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85" windowHeight="942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'し尿処理状況'!$2:$46</definedName>
    <definedName name="_xlnm.Print_Area" localSheetId="0">'水洗化人口等'!$2:$46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<sst xmlns="http://schemas.openxmlformats.org/spreadsheetml/2006/main" count="798" uniqueCount="336">
  <si>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</si>
  <si>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</si>
  <si>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</si>
  <si>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</si>
  <si>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</si>
  <si>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</si>
  <si>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</si>
  <si>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</si>
  <si>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</si>
  <si>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</si>
  <si>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</si>
  <si>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</si>
  <si>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</si>
  <si>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</si>
  <si>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</si>
  <si>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</si>
  <si>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</si>
  <si>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</si>
  <si>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</si>
  <si>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</si>
  <si>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</si>
  <si>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</si>
  <si>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</si>
  <si>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</si>
  <si>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</si>
  <si>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</si>
  <si>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</si>
  <si>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</si>
  <si>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</si>
  <si>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</si>
  <si>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</si>
  <si>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</si>
  <si>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</si>
  <si>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</si>
  <si>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</si>
  <si>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</si>
  <si>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</si>
  <si>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</si>
  <si>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</si>
  <si>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</si>
  <si>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</si>
  <si>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</si>
  <si>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</si>
  <si>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</si>
  <si>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</si>
  <si>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</si>
  <si>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</si>
  <si>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</si>
  <si>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</si>
  <si>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</si>
  <si>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</si>
  <si>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</si>
  <si>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</si>
  <si>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</si>
  <si>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</si>
  <si>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</si>
  <si>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</si>
  <si>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</si>
  <si>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</si>
  <si>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</si>
  <si>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</si>
  <si>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</si>
  <si>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</si>
  <si>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</si>
  <si>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</si>
  <si>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</si>
  <si>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</si>
  <si>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</si>
  <si>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</si>
  <si>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</si>
  <si>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</si>
  <si>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</si>
  <si>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</si>
  <si>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</si>
  <si>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</si>
  <si>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</si>
  <si>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</si>
  <si>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</si>
  <si>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</si>
  <si>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</si>
  <si>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</si>
  <si>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</si>
  <si>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</si>
  <si>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</si>
  <si>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</si>
  <si>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奈良県</t>
  </si>
  <si>
    <t>29000</t>
  </si>
  <si>
    <t>29000</t>
  </si>
  <si>
    <t>29201</t>
  </si>
  <si>
    <t>奈良市</t>
  </si>
  <si>
    <t>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</si>
  <si>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</si>
  <si>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</si>
  <si>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</si>
  <si>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</si>
  <si>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</si>
  <si>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</si>
  <si>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</si>
  <si>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</si>
  <si>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</si>
  <si>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</si>
  <si>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</si>
  <si>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</si>
  <si>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</si>
  <si>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</si>
  <si>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</si>
  <si>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</si>
  <si>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</si>
  <si>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</si>
  <si>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</si>
  <si>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</si>
  <si>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</si>
  <si>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</si>
  <si>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</si>
  <si>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</si>
  <si>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</si>
  <si>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</si>
  <si>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</si>
  <si>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</si>
  <si>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</si>
  <si>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</si>
  <si>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</si>
  <si>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</si>
  <si>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</si>
  <si>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</si>
  <si>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</si>
  <si>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</si>
  <si>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</si>
  <si>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</si>
  <si>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</si>
  <si>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</si>
  <si>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</si>
  <si>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</si>
  <si>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</si>
  <si>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</si>
  <si>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</si>
  <si>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</si>
  <si>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</si>
  <si>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</si>
  <si>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</si>
  <si>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</si>
  <si>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</si>
  <si>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</si>
  <si>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</si>
  <si>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</si>
  <si>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</si>
  <si>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</si>
  <si>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</si>
  <si>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</si>
  <si>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</si>
  <si>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</si>
  <si>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</si>
  <si>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</si>
  <si>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</si>
  <si>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</si>
  <si>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</si>
  <si>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</si>
  <si>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</si>
  <si>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</si>
  <si>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</si>
  <si>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</si>
  <si>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</si>
  <si>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</si>
  <si>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</si>
  <si>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</si>
  <si>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</si>
  <si>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</si>
  <si>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</si>
  <si>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</si>
  <si>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</si>
  <si>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</si>
  <si>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</si>
  <si>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</si>
  <si>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</si>
  <si>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</si>
  <si>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</si>
  <si>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</si>
  <si>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</si>
  <si>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</si>
  <si>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</si>
  <si>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</si>
  <si>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</si>
  <si>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</si>
  <si>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</si>
  <si>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</si>
  <si>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</si>
  <si>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</si>
  <si>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</si>
  <si>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</si>
  <si>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</si>
  <si>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</si>
  <si>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</si>
  <si>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</si>
  <si>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</si>
  <si>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</si>
  <si>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</si>
  <si>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</si>
  <si>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</si>
  <si>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</si>
  <si>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</si>
  <si>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</si>
  <si>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</si>
  <si>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</si>
  <si>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</si>
  <si>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</si>
  <si>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</si>
  <si>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</si>
  <si>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</si>
  <si>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</si>
  <si>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</si>
  <si>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</si>
  <si>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</si>
  <si>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</si>
  <si>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</si>
  <si>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</si>
  <si>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</si>
  <si>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</si>
  <si>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</si>
  <si>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</si>
  <si>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</si>
  <si>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</si>
  <si>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</si>
  <si>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</si>
  <si>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</si>
  <si>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</si>
  <si>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</si>
  <si>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</si>
  <si>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</si>
  <si>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</si>
  <si>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</si>
  <si>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</si>
  <si>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</si>
  <si>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</si>
  <si>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</si>
  <si>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</si>
  <si>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</si>
  <si>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</si>
  <si>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</si>
  <si>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</si>
  <si>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</si>
  <si>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</si>
  <si>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</si>
  <si>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</si>
  <si>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</si>
  <si>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</si>
  <si>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</si>
  <si>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</si>
  <si>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</si>
  <si>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</si>
  <si>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</si>
  <si>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</si>
  <si>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</si>
  <si>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</si>
  <si>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</si>
  <si>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</si>
  <si>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</si>
  <si>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</si>
  <si>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</si>
  <si>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</si>
  <si>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</si>
  <si>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</si>
  <si>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</si>
  <si>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</si>
  <si>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</si>
  <si>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</si>
  <si>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</si>
  <si>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</si>
  <si>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</si>
  <si>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</si>
  <si>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</si>
  <si>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</si>
  <si>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</si>
  <si>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</si>
  <si>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</si>
  <si>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</si>
  <si>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</si>
  <si>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</si>
  <si>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</si>
  <si>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</si>
  <si>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</si>
  <si>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</si>
  <si>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</si>
  <si>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</si>
  <si>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</si>
  <si>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</si>
  <si>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</si>
  <si>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</si>
  <si>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</si>
  <si>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</si>
  <si>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</si>
  <si>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</si>
  <si>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</si>
  <si>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</si>
  <si>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</si>
  <si>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</si>
  <si>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</si>
  <si>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</si>
  <si>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</si>
  <si>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</si>
  <si>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</si>
  <si>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</si>
  <si>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</si>
  <si>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</si>
  <si>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</si>
  <si>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</si>
  <si>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</si>
  <si>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</si>
  <si>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</si>
  <si>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</si>
  <si>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</si>
  <si>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</si>
  <si>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</si>
  <si>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</si>
  <si>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</si>
  <si>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</si>
  <si>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</si>
  <si>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</si>
  <si>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</si>
  <si>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</si>
  <si>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</si>
  <si>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</si>
  <si>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</si>
  <si>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</si>
  <si>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</si>
  <si>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</si>
  <si>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</si>
  <si>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</si>
  <si>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</si>
  <si>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</si>
  <si>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</si>
  <si>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</si>
  <si>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</si>
  <si>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</si>
  <si>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</si>
  <si>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御所市</t>
  </si>
  <si>
    <t>御所市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</si>
</sst>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5"/>
      <color indexed="56"/>
      <name val="ＭＳ 明朝"/>
      <family val="1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11" xfId="67" applyNumberFormat="1" applyFont="1" applyBorder="1" applyAlignment="1">
      <alignment vertical="center" wrapText="1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標準_H19集計結果（施設整備状況）２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5" t="s">
        <v>56</v>
      </c>
      <c r="B2" s="142" t="s">
        <v>57</v>
      </c>
      <c r="C2" s="142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9" t="s">
        <v>62</v>
      </c>
      <c r="T2" s="130"/>
      <c r="U2" s="130"/>
      <c r="V2" s="131"/>
      <c r="W2" s="129" t="s">
        <v>63</v>
      </c>
      <c r="X2" s="130"/>
      <c r="Y2" s="130"/>
      <c r="Z2" s="131"/>
    </row>
    <row r="3" spans="1:26" s="54" customFormat="1" ht="18.75" customHeight="1">
      <c r="A3" s="140"/>
      <c r="B3" s="140"/>
      <c r="C3" s="143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2"/>
      <c r="T3" s="133"/>
      <c r="U3" s="133"/>
      <c r="V3" s="134"/>
      <c r="W3" s="132"/>
      <c r="X3" s="133"/>
      <c r="Y3" s="133"/>
      <c r="Z3" s="134"/>
    </row>
    <row r="4" spans="1:26" s="54" customFormat="1" ht="26.25" customHeight="1">
      <c r="A4" s="140"/>
      <c r="B4" s="140"/>
      <c r="C4" s="143"/>
      <c r="D4" s="104"/>
      <c r="E4" s="138" t="s">
        <v>64</v>
      </c>
      <c r="F4" s="135" t="s">
        <v>67</v>
      </c>
      <c r="G4" s="135" t="s">
        <v>68</v>
      </c>
      <c r="H4" s="135" t="s">
        <v>70</v>
      </c>
      <c r="I4" s="138" t="s">
        <v>64</v>
      </c>
      <c r="J4" s="135" t="s">
        <v>71</v>
      </c>
      <c r="K4" s="135" t="s">
        <v>72</v>
      </c>
      <c r="L4" s="135" t="s">
        <v>73</v>
      </c>
      <c r="M4" s="135" t="s">
        <v>74</v>
      </c>
      <c r="N4" s="135" t="s">
        <v>75</v>
      </c>
      <c r="O4" s="139" t="s">
        <v>76</v>
      </c>
      <c r="P4" s="106"/>
      <c r="Q4" s="135" t="s">
        <v>77</v>
      </c>
      <c r="R4" s="107"/>
      <c r="S4" s="135" t="s">
        <v>78</v>
      </c>
      <c r="T4" s="135" t="s">
        <v>79</v>
      </c>
      <c r="U4" s="135" t="s">
        <v>80</v>
      </c>
      <c r="V4" s="135" t="s">
        <v>81</v>
      </c>
      <c r="W4" s="135" t="s">
        <v>78</v>
      </c>
      <c r="X4" s="135" t="s">
        <v>79</v>
      </c>
      <c r="Y4" s="135" t="s">
        <v>80</v>
      </c>
      <c r="Z4" s="135" t="s">
        <v>81</v>
      </c>
    </row>
    <row r="5" spans="1:26" s="54" customFormat="1" ht="23.25" customHeight="1">
      <c r="A5" s="140"/>
      <c r="B5" s="140"/>
      <c r="C5" s="143"/>
      <c r="D5" s="104"/>
      <c r="E5" s="138"/>
      <c r="F5" s="137"/>
      <c r="G5" s="137"/>
      <c r="H5" s="137"/>
      <c r="I5" s="138"/>
      <c r="J5" s="137"/>
      <c r="K5" s="137"/>
      <c r="L5" s="137"/>
      <c r="M5" s="137"/>
      <c r="N5" s="137"/>
      <c r="O5" s="137"/>
      <c r="P5" s="118" t="s">
        <v>82</v>
      </c>
      <c r="Q5" s="137"/>
      <c r="R5" s="108"/>
      <c r="S5" s="137"/>
      <c r="T5" s="137"/>
      <c r="U5" s="136"/>
      <c r="V5" s="136"/>
      <c r="W5" s="137"/>
      <c r="X5" s="137"/>
      <c r="Y5" s="136"/>
      <c r="Z5" s="136"/>
    </row>
    <row r="6" spans="1:26" s="109" customFormat="1" ht="18" customHeight="1">
      <c r="A6" s="141"/>
      <c r="B6" s="141"/>
      <c r="C6" s="144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SUM(D8:D46)</f>
        <v>1411454</v>
      </c>
      <c r="E7" s="72">
        <f>SUM(E8:E46)</f>
        <v>91064</v>
      </c>
      <c r="F7" s="76">
        <f aca="true" t="shared" si="0" ref="F7:F46">IF(D7&gt;0,E7/D7*100,"-")</f>
        <v>6.45178659736697</v>
      </c>
      <c r="G7" s="72">
        <f>SUM(G8:G46)</f>
        <v>90643</v>
      </c>
      <c r="H7" s="72">
        <f>SUM(H8:H46)</f>
        <v>421</v>
      </c>
      <c r="I7" s="72">
        <f>SUM(I8:I46)</f>
        <v>1320390</v>
      </c>
      <c r="J7" s="76">
        <f aca="true" t="shared" si="1" ref="J7:J46">IF($D7&gt;0,I7/$D7*100,"-")</f>
        <v>93.54821340263302</v>
      </c>
      <c r="K7" s="72">
        <f>SUM(K8:K46)</f>
        <v>950550</v>
      </c>
      <c r="L7" s="76">
        <f aca="true" t="shared" si="2" ref="L7:L46">IF($D7&gt;0,K7/$D7*100,"-")</f>
        <v>67.34544661037484</v>
      </c>
      <c r="M7" s="72">
        <f>SUM(M8:M46)</f>
        <v>4880</v>
      </c>
      <c r="N7" s="76">
        <f aca="true" t="shared" si="3" ref="N7:N46">IF($D7&gt;0,M7/$D7*100,"-")</f>
        <v>0.3457427588855181</v>
      </c>
      <c r="O7" s="72">
        <f>SUM(O8:O46)</f>
        <v>364960</v>
      </c>
      <c r="P7" s="72">
        <f>SUM(P8:P46)</f>
        <v>132080</v>
      </c>
      <c r="Q7" s="76">
        <f aca="true" t="shared" si="4" ref="Q7:Q46">IF($D7&gt;0,O7/$D7*100,"-")</f>
        <v>25.857024033372678</v>
      </c>
      <c r="R7" s="72">
        <f>SUM(R8:R46)</f>
        <v>11178</v>
      </c>
      <c r="S7" s="110">
        <f aca="true" t="shared" si="5" ref="S7:Z7">COUNTIF(S8:S46,"○")</f>
        <v>25</v>
      </c>
      <c r="T7" s="110">
        <f t="shared" si="5"/>
        <v>12</v>
      </c>
      <c r="U7" s="110">
        <f t="shared" si="5"/>
        <v>0</v>
      </c>
      <c r="V7" s="110">
        <f t="shared" si="5"/>
        <v>2</v>
      </c>
      <c r="W7" s="110">
        <f t="shared" si="5"/>
        <v>23</v>
      </c>
      <c r="X7" s="110">
        <f t="shared" si="5"/>
        <v>7</v>
      </c>
      <c r="Y7" s="110">
        <f t="shared" si="5"/>
        <v>2</v>
      </c>
      <c r="Z7" s="110">
        <f t="shared" si="5"/>
        <v>7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46">+SUM(E8,+I8)</f>
        <v>367593</v>
      </c>
      <c r="E8" s="73">
        <f aca="true" t="shared" si="7" ref="E8:E46">+SUM(G8,+H8)</f>
        <v>8534</v>
      </c>
      <c r="F8" s="77">
        <f t="shared" si="0"/>
        <v>2.32158936650045</v>
      </c>
      <c r="G8" s="73">
        <v>8534</v>
      </c>
      <c r="H8" s="73">
        <v>0</v>
      </c>
      <c r="I8" s="73">
        <f aca="true" t="shared" si="8" ref="I8:I46">+SUM(K8,+M8,+O8)</f>
        <v>359059</v>
      </c>
      <c r="J8" s="77">
        <f t="shared" si="1"/>
        <v>97.67841063349955</v>
      </c>
      <c r="K8" s="73">
        <v>311231</v>
      </c>
      <c r="L8" s="77">
        <f t="shared" si="2"/>
        <v>84.66728147706839</v>
      </c>
      <c r="M8" s="73">
        <v>0</v>
      </c>
      <c r="N8" s="77">
        <f t="shared" si="3"/>
        <v>0</v>
      </c>
      <c r="O8" s="73">
        <v>47828</v>
      </c>
      <c r="P8" s="73">
        <v>0</v>
      </c>
      <c r="Q8" s="77">
        <f t="shared" si="4"/>
        <v>13.011129156431162</v>
      </c>
      <c r="R8" s="73">
        <v>3019</v>
      </c>
      <c r="S8" s="66"/>
      <c r="T8" s="66" t="s">
        <v>90</v>
      </c>
      <c r="U8" s="66"/>
      <c r="V8" s="66"/>
      <c r="W8" s="67"/>
      <c r="X8" s="67"/>
      <c r="Y8" s="67"/>
      <c r="Z8" s="67" t="s">
        <v>90</v>
      </c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69813</v>
      </c>
      <c r="E9" s="73">
        <f t="shared" si="7"/>
        <v>6464</v>
      </c>
      <c r="F9" s="77">
        <f t="shared" si="0"/>
        <v>9.259020526263017</v>
      </c>
      <c r="G9" s="73">
        <v>6464</v>
      </c>
      <c r="H9" s="73">
        <v>0</v>
      </c>
      <c r="I9" s="73">
        <f t="shared" si="8"/>
        <v>63349</v>
      </c>
      <c r="J9" s="77">
        <f t="shared" si="1"/>
        <v>90.74097947373699</v>
      </c>
      <c r="K9" s="73">
        <v>31581</v>
      </c>
      <c r="L9" s="77">
        <f t="shared" si="2"/>
        <v>45.236560525976536</v>
      </c>
      <c r="M9" s="73">
        <v>0</v>
      </c>
      <c r="N9" s="77">
        <f t="shared" si="3"/>
        <v>0</v>
      </c>
      <c r="O9" s="73">
        <v>31768</v>
      </c>
      <c r="P9" s="73">
        <v>7051</v>
      </c>
      <c r="Q9" s="77">
        <f t="shared" si="4"/>
        <v>45.50441894776044</v>
      </c>
      <c r="R9" s="73">
        <v>569</v>
      </c>
      <c r="S9" s="66"/>
      <c r="T9" s="66" t="s">
        <v>90</v>
      </c>
      <c r="U9" s="66"/>
      <c r="V9" s="66"/>
      <c r="W9" s="66"/>
      <c r="X9" s="66" t="s">
        <v>90</v>
      </c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90112</v>
      </c>
      <c r="E10" s="73">
        <f t="shared" si="7"/>
        <v>2501</v>
      </c>
      <c r="F10" s="77">
        <f t="shared" si="0"/>
        <v>2.7754350142045454</v>
      </c>
      <c r="G10" s="73">
        <v>2501</v>
      </c>
      <c r="H10" s="73">
        <v>0</v>
      </c>
      <c r="I10" s="73">
        <f t="shared" si="8"/>
        <v>87611</v>
      </c>
      <c r="J10" s="77">
        <f t="shared" si="1"/>
        <v>97.22456498579545</v>
      </c>
      <c r="K10" s="73">
        <v>73362</v>
      </c>
      <c r="L10" s="77">
        <f t="shared" si="2"/>
        <v>81.4120205965909</v>
      </c>
      <c r="M10" s="73">
        <v>1501</v>
      </c>
      <c r="N10" s="77">
        <f t="shared" si="3"/>
        <v>1.6657049005681819</v>
      </c>
      <c r="O10" s="73">
        <v>12748</v>
      </c>
      <c r="P10" s="73">
        <v>5600</v>
      </c>
      <c r="Q10" s="77">
        <f t="shared" si="4"/>
        <v>14.146839488636365</v>
      </c>
      <c r="R10" s="73">
        <v>811</v>
      </c>
      <c r="S10" s="66" t="s">
        <v>90</v>
      </c>
      <c r="T10" s="66"/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67992</v>
      </c>
      <c r="E11" s="73">
        <f t="shared" si="7"/>
        <v>2537</v>
      </c>
      <c r="F11" s="77">
        <f t="shared" si="0"/>
        <v>3.7313213319214027</v>
      </c>
      <c r="G11" s="73">
        <v>2518</v>
      </c>
      <c r="H11" s="73">
        <v>19</v>
      </c>
      <c r="I11" s="73">
        <f t="shared" si="8"/>
        <v>65455</v>
      </c>
      <c r="J11" s="77">
        <f t="shared" si="1"/>
        <v>96.26867866807859</v>
      </c>
      <c r="K11" s="73">
        <v>58565</v>
      </c>
      <c r="L11" s="77">
        <f t="shared" si="2"/>
        <v>86.13513354512295</v>
      </c>
      <c r="M11" s="73">
        <v>0</v>
      </c>
      <c r="N11" s="77">
        <f t="shared" si="3"/>
        <v>0</v>
      </c>
      <c r="O11" s="73">
        <v>6890</v>
      </c>
      <c r="P11" s="73">
        <v>1156</v>
      </c>
      <c r="Q11" s="77">
        <f t="shared" si="4"/>
        <v>10.133545122955642</v>
      </c>
      <c r="R11" s="73">
        <v>848</v>
      </c>
      <c r="S11" s="66" t="s">
        <v>90</v>
      </c>
      <c r="T11" s="66"/>
      <c r="U11" s="66"/>
      <c r="V11" s="66"/>
      <c r="W11" s="67"/>
      <c r="X11" s="67"/>
      <c r="Y11" s="67" t="s">
        <v>90</v>
      </c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124413</v>
      </c>
      <c r="E12" s="74">
        <f t="shared" si="7"/>
        <v>12040</v>
      </c>
      <c r="F12" s="94">
        <f t="shared" si="0"/>
        <v>9.677445283049199</v>
      </c>
      <c r="G12" s="74">
        <v>12040</v>
      </c>
      <c r="H12" s="74">
        <v>0</v>
      </c>
      <c r="I12" s="74">
        <f t="shared" si="8"/>
        <v>112373</v>
      </c>
      <c r="J12" s="94">
        <f t="shared" si="1"/>
        <v>90.3225547169508</v>
      </c>
      <c r="K12" s="74">
        <v>74552</v>
      </c>
      <c r="L12" s="94">
        <f t="shared" si="2"/>
        <v>59.922998400488694</v>
      </c>
      <c r="M12" s="74">
        <v>0</v>
      </c>
      <c r="N12" s="94">
        <f t="shared" si="3"/>
        <v>0</v>
      </c>
      <c r="O12" s="74">
        <v>37821</v>
      </c>
      <c r="P12" s="74">
        <v>12724</v>
      </c>
      <c r="Q12" s="94">
        <f t="shared" si="4"/>
        <v>30.399556316462107</v>
      </c>
      <c r="R12" s="74">
        <v>1023</v>
      </c>
      <c r="S12" s="68"/>
      <c r="T12" s="68" t="s">
        <v>90</v>
      </c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60788</v>
      </c>
      <c r="E13" s="74">
        <f t="shared" si="7"/>
        <v>7806</v>
      </c>
      <c r="F13" s="94">
        <f t="shared" si="0"/>
        <v>12.841350266499967</v>
      </c>
      <c r="G13" s="74">
        <v>7806</v>
      </c>
      <c r="H13" s="74">
        <v>0</v>
      </c>
      <c r="I13" s="74">
        <f t="shared" si="8"/>
        <v>52982</v>
      </c>
      <c r="J13" s="94">
        <f t="shared" si="1"/>
        <v>87.15864973350004</v>
      </c>
      <c r="K13" s="74">
        <v>35430</v>
      </c>
      <c r="L13" s="94">
        <f t="shared" si="2"/>
        <v>58.28452984141607</v>
      </c>
      <c r="M13" s="74">
        <v>0</v>
      </c>
      <c r="N13" s="94">
        <f t="shared" si="3"/>
        <v>0</v>
      </c>
      <c r="O13" s="74">
        <v>17552</v>
      </c>
      <c r="P13" s="74">
        <v>6301</v>
      </c>
      <c r="Q13" s="94">
        <f t="shared" si="4"/>
        <v>28.874119892083964</v>
      </c>
      <c r="R13" s="74">
        <v>618</v>
      </c>
      <c r="S13" s="68"/>
      <c r="T13" s="68" t="s">
        <v>90</v>
      </c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34824</v>
      </c>
      <c r="E14" s="74">
        <f t="shared" si="7"/>
        <v>10300</v>
      </c>
      <c r="F14" s="94">
        <f t="shared" si="0"/>
        <v>29.57730300941879</v>
      </c>
      <c r="G14" s="74">
        <v>10300</v>
      </c>
      <c r="H14" s="74">
        <v>0</v>
      </c>
      <c r="I14" s="74">
        <f t="shared" si="8"/>
        <v>24524</v>
      </c>
      <c r="J14" s="94">
        <f t="shared" si="1"/>
        <v>70.42269699058122</v>
      </c>
      <c r="K14" s="74">
        <v>17731</v>
      </c>
      <c r="L14" s="94">
        <f t="shared" si="2"/>
        <v>50.91603491844705</v>
      </c>
      <c r="M14" s="74">
        <v>0</v>
      </c>
      <c r="N14" s="94">
        <f t="shared" si="3"/>
        <v>0</v>
      </c>
      <c r="O14" s="74">
        <v>6793</v>
      </c>
      <c r="P14" s="74">
        <v>4181</v>
      </c>
      <c r="Q14" s="94">
        <f t="shared" si="4"/>
        <v>19.50666207213416</v>
      </c>
      <c r="R14" s="74">
        <v>198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126" t="s">
        <v>334</v>
      </c>
      <c r="D15" s="74">
        <f t="shared" si="6"/>
        <v>29698</v>
      </c>
      <c r="E15" s="74">
        <f t="shared" si="7"/>
        <v>7676</v>
      </c>
      <c r="F15" s="94">
        <f t="shared" si="0"/>
        <v>25.846858374301302</v>
      </c>
      <c r="G15" s="74">
        <v>7668</v>
      </c>
      <c r="H15" s="74">
        <v>8</v>
      </c>
      <c r="I15" s="74">
        <f t="shared" si="8"/>
        <v>22022</v>
      </c>
      <c r="J15" s="94">
        <f t="shared" si="1"/>
        <v>74.15314162569871</v>
      </c>
      <c r="K15" s="74">
        <v>8113</v>
      </c>
      <c r="L15" s="94">
        <f t="shared" si="2"/>
        <v>27.318337935214494</v>
      </c>
      <c r="M15" s="74">
        <v>0</v>
      </c>
      <c r="N15" s="94">
        <f t="shared" si="3"/>
        <v>0</v>
      </c>
      <c r="O15" s="74">
        <v>13909</v>
      </c>
      <c r="P15" s="74">
        <v>4870</v>
      </c>
      <c r="Q15" s="94">
        <f t="shared" si="4"/>
        <v>46.83480369048421</v>
      </c>
      <c r="R15" s="74">
        <v>250</v>
      </c>
      <c r="S15" s="68"/>
      <c r="T15" s="68" t="s">
        <v>90</v>
      </c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104</v>
      </c>
      <c r="C16" s="60" t="s">
        <v>105</v>
      </c>
      <c r="D16" s="74">
        <f t="shared" si="6"/>
        <v>119910</v>
      </c>
      <c r="E16" s="74">
        <f t="shared" si="7"/>
        <v>2398</v>
      </c>
      <c r="F16" s="94">
        <f t="shared" si="0"/>
        <v>1.999833208239513</v>
      </c>
      <c r="G16" s="74">
        <v>2398</v>
      </c>
      <c r="H16" s="74">
        <v>0</v>
      </c>
      <c r="I16" s="74">
        <f t="shared" si="8"/>
        <v>117512</v>
      </c>
      <c r="J16" s="94">
        <f t="shared" si="1"/>
        <v>98.00016679176049</v>
      </c>
      <c r="K16" s="74">
        <v>65591</v>
      </c>
      <c r="L16" s="94">
        <f t="shared" si="2"/>
        <v>54.70019181052456</v>
      </c>
      <c r="M16" s="74">
        <v>0</v>
      </c>
      <c r="N16" s="94">
        <f t="shared" si="3"/>
        <v>0</v>
      </c>
      <c r="O16" s="74">
        <v>51921</v>
      </c>
      <c r="P16" s="74">
        <v>20249</v>
      </c>
      <c r="Q16" s="94">
        <f t="shared" si="4"/>
        <v>43.29997498123593</v>
      </c>
      <c r="R16" s="74">
        <v>1049</v>
      </c>
      <c r="S16" s="68"/>
      <c r="T16" s="68" t="s">
        <v>90</v>
      </c>
      <c r="U16" s="68"/>
      <c r="V16" s="68"/>
      <c r="W16" s="68"/>
      <c r="X16" s="68"/>
      <c r="Y16" s="68"/>
      <c r="Z16" s="68" t="s">
        <v>90</v>
      </c>
    </row>
    <row r="17" spans="1:26" s="59" customFormat="1" ht="12" customHeight="1">
      <c r="A17" s="60" t="s">
        <v>85</v>
      </c>
      <c r="B17" s="61" t="s">
        <v>106</v>
      </c>
      <c r="C17" s="60" t="s">
        <v>107</v>
      </c>
      <c r="D17" s="74">
        <f t="shared" si="6"/>
        <v>76730</v>
      </c>
      <c r="E17" s="74">
        <f t="shared" si="7"/>
        <v>2507</v>
      </c>
      <c r="F17" s="94">
        <f t="shared" si="0"/>
        <v>3.2673009253225596</v>
      </c>
      <c r="G17" s="74">
        <v>2507</v>
      </c>
      <c r="H17" s="74">
        <v>0</v>
      </c>
      <c r="I17" s="74">
        <f t="shared" si="8"/>
        <v>74223</v>
      </c>
      <c r="J17" s="94">
        <f t="shared" si="1"/>
        <v>96.73269907467744</v>
      </c>
      <c r="K17" s="74">
        <v>42733</v>
      </c>
      <c r="L17" s="94">
        <f t="shared" si="2"/>
        <v>55.69268864850776</v>
      </c>
      <c r="M17" s="74">
        <v>145</v>
      </c>
      <c r="N17" s="94">
        <f t="shared" si="3"/>
        <v>0.18897432555714844</v>
      </c>
      <c r="O17" s="74">
        <v>31345</v>
      </c>
      <c r="P17" s="74">
        <v>28921</v>
      </c>
      <c r="Q17" s="94">
        <f t="shared" si="4"/>
        <v>40.85103610061254</v>
      </c>
      <c r="R17" s="74">
        <v>457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108</v>
      </c>
      <c r="C18" s="60" t="s">
        <v>109</v>
      </c>
      <c r="D18" s="74">
        <f t="shared" si="6"/>
        <v>36184</v>
      </c>
      <c r="E18" s="74">
        <f t="shared" si="7"/>
        <v>1739</v>
      </c>
      <c r="F18" s="94">
        <f t="shared" si="0"/>
        <v>4.805991598496573</v>
      </c>
      <c r="G18" s="74">
        <v>1684</v>
      </c>
      <c r="H18" s="74">
        <v>55</v>
      </c>
      <c r="I18" s="74">
        <f t="shared" si="8"/>
        <v>34445</v>
      </c>
      <c r="J18" s="94">
        <f t="shared" si="1"/>
        <v>95.19400840150342</v>
      </c>
      <c r="K18" s="74">
        <v>29478</v>
      </c>
      <c r="L18" s="94">
        <f t="shared" si="2"/>
        <v>81.4669467167809</v>
      </c>
      <c r="M18" s="74">
        <v>0</v>
      </c>
      <c r="N18" s="94">
        <f t="shared" si="3"/>
        <v>0</v>
      </c>
      <c r="O18" s="74">
        <v>4967</v>
      </c>
      <c r="P18" s="74">
        <v>681</v>
      </c>
      <c r="Q18" s="94">
        <f t="shared" si="4"/>
        <v>13.72706168472253</v>
      </c>
      <c r="R18" s="74">
        <v>241</v>
      </c>
      <c r="S18" s="68"/>
      <c r="T18" s="68" t="s">
        <v>90</v>
      </c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110</v>
      </c>
      <c r="C19" s="60" t="s">
        <v>111</v>
      </c>
      <c r="D19" s="74">
        <f t="shared" si="6"/>
        <v>34702</v>
      </c>
      <c r="E19" s="74">
        <f t="shared" si="7"/>
        <v>3591</v>
      </c>
      <c r="F19" s="94">
        <f t="shared" si="0"/>
        <v>10.34810673736384</v>
      </c>
      <c r="G19" s="74">
        <v>3591</v>
      </c>
      <c r="H19" s="74">
        <v>0</v>
      </c>
      <c r="I19" s="74">
        <f t="shared" si="8"/>
        <v>31111</v>
      </c>
      <c r="J19" s="94">
        <f t="shared" si="1"/>
        <v>89.65189326263616</v>
      </c>
      <c r="K19" s="74">
        <v>17554</v>
      </c>
      <c r="L19" s="94">
        <f t="shared" si="2"/>
        <v>50.584980692755465</v>
      </c>
      <c r="M19" s="74">
        <v>0</v>
      </c>
      <c r="N19" s="94">
        <f t="shared" si="3"/>
        <v>0</v>
      </c>
      <c r="O19" s="74">
        <v>13557</v>
      </c>
      <c r="P19" s="74">
        <v>5748</v>
      </c>
      <c r="Q19" s="94">
        <f t="shared" si="4"/>
        <v>39.0669125698807</v>
      </c>
      <c r="R19" s="74">
        <v>174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112</v>
      </c>
      <c r="C20" s="60" t="s">
        <v>113</v>
      </c>
      <c r="D20" s="74">
        <f t="shared" si="6"/>
        <v>4194</v>
      </c>
      <c r="E20" s="74">
        <f t="shared" si="7"/>
        <v>703</v>
      </c>
      <c r="F20" s="94">
        <f t="shared" si="0"/>
        <v>16.762041010968048</v>
      </c>
      <c r="G20" s="74">
        <v>549</v>
      </c>
      <c r="H20" s="74">
        <v>154</v>
      </c>
      <c r="I20" s="74">
        <f t="shared" si="8"/>
        <v>3491</v>
      </c>
      <c r="J20" s="94">
        <f t="shared" si="1"/>
        <v>83.23795898903195</v>
      </c>
      <c r="K20" s="74">
        <v>211</v>
      </c>
      <c r="L20" s="94">
        <f t="shared" si="2"/>
        <v>5.03099666189795</v>
      </c>
      <c r="M20" s="74">
        <v>0</v>
      </c>
      <c r="N20" s="94">
        <f t="shared" si="3"/>
        <v>0</v>
      </c>
      <c r="O20" s="74">
        <v>3280</v>
      </c>
      <c r="P20" s="74">
        <v>2846</v>
      </c>
      <c r="Q20" s="94">
        <f t="shared" si="4"/>
        <v>78.206962327134</v>
      </c>
      <c r="R20" s="74">
        <v>11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114</v>
      </c>
      <c r="C21" s="60" t="s">
        <v>115</v>
      </c>
      <c r="D21" s="74">
        <f t="shared" si="6"/>
        <v>20074</v>
      </c>
      <c r="E21" s="74">
        <f t="shared" si="7"/>
        <v>855</v>
      </c>
      <c r="F21" s="94">
        <f t="shared" si="0"/>
        <v>4.259240809006675</v>
      </c>
      <c r="G21" s="74">
        <v>855</v>
      </c>
      <c r="H21" s="74">
        <v>0</v>
      </c>
      <c r="I21" s="74">
        <f t="shared" si="8"/>
        <v>19219</v>
      </c>
      <c r="J21" s="94">
        <f t="shared" si="1"/>
        <v>95.74075919099333</v>
      </c>
      <c r="K21" s="74">
        <v>2174</v>
      </c>
      <c r="L21" s="94">
        <f t="shared" si="2"/>
        <v>10.829929261731593</v>
      </c>
      <c r="M21" s="74">
        <v>0</v>
      </c>
      <c r="N21" s="94">
        <f t="shared" si="3"/>
        <v>0</v>
      </c>
      <c r="O21" s="74">
        <v>17045</v>
      </c>
      <c r="P21" s="74">
        <v>9222</v>
      </c>
      <c r="Q21" s="94">
        <f t="shared" si="4"/>
        <v>84.91082992926174</v>
      </c>
      <c r="R21" s="74">
        <v>85</v>
      </c>
      <c r="S21" s="68"/>
      <c r="T21" s="68" t="s">
        <v>90</v>
      </c>
      <c r="U21" s="68"/>
      <c r="V21" s="68"/>
      <c r="W21" s="68"/>
      <c r="X21" s="68"/>
      <c r="Y21" s="68"/>
      <c r="Z21" s="68" t="s">
        <v>90</v>
      </c>
    </row>
    <row r="22" spans="1:26" s="59" customFormat="1" ht="12" customHeight="1">
      <c r="A22" s="60" t="s">
        <v>85</v>
      </c>
      <c r="B22" s="61" t="s">
        <v>116</v>
      </c>
      <c r="C22" s="60" t="s">
        <v>117</v>
      </c>
      <c r="D22" s="74">
        <f t="shared" si="6"/>
        <v>23057</v>
      </c>
      <c r="E22" s="74">
        <f t="shared" si="7"/>
        <v>438</v>
      </c>
      <c r="F22" s="94">
        <f t="shared" si="0"/>
        <v>1.899640022552804</v>
      </c>
      <c r="G22" s="74">
        <v>438</v>
      </c>
      <c r="H22" s="74">
        <v>0</v>
      </c>
      <c r="I22" s="74">
        <f t="shared" si="8"/>
        <v>22619</v>
      </c>
      <c r="J22" s="94">
        <f t="shared" si="1"/>
        <v>98.1003599774472</v>
      </c>
      <c r="K22" s="74">
        <v>15199</v>
      </c>
      <c r="L22" s="94">
        <f t="shared" si="2"/>
        <v>65.91924361365312</v>
      </c>
      <c r="M22" s="74">
        <v>3234</v>
      </c>
      <c r="N22" s="94">
        <f t="shared" si="3"/>
        <v>14.026109207615908</v>
      </c>
      <c r="O22" s="74">
        <v>4186</v>
      </c>
      <c r="P22" s="74">
        <v>0</v>
      </c>
      <c r="Q22" s="94">
        <f t="shared" si="4"/>
        <v>18.15500715617817</v>
      </c>
      <c r="R22" s="74">
        <v>159</v>
      </c>
      <c r="S22" s="68" t="s">
        <v>90</v>
      </c>
      <c r="T22" s="68"/>
      <c r="U22" s="68"/>
      <c r="V22" s="68"/>
      <c r="W22" s="68"/>
      <c r="X22" s="68"/>
      <c r="Y22" s="68"/>
      <c r="Z22" s="68" t="s">
        <v>90</v>
      </c>
    </row>
    <row r="23" spans="1:26" s="59" customFormat="1" ht="12" customHeight="1">
      <c r="A23" s="60" t="s">
        <v>85</v>
      </c>
      <c r="B23" s="61" t="s">
        <v>118</v>
      </c>
      <c r="C23" s="60" t="s">
        <v>119</v>
      </c>
      <c r="D23" s="74">
        <f t="shared" si="6"/>
        <v>28505</v>
      </c>
      <c r="E23" s="74">
        <f t="shared" si="7"/>
        <v>1568</v>
      </c>
      <c r="F23" s="94">
        <f t="shared" si="0"/>
        <v>5.50078933520435</v>
      </c>
      <c r="G23" s="74">
        <v>1568</v>
      </c>
      <c r="H23" s="74">
        <v>0</v>
      </c>
      <c r="I23" s="74">
        <f t="shared" si="8"/>
        <v>26937</v>
      </c>
      <c r="J23" s="94">
        <f t="shared" si="1"/>
        <v>94.49921066479565</v>
      </c>
      <c r="K23" s="74">
        <v>7213</v>
      </c>
      <c r="L23" s="94">
        <f t="shared" si="2"/>
        <v>25.30433257323277</v>
      </c>
      <c r="M23" s="74">
        <v>0</v>
      </c>
      <c r="N23" s="94">
        <f t="shared" si="3"/>
        <v>0</v>
      </c>
      <c r="O23" s="74">
        <v>19724</v>
      </c>
      <c r="P23" s="74">
        <v>3464</v>
      </c>
      <c r="Q23" s="94">
        <f t="shared" si="4"/>
        <v>69.19487809156288</v>
      </c>
      <c r="R23" s="74">
        <v>160</v>
      </c>
      <c r="S23" s="68"/>
      <c r="T23" s="68" t="s">
        <v>90</v>
      </c>
      <c r="U23" s="68"/>
      <c r="V23" s="68"/>
      <c r="W23" s="68"/>
      <c r="X23" s="68"/>
      <c r="Y23" s="68" t="s">
        <v>90</v>
      </c>
      <c r="Z23" s="68"/>
    </row>
    <row r="24" spans="1:26" s="59" customFormat="1" ht="12" customHeight="1">
      <c r="A24" s="60" t="s">
        <v>85</v>
      </c>
      <c r="B24" s="61" t="s">
        <v>120</v>
      </c>
      <c r="C24" s="60" t="s">
        <v>121</v>
      </c>
      <c r="D24" s="74">
        <f t="shared" si="6"/>
        <v>7816</v>
      </c>
      <c r="E24" s="74">
        <f t="shared" si="7"/>
        <v>333</v>
      </c>
      <c r="F24" s="94">
        <f t="shared" si="0"/>
        <v>4.260491299897646</v>
      </c>
      <c r="G24" s="74">
        <v>333</v>
      </c>
      <c r="H24" s="74">
        <v>0</v>
      </c>
      <c r="I24" s="74">
        <f t="shared" si="8"/>
        <v>7483</v>
      </c>
      <c r="J24" s="94">
        <f t="shared" si="1"/>
        <v>95.73950870010235</v>
      </c>
      <c r="K24" s="74">
        <v>3660</v>
      </c>
      <c r="L24" s="94">
        <f t="shared" si="2"/>
        <v>46.82702149437053</v>
      </c>
      <c r="M24" s="74">
        <v>0</v>
      </c>
      <c r="N24" s="94">
        <f t="shared" si="3"/>
        <v>0</v>
      </c>
      <c r="O24" s="74">
        <v>3823</v>
      </c>
      <c r="P24" s="74">
        <v>1385</v>
      </c>
      <c r="Q24" s="94">
        <f t="shared" si="4"/>
        <v>48.91248720573183</v>
      </c>
      <c r="R24" s="74">
        <v>120</v>
      </c>
      <c r="S24" s="68" t="s">
        <v>90</v>
      </c>
      <c r="T24" s="68"/>
      <c r="U24" s="68"/>
      <c r="V24" s="68"/>
      <c r="W24" s="68"/>
      <c r="X24" s="68"/>
      <c r="Y24" s="68"/>
      <c r="Z24" s="68" t="s">
        <v>90</v>
      </c>
    </row>
    <row r="25" spans="1:26" s="59" customFormat="1" ht="12" customHeight="1">
      <c r="A25" s="60" t="s">
        <v>85</v>
      </c>
      <c r="B25" s="61" t="s">
        <v>122</v>
      </c>
      <c r="C25" s="60" t="s">
        <v>123</v>
      </c>
      <c r="D25" s="74">
        <f t="shared" si="6"/>
        <v>8849</v>
      </c>
      <c r="E25" s="74">
        <f t="shared" si="7"/>
        <v>136</v>
      </c>
      <c r="F25" s="94">
        <f t="shared" si="0"/>
        <v>1.5368968244999435</v>
      </c>
      <c r="G25" s="74">
        <v>136</v>
      </c>
      <c r="H25" s="74">
        <v>0</v>
      </c>
      <c r="I25" s="74">
        <f t="shared" si="8"/>
        <v>8713</v>
      </c>
      <c r="J25" s="94">
        <f t="shared" si="1"/>
        <v>98.46310317550005</v>
      </c>
      <c r="K25" s="74">
        <v>8334</v>
      </c>
      <c r="L25" s="94">
        <f t="shared" si="2"/>
        <v>94.18013334840096</v>
      </c>
      <c r="M25" s="74">
        <v>0</v>
      </c>
      <c r="N25" s="94">
        <f t="shared" si="3"/>
        <v>0</v>
      </c>
      <c r="O25" s="74">
        <v>379</v>
      </c>
      <c r="P25" s="74">
        <v>7</v>
      </c>
      <c r="Q25" s="94">
        <f t="shared" si="4"/>
        <v>4.282969827099107</v>
      </c>
      <c r="R25" s="74">
        <v>148</v>
      </c>
      <c r="S25" s="68" t="s">
        <v>90</v>
      </c>
      <c r="T25" s="68"/>
      <c r="U25" s="68"/>
      <c r="V25" s="68"/>
      <c r="W25" s="68"/>
      <c r="X25" s="68" t="s">
        <v>90</v>
      </c>
      <c r="Y25" s="68"/>
      <c r="Z25" s="68"/>
    </row>
    <row r="26" spans="1:26" s="59" customFormat="1" ht="12" customHeight="1">
      <c r="A26" s="60" t="s">
        <v>85</v>
      </c>
      <c r="B26" s="61" t="s">
        <v>124</v>
      </c>
      <c r="C26" s="60" t="s">
        <v>125</v>
      </c>
      <c r="D26" s="74">
        <f t="shared" si="6"/>
        <v>7456</v>
      </c>
      <c r="E26" s="74">
        <f t="shared" si="7"/>
        <v>65</v>
      </c>
      <c r="F26" s="94">
        <f t="shared" si="0"/>
        <v>0.8717811158798282</v>
      </c>
      <c r="G26" s="74">
        <v>65</v>
      </c>
      <c r="H26" s="74">
        <v>0</v>
      </c>
      <c r="I26" s="74">
        <f t="shared" si="8"/>
        <v>7391</v>
      </c>
      <c r="J26" s="94">
        <f t="shared" si="1"/>
        <v>99.12821888412017</v>
      </c>
      <c r="K26" s="74">
        <v>6883</v>
      </c>
      <c r="L26" s="94">
        <f t="shared" si="2"/>
        <v>92.31491416309014</v>
      </c>
      <c r="M26" s="74">
        <v>0</v>
      </c>
      <c r="N26" s="94">
        <f t="shared" si="3"/>
        <v>0</v>
      </c>
      <c r="O26" s="74">
        <v>508</v>
      </c>
      <c r="P26" s="74">
        <v>78</v>
      </c>
      <c r="Q26" s="94">
        <f t="shared" si="4"/>
        <v>6.813304721030043</v>
      </c>
      <c r="R26" s="74">
        <v>36</v>
      </c>
      <c r="S26" s="68" t="s">
        <v>90</v>
      </c>
      <c r="T26" s="68"/>
      <c r="U26" s="68"/>
      <c r="V26" s="68"/>
      <c r="W26" s="68"/>
      <c r="X26" s="68" t="s">
        <v>90</v>
      </c>
      <c r="Y26" s="68"/>
      <c r="Z26" s="68"/>
    </row>
    <row r="27" spans="1:26" s="59" customFormat="1" ht="12" customHeight="1">
      <c r="A27" s="60" t="s">
        <v>85</v>
      </c>
      <c r="B27" s="61" t="s">
        <v>126</v>
      </c>
      <c r="C27" s="60" t="s">
        <v>127</v>
      </c>
      <c r="D27" s="74">
        <f t="shared" si="6"/>
        <v>32755</v>
      </c>
      <c r="E27" s="74">
        <f t="shared" si="7"/>
        <v>1482</v>
      </c>
      <c r="F27" s="94">
        <f t="shared" si="0"/>
        <v>4.524500076324226</v>
      </c>
      <c r="G27" s="74">
        <v>1482</v>
      </c>
      <c r="H27" s="74">
        <v>0</v>
      </c>
      <c r="I27" s="74">
        <f t="shared" si="8"/>
        <v>31273</v>
      </c>
      <c r="J27" s="94">
        <f t="shared" si="1"/>
        <v>95.47549992367578</v>
      </c>
      <c r="K27" s="74">
        <v>27551</v>
      </c>
      <c r="L27" s="94">
        <f t="shared" si="2"/>
        <v>84.11234925965502</v>
      </c>
      <c r="M27" s="74">
        <v>0</v>
      </c>
      <c r="N27" s="94">
        <f t="shared" si="3"/>
        <v>0</v>
      </c>
      <c r="O27" s="74">
        <v>3722</v>
      </c>
      <c r="P27" s="74">
        <v>1148</v>
      </c>
      <c r="Q27" s="94">
        <f t="shared" si="4"/>
        <v>11.363150664020761</v>
      </c>
      <c r="R27" s="74">
        <v>180</v>
      </c>
      <c r="S27" s="68" t="s">
        <v>90</v>
      </c>
      <c r="T27" s="68"/>
      <c r="U27" s="68"/>
      <c r="V27" s="68"/>
      <c r="W27" s="68" t="s">
        <v>90</v>
      </c>
      <c r="X27" s="68"/>
      <c r="Y27" s="68"/>
      <c r="Z27" s="68"/>
    </row>
    <row r="28" spans="1:26" s="59" customFormat="1" ht="12" customHeight="1">
      <c r="A28" s="60" t="s">
        <v>85</v>
      </c>
      <c r="B28" s="61" t="s">
        <v>128</v>
      </c>
      <c r="C28" s="60" t="s">
        <v>129</v>
      </c>
      <c r="D28" s="74">
        <f t="shared" si="6"/>
        <v>1823</v>
      </c>
      <c r="E28" s="74">
        <f t="shared" si="7"/>
        <v>785</v>
      </c>
      <c r="F28" s="94">
        <f t="shared" si="0"/>
        <v>43.060888645090515</v>
      </c>
      <c r="G28" s="74">
        <v>785</v>
      </c>
      <c r="H28" s="74">
        <v>0</v>
      </c>
      <c r="I28" s="74">
        <f t="shared" si="8"/>
        <v>1038</v>
      </c>
      <c r="J28" s="94">
        <f t="shared" si="1"/>
        <v>56.939111354909485</v>
      </c>
      <c r="K28" s="74">
        <v>0</v>
      </c>
      <c r="L28" s="94">
        <f t="shared" si="2"/>
        <v>0</v>
      </c>
      <c r="M28" s="74">
        <v>0</v>
      </c>
      <c r="N28" s="94">
        <f t="shared" si="3"/>
        <v>0</v>
      </c>
      <c r="O28" s="74">
        <v>1038</v>
      </c>
      <c r="P28" s="74">
        <v>990</v>
      </c>
      <c r="Q28" s="94">
        <f t="shared" si="4"/>
        <v>56.939111354909485</v>
      </c>
      <c r="R28" s="74">
        <v>12</v>
      </c>
      <c r="S28" s="68" t="s">
        <v>90</v>
      </c>
      <c r="T28" s="68"/>
      <c r="U28" s="68"/>
      <c r="V28" s="68"/>
      <c r="W28" s="68" t="s">
        <v>90</v>
      </c>
      <c r="X28" s="68"/>
      <c r="Y28" s="68"/>
      <c r="Z28" s="68"/>
    </row>
    <row r="29" spans="1:26" s="59" customFormat="1" ht="12" customHeight="1">
      <c r="A29" s="60" t="s">
        <v>85</v>
      </c>
      <c r="B29" s="61" t="s">
        <v>130</v>
      </c>
      <c r="C29" s="60" t="s">
        <v>131</v>
      </c>
      <c r="D29" s="74">
        <f t="shared" si="6"/>
        <v>2074</v>
      </c>
      <c r="E29" s="74">
        <f t="shared" si="7"/>
        <v>569</v>
      </c>
      <c r="F29" s="94">
        <f t="shared" si="0"/>
        <v>27.434908389585345</v>
      </c>
      <c r="G29" s="74">
        <v>569</v>
      </c>
      <c r="H29" s="74">
        <v>0</v>
      </c>
      <c r="I29" s="74">
        <f t="shared" si="8"/>
        <v>1505</v>
      </c>
      <c r="J29" s="94">
        <f t="shared" si="1"/>
        <v>72.56509161041465</v>
      </c>
      <c r="K29" s="74">
        <v>0</v>
      </c>
      <c r="L29" s="94">
        <f t="shared" si="2"/>
        <v>0</v>
      </c>
      <c r="M29" s="74">
        <v>0</v>
      </c>
      <c r="N29" s="94">
        <f t="shared" si="3"/>
        <v>0</v>
      </c>
      <c r="O29" s="74">
        <v>1505</v>
      </c>
      <c r="P29" s="74">
        <v>1505</v>
      </c>
      <c r="Q29" s="94">
        <f t="shared" si="4"/>
        <v>72.56509161041465</v>
      </c>
      <c r="R29" s="74">
        <v>5</v>
      </c>
      <c r="S29" s="68" t="s">
        <v>90</v>
      </c>
      <c r="T29" s="68"/>
      <c r="U29" s="68"/>
      <c r="V29" s="68"/>
      <c r="W29" s="68" t="s">
        <v>90</v>
      </c>
      <c r="X29" s="68"/>
      <c r="Y29" s="68"/>
      <c r="Z29" s="68"/>
    </row>
    <row r="30" spans="1:26" s="59" customFormat="1" ht="12" customHeight="1">
      <c r="A30" s="60" t="s">
        <v>85</v>
      </c>
      <c r="B30" s="61" t="s">
        <v>132</v>
      </c>
      <c r="C30" s="60" t="s">
        <v>133</v>
      </c>
      <c r="D30" s="74">
        <f t="shared" si="6"/>
        <v>7592</v>
      </c>
      <c r="E30" s="74">
        <f t="shared" si="7"/>
        <v>1174</v>
      </c>
      <c r="F30" s="94">
        <f t="shared" si="0"/>
        <v>15.463645943097998</v>
      </c>
      <c r="G30" s="74">
        <v>1174</v>
      </c>
      <c r="H30" s="74">
        <v>0</v>
      </c>
      <c r="I30" s="74">
        <f t="shared" si="8"/>
        <v>6418</v>
      </c>
      <c r="J30" s="94">
        <f t="shared" si="1"/>
        <v>84.536354056902</v>
      </c>
      <c r="K30" s="74">
        <v>1285</v>
      </c>
      <c r="L30" s="94">
        <f t="shared" si="2"/>
        <v>16.92571127502634</v>
      </c>
      <c r="M30" s="74">
        <v>0</v>
      </c>
      <c r="N30" s="94">
        <f t="shared" si="3"/>
        <v>0</v>
      </c>
      <c r="O30" s="74">
        <v>5133</v>
      </c>
      <c r="P30" s="74">
        <v>2654</v>
      </c>
      <c r="Q30" s="94">
        <f t="shared" si="4"/>
        <v>67.61064278187567</v>
      </c>
      <c r="R30" s="74">
        <v>14</v>
      </c>
      <c r="S30" s="68"/>
      <c r="T30" s="68" t="s">
        <v>90</v>
      </c>
      <c r="U30" s="68"/>
      <c r="V30" s="68"/>
      <c r="W30" s="68"/>
      <c r="X30" s="68" t="s">
        <v>90</v>
      </c>
      <c r="Y30" s="68"/>
      <c r="Z30" s="68"/>
    </row>
    <row r="31" spans="1:26" s="59" customFormat="1" ht="12" customHeight="1">
      <c r="A31" s="60" t="s">
        <v>85</v>
      </c>
      <c r="B31" s="61" t="s">
        <v>134</v>
      </c>
      <c r="C31" s="60" t="s">
        <v>135</v>
      </c>
      <c r="D31" s="74">
        <f t="shared" si="6"/>
        <v>6091</v>
      </c>
      <c r="E31" s="74">
        <f t="shared" si="7"/>
        <v>686</v>
      </c>
      <c r="F31" s="94">
        <f t="shared" si="0"/>
        <v>11.262518469873584</v>
      </c>
      <c r="G31" s="74">
        <v>646</v>
      </c>
      <c r="H31" s="74">
        <v>40</v>
      </c>
      <c r="I31" s="74">
        <f t="shared" si="8"/>
        <v>5405</v>
      </c>
      <c r="J31" s="94">
        <f t="shared" si="1"/>
        <v>88.73748153012642</v>
      </c>
      <c r="K31" s="74">
        <v>4762</v>
      </c>
      <c r="L31" s="94">
        <f t="shared" si="2"/>
        <v>78.18092267279593</v>
      </c>
      <c r="M31" s="74">
        <v>0</v>
      </c>
      <c r="N31" s="94">
        <f t="shared" si="3"/>
        <v>0</v>
      </c>
      <c r="O31" s="74">
        <v>643</v>
      </c>
      <c r="P31" s="74">
        <v>104</v>
      </c>
      <c r="Q31" s="94">
        <f t="shared" si="4"/>
        <v>10.556558857330488</v>
      </c>
      <c r="R31" s="74">
        <v>12</v>
      </c>
      <c r="S31" s="68"/>
      <c r="T31" s="68" t="s">
        <v>90</v>
      </c>
      <c r="U31" s="68"/>
      <c r="V31" s="68"/>
      <c r="W31" s="68"/>
      <c r="X31" s="68" t="s">
        <v>90</v>
      </c>
      <c r="Y31" s="68"/>
      <c r="Z31" s="68"/>
    </row>
    <row r="32" spans="1:26" s="59" customFormat="1" ht="12" customHeight="1">
      <c r="A32" s="60" t="s">
        <v>85</v>
      </c>
      <c r="B32" s="61" t="s">
        <v>136</v>
      </c>
      <c r="C32" s="60" t="s">
        <v>137</v>
      </c>
      <c r="D32" s="74">
        <f t="shared" si="6"/>
        <v>23869</v>
      </c>
      <c r="E32" s="74">
        <f t="shared" si="7"/>
        <v>399</v>
      </c>
      <c r="F32" s="94">
        <f t="shared" si="0"/>
        <v>1.6716242825422094</v>
      </c>
      <c r="G32" s="74">
        <v>399</v>
      </c>
      <c r="H32" s="74">
        <v>0</v>
      </c>
      <c r="I32" s="74">
        <f t="shared" si="8"/>
        <v>23470</v>
      </c>
      <c r="J32" s="94">
        <f t="shared" si="1"/>
        <v>98.32837571745779</v>
      </c>
      <c r="K32" s="74">
        <v>21021</v>
      </c>
      <c r="L32" s="94">
        <f t="shared" si="2"/>
        <v>88.06820562235535</v>
      </c>
      <c r="M32" s="74">
        <v>0</v>
      </c>
      <c r="N32" s="94">
        <f t="shared" si="3"/>
        <v>0</v>
      </c>
      <c r="O32" s="74">
        <v>2449</v>
      </c>
      <c r="P32" s="74">
        <v>748</v>
      </c>
      <c r="Q32" s="94">
        <f t="shared" si="4"/>
        <v>10.260170095102435</v>
      </c>
      <c r="R32" s="74">
        <v>149</v>
      </c>
      <c r="S32" s="68"/>
      <c r="T32" s="68"/>
      <c r="U32" s="68"/>
      <c r="V32" s="68" t="s">
        <v>90</v>
      </c>
      <c r="W32" s="68"/>
      <c r="X32" s="68"/>
      <c r="Y32" s="68"/>
      <c r="Z32" s="68" t="s">
        <v>90</v>
      </c>
    </row>
    <row r="33" spans="1:26" s="59" customFormat="1" ht="12" customHeight="1">
      <c r="A33" s="60" t="s">
        <v>85</v>
      </c>
      <c r="B33" s="61" t="s">
        <v>138</v>
      </c>
      <c r="C33" s="60" t="s">
        <v>139</v>
      </c>
      <c r="D33" s="74">
        <f t="shared" si="6"/>
        <v>22772</v>
      </c>
      <c r="E33" s="74">
        <f t="shared" si="7"/>
        <v>343</v>
      </c>
      <c r="F33" s="94">
        <f t="shared" si="0"/>
        <v>1.5062357280871246</v>
      </c>
      <c r="G33" s="74">
        <v>343</v>
      </c>
      <c r="H33" s="74">
        <v>0</v>
      </c>
      <c r="I33" s="74">
        <f t="shared" si="8"/>
        <v>22429</v>
      </c>
      <c r="J33" s="94">
        <f t="shared" si="1"/>
        <v>98.49376427191288</v>
      </c>
      <c r="K33" s="74">
        <v>20052</v>
      </c>
      <c r="L33" s="94">
        <f t="shared" si="2"/>
        <v>88.05550676269102</v>
      </c>
      <c r="M33" s="74">
        <v>0</v>
      </c>
      <c r="N33" s="94">
        <f t="shared" si="3"/>
        <v>0</v>
      </c>
      <c r="O33" s="74">
        <v>2377</v>
      </c>
      <c r="P33" s="74">
        <v>924</v>
      </c>
      <c r="Q33" s="94">
        <f t="shared" si="4"/>
        <v>10.438257509221852</v>
      </c>
      <c r="R33" s="74">
        <v>239</v>
      </c>
      <c r="S33" s="68" t="s">
        <v>90</v>
      </c>
      <c r="T33" s="68"/>
      <c r="U33" s="68"/>
      <c r="V33" s="68"/>
      <c r="W33" s="68" t="s">
        <v>90</v>
      </c>
      <c r="X33" s="68"/>
      <c r="Y33" s="68"/>
      <c r="Z33" s="68"/>
    </row>
    <row r="34" spans="1:26" s="59" customFormat="1" ht="12" customHeight="1">
      <c r="A34" s="60" t="s">
        <v>85</v>
      </c>
      <c r="B34" s="61" t="s">
        <v>140</v>
      </c>
      <c r="C34" s="60" t="s">
        <v>141</v>
      </c>
      <c r="D34" s="74">
        <f t="shared" si="6"/>
        <v>34155</v>
      </c>
      <c r="E34" s="74">
        <f t="shared" si="7"/>
        <v>1321</v>
      </c>
      <c r="F34" s="94">
        <f t="shared" si="0"/>
        <v>3.867662128531694</v>
      </c>
      <c r="G34" s="74">
        <v>1317</v>
      </c>
      <c r="H34" s="74">
        <v>4</v>
      </c>
      <c r="I34" s="74">
        <f t="shared" si="8"/>
        <v>32834</v>
      </c>
      <c r="J34" s="94">
        <f t="shared" si="1"/>
        <v>96.13233787146831</v>
      </c>
      <c r="K34" s="74">
        <v>31050</v>
      </c>
      <c r="L34" s="94">
        <f t="shared" si="2"/>
        <v>90.9090909090909</v>
      </c>
      <c r="M34" s="74">
        <v>0</v>
      </c>
      <c r="N34" s="94">
        <f t="shared" si="3"/>
        <v>0</v>
      </c>
      <c r="O34" s="74">
        <v>1784</v>
      </c>
      <c r="P34" s="74">
        <v>70</v>
      </c>
      <c r="Q34" s="94">
        <f t="shared" si="4"/>
        <v>5.223246962377397</v>
      </c>
      <c r="R34" s="74">
        <v>187</v>
      </c>
      <c r="S34" s="68" t="s">
        <v>90</v>
      </c>
      <c r="T34" s="68"/>
      <c r="U34" s="68"/>
      <c r="V34" s="68"/>
      <c r="W34" s="68" t="s">
        <v>90</v>
      </c>
      <c r="X34" s="68"/>
      <c r="Y34" s="68"/>
      <c r="Z34" s="68"/>
    </row>
    <row r="35" spans="1:26" s="59" customFormat="1" ht="12" customHeight="1">
      <c r="A35" s="60" t="s">
        <v>85</v>
      </c>
      <c r="B35" s="61" t="s">
        <v>142</v>
      </c>
      <c r="C35" s="60" t="s">
        <v>143</v>
      </c>
      <c r="D35" s="74">
        <f t="shared" si="6"/>
        <v>19162</v>
      </c>
      <c r="E35" s="74">
        <f t="shared" si="7"/>
        <v>396</v>
      </c>
      <c r="F35" s="94">
        <f t="shared" si="0"/>
        <v>2.066590126291619</v>
      </c>
      <c r="G35" s="74">
        <v>396</v>
      </c>
      <c r="H35" s="74">
        <v>0</v>
      </c>
      <c r="I35" s="74">
        <f t="shared" si="8"/>
        <v>18766</v>
      </c>
      <c r="J35" s="94">
        <f t="shared" si="1"/>
        <v>97.93340987370837</v>
      </c>
      <c r="K35" s="74">
        <v>17118</v>
      </c>
      <c r="L35" s="94">
        <f t="shared" si="2"/>
        <v>89.33305500469679</v>
      </c>
      <c r="M35" s="74">
        <v>0</v>
      </c>
      <c r="N35" s="94">
        <f t="shared" si="3"/>
        <v>0</v>
      </c>
      <c r="O35" s="74">
        <v>1648</v>
      </c>
      <c r="P35" s="74">
        <v>56</v>
      </c>
      <c r="Q35" s="94">
        <f t="shared" si="4"/>
        <v>8.600354869011586</v>
      </c>
      <c r="R35" s="74">
        <v>74</v>
      </c>
      <c r="S35" s="68" t="s">
        <v>90</v>
      </c>
      <c r="T35" s="68"/>
      <c r="U35" s="68"/>
      <c r="V35" s="68"/>
      <c r="W35" s="68"/>
      <c r="X35" s="68" t="s">
        <v>90</v>
      </c>
      <c r="Y35" s="68"/>
      <c r="Z35" s="68"/>
    </row>
    <row r="36" spans="1:26" s="59" customFormat="1" ht="12" customHeight="1">
      <c r="A36" s="60" t="s">
        <v>85</v>
      </c>
      <c r="B36" s="61" t="s">
        <v>144</v>
      </c>
      <c r="C36" s="60" t="s">
        <v>145</v>
      </c>
      <c r="D36" s="74">
        <f t="shared" si="6"/>
        <v>8944</v>
      </c>
      <c r="E36" s="74">
        <f t="shared" si="7"/>
        <v>3807</v>
      </c>
      <c r="F36" s="94">
        <f t="shared" si="0"/>
        <v>42.564847942754916</v>
      </c>
      <c r="G36" s="74">
        <v>3807</v>
      </c>
      <c r="H36" s="74">
        <v>0</v>
      </c>
      <c r="I36" s="74">
        <f t="shared" si="8"/>
        <v>5137</v>
      </c>
      <c r="J36" s="94">
        <f t="shared" si="1"/>
        <v>57.43515205724508</v>
      </c>
      <c r="K36" s="74">
        <v>2133</v>
      </c>
      <c r="L36" s="94">
        <f t="shared" si="2"/>
        <v>23.848389982110913</v>
      </c>
      <c r="M36" s="74">
        <v>0</v>
      </c>
      <c r="N36" s="94">
        <f t="shared" si="3"/>
        <v>0</v>
      </c>
      <c r="O36" s="74">
        <v>3004</v>
      </c>
      <c r="P36" s="74">
        <v>1607</v>
      </c>
      <c r="Q36" s="94">
        <f t="shared" si="4"/>
        <v>33.58676207513417</v>
      </c>
      <c r="R36" s="74">
        <v>60</v>
      </c>
      <c r="S36" s="68" t="s">
        <v>90</v>
      </c>
      <c r="T36" s="68"/>
      <c r="U36" s="68"/>
      <c r="V36" s="68"/>
      <c r="W36" s="68" t="s">
        <v>90</v>
      </c>
      <c r="X36" s="68"/>
      <c r="Y36" s="68"/>
      <c r="Z36" s="68"/>
    </row>
    <row r="37" spans="1:26" s="59" customFormat="1" ht="12" customHeight="1">
      <c r="A37" s="60" t="s">
        <v>85</v>
      </c>
      <c r="B37" s="61" t="s">
        <v>146</v>
      </c>
      <c r="C37" s="60" t="s">
        <v>147</v>
      </c>
      <c r="D37" s="74">
        <f t="shared" si="6"/>
        <v>19667</v>
      </c>
      <c r="E37" s="74">
        <f t="shared" si="7"/>
        <v>2262</v>
      </c>
      <c r="F37" s="94">
        <f t="shared" si="0"/>
        <v>11.501499974576703</v>
      </c>
      <c r="G37" s="74">
        <v>2262</v>
      </c>
      <c r="H37" s="74">
        <v>0</v>
      </c>
      <c r="I37" s="74">
        <f t="shared" si="8"/>
        <v>17405</v>
      </c>
      <c r="J37" s="94">
        <f t="shared" si="1"/>
        <v>88.4985000254233</v>
      </c>
      <c r="K37" s="74">
        <v>14051</v>
      </c>
      <c r="L37" s="94">
        <f t="shared" si="2"/>
        <v>71.44455178725785</v>
      </c>
      <c r="M37" s="74">
        <v>0</v>
      </c>
      <c r="N37" s="94">
        <f t="shared" si="3"/>
        <v>0</v>
      </c>
      <c r="O37" s="74">
        <v>3354</v>
      </c>
      <c r="P37" s="74">
        <v>1670</v>
      </c>
      <c r="Q37" s="94">
        <f t="shared" si="4"/>
        <v>17.053948238165457</v>
      </c>
      <c r="R37" s="74">
        <v>204</v>
      </c>
      <c r="S37" s="68"/>
      <c r="T37" s="68"/>
      <c r="U37" s="68"/>
      <c r="V37" s="68" t="s">
        <v>90</v>
      </c>
      <c r="W37" s="68"/>
      <c r="X37" s="68"/>
      <c r="Y37" s="68"/>
      <c r="Z37" s="68" t="s">
        <v>90</v>
      </c>
    </row>
    <row r="38" spans="1:26" s="59" customFormat="1" ht="12" customHeight="1">
      <c r="A38" s="60" t="s">
        <v>85</v>
      </c>
      <c r="B38" s="61" t="s">
        <v>148</v>
      </c>
      <c r="C38" s="60" t="s">
        <v>149</v>
      </c>
      <c r="D38" s="74">
        <f t="shared" si="6"/>
        <v>6770</v>
      </c>
      <c r="E38" s="74">
        <f t="shared" si="7"/>
        <v>2350</v>
      </c>
      <c r="F38" s="94">
        <f t="shared" si="0"/>
        <v>34.711964549483014</v>
      </c>
      <c r="G38" s="74">
        <v>2350</v>
      </c>
      <c r="H38" s="74">
        <v>0</v>
      </c>
      <c r="I38" s="74">
        <f t="shared" si="8"/>
        <v>4420</v>
      </c>
      <c r="J38" s="94">
        <f t="shared" si="1"/>
        <v>65.28803545051699</v>
      </c>
      <c r="K38" s="74">
        <v>1230</v>
      </c>
      <c r="L38" s="94">
        <f t="shared" si="2"/>
        <v>18.168389955686852</v>
      </c>
      <c r="M38" s="74">
        <v>0</v>
      </c>
      <c r="N38" s="94">
        <f t="shared" si="3"/>
        <v>0</v>
      </c>
      <c r="O38" s="74">
        <v>3190</v>
      </c>
      <c r="P38" s="74">
        <v>1124</v>
      </c>
      <c r="Q38" s="94">
        <f t="shared" si="4"/>
        <v>47.11964549483013</v>
      </c>
      <c r="R38" s="74">
        <v>25</v>
      </c>
      <c r="S38" s="68"/>
      <c r="T38" s="68" t="s">
        <v>90</v>
      </c>
      <c r="U38" s="68"/>
      <c r="V38" s="68"/>
      <c r="W38" s="68" t="s">
        <v>90</v>
      </c>
      <c r="X38" s="68"/>
      <c r="Y38" s="68"/>
      <c r="Z38" s="68"/>
    </row>
    <row r="39" spans="1:26" s="59" customFormat="1" ht="12" customHeight="1">
      <c r="A39" s="60" t="s">
        <v>85</v>
      </c>
      <c r="B39" s="61" t="s">
        <v>150</v>
      </c>
      <c r="C39" s="60" t="s">
        <v>151</v>
      </c>
      <c r="D39" s="74">
        <f t="shared" si="6"/>
        <v>888</v>
      </c>
      <c r="E39" s="74">
        <f t="shared" si="7"/>
        <v>121</v>
      </c>
      <c r="F39" s="94">
        <f t="shared" si="0"/>
        <v>13.626126126126126</v>
      </c>
      <c r="G39" s="74">
        <v>121</v>
      </c>
      <c r="H39" s="74">
        <v>0</v>
      </c>
      <c r="I39" s="74">
        <f t="shared" si="8"/>
        <v>767</v>
      </c>
      <c r="J39" s="94">
        <f t="shared" si="1"/>
        <v>86.37387387387388</v>
      </c>
      <c r="K39" s="74">
        <v>0</v>
      </c>
      <c r="L39" s="94">
        <f t="shared" si="2"/>
        <v>0</v>
      </c>
      <c r="M39" s="74">
        <v>0</v>
      </c>
      <c r="N39" s="94">
        <f t="shared" si="3"/>
        <v>0</v>
      </c>
      <c r="O39" s="74">
        <v>767</v>
      </c>
      <c r="P39" s="74">
        <v>745</v>
      </c>
      <c r="Q39" s="94">
        <f t="shared" si="4"/>
        <v>86.37387387387388</v>
      </c>
      <c r="R39" s="74">
        <v>3</v>
      </c>
      <c r="S39" s="68" t="s">
        <v>90</v>
      </c>
      <c r="T39" s="68"/>
      <c r="U39" s="68"/>
      <c r="V39" s="68"/>
      <c r="W39" s="68"/>
      <c r="X39" s="68" t="s">
        <v>90</v>
      </c>
      <c r="Y39" s="68"/>
      <c r="Z39" s="68"/>
    </row>
    <row r="40" spans="1:26" s="59" customFormat="1" ht="12" customHeight="1">
      <c r="A40" s="60" t="s">
        <v>85</v>
      </c>
      <c r="B40" s="61" t="s">
        <v>152</v>
      </c>
      <c r="C40" s="60" t="s">
        <v>153</v>
      </c>
      <c r="D40" s="74">
        <f t="shared" si="6"/>
        <v>1713</v>
      </c>
      <c r="E40" s="74">
        <f t="shared" si="7"/>
        <v>217</v>
      </c>
      <c r="F40" s="94">
        <f t="shared" si="0"/>
        <v>12.667834208990076</v>
      </c>
      <c r="G40" s="74">
        <v>194</v>
      </c>
      <c r="H40" s="74">
        <v>23</v>
      </c>
      <c r="I40" s="74">
        <f t="shared" si="8"/>
        <v>1496</v>
      </c>
      <c r="J40" s="94">
        <f t="shared" si="1"/>
        <v>87.33216579100991</v>
      </c>
      <c r="K40" s="74">
        <v>702</v>
      </c>
      <c r="L40" s="94">
        <f t="shared" si="2"/>
        <v>40.98073555166375</v>
      </c>
      <c r="M40" s="74">
        <v>0</v>
      </c>
      <c r="N40" s="94">
        <f t="shared" si="3"/>
        <v>0</v>
      </c>
      <c r="O40" s="74">
        <v>794</v>
      </c>
      <c r="P40" s="74">
        <v>601</v>
      </c>
      <c r="Q40" s="94">
        <f t="shared" si="4"/>
        <v>46.35143023934617</v>
      </c>
      <c r="R40" s="74">
        <v>2</v>
      </c>
      <c r="S40" s="68" t="s">
        <v>90</v>
      </c>
      <c r="T40" s="68"/>
      <c r="U40" s="68"/>
      <c r="V40" s="68"/>
      <c r="W40" s="68" t="s">
        <v>90</v>
      </c>
      <c r="X40" s="68"/>
      <c r="Y40" s="68"/>
      <c r="Z40" s="68"/>
    </row>
    <row r="41" spans="1:26" s="59" customFormat="1" ht="12" customHeight="1">
      <c r="A41" s="60" t="s">
        <v>85</v>
      </c>
      <c r="B41" s="61" t="s">
        <v>154</v>
      </c>
      <c r="C41" s="60" t="s">
        <v>155</v>
      </c>
      <c r="D41" s="74">
        <f t="shared" si="6"/>
        <v>534</v>
      </c>
      <c r="E41" s="74">
        <f t="shared" si="7"/>
        <v>43</v>
      </c>
      <c r="F41" s="94">
        <f t="shared" si="0"/>
        <v>8.05243445692884</v>
      </c>
      <c r="G41" s="74">
        <v>43</v>
      </c>
      <c r="H41" s="74">
        <v>0</v>
      </c>
      <c r="I41" s="74">
        <f t="shared" si="8"/>
        <v>491</v>
      </c>
      <c r="J41" s="94">
        <f t="shared" si="1"/>
        <v>91.94756554307116</v>
      </c>
      <c r="K41" s="74">
        <v>0</v>
      </c>
      <c r="L41" s="94">
        <f t="shared" si="2"/>
        <v>0</v>
      </c>
      <c r="M41" s="74">
        <v>0</v>
      </c>
      <c r="N41" s="94">
        <f t="shared" si="3"/>
        <v>0</v>
      </c>
      <c r="O41" s="74">
        <v>491</v>
      </c>
      <c r="P41" s="74">
        <v>21</v>
      </c>
      <c r="Q41" s="94">
        <f t="shared" si="4"/>
        <v>91.94756554307116</v>
      </c>
      <c r="R41" s="74">
        <v>0</v>
      </c>
      <c r="S41" s="68" t="s">
        <v>90</v>
      </c>
      <c r="T41" s="68"/>
      <c r="U41" s="68"/>
      <c r="V41" s="68"/>
      <c r="W41" s="68" t="s">
        <v>90</v>
      </c>
      <c r="X41" s="68"/>
      <c r="Y41" s="68"/>
      <c r="Z41" s="68"/>
    </row>
    <row r="42" spans="1:26" s="59" customFormat="1" ht="12" customHeight="1">
      <c r="A42" s="60" t="s">
        <v>85</v>
      </c>
      <c r="B42" s="61" t="s">
        <v>156</v>
      </c>
      <c r="C42" s="60" t="s">
        <v>157</v>
      </c>
      <c r="D42" s="74">
        <f t="shared" si="6"/>
        <v>4000</v>
      </c>
      <c r="E42" s="74">
        <f t="shared" si="7"/>
        <v>1064</v>
      </c>
      <c r="F42" s="94">
        <f t="shared" si="0"/>
        <v>26.6</v>
      </c>
      <c r="G42" s="74">
        <v>946</v>
      </c>
      <c r="H42" s="74">
        <v>118</v>
      </c>
      <c r="I42" s="74">
        <f t="shared" si="8"/>
        <v>2936</v>
      </c>
      <c r="J42" s="94">
        <f t="shared" si="1"/>
        <v>73.4</v>
      </c>
      <c r="K42" s="74">
        <v>0</v>
      </c>
      <c r="L42" s="94">
        <f t="shared" si="2"/>
        <v>0</v>
      </c>
      <c r="M42" s="74">
        <v>0</v>
      </c>
      <c r="N42" s="94">
        <f t="shared" si="3"/>
        <v>0</v>
      </c>
      <c r="O42" s="74">
        <v>2936</v>
      </c>
      <c r="P42" s="74">
        <v>1146</v>
      </c>
      <c r="Q42" s="94">
        <f t="shared" si="4"/>
        <v>73.4</v>
      </c>
      <c r="R42" s="74">
        <v>6</v>
      </c>
      <c r="S42" s="68" t="s">
        <v>90</v>
      </c>
      <c r="T42" s="68"/>
      <c r="U42" s="68"/>
      <c r="V42" s="68"/>
      <c r="W42" s="68" t="s">
        <v>90</v>
      </c>
      <c r="X42" s="68"/>
      <c r="Y42" s="68"/>
      <c r="Z42" s="68"/>
    </row>
    <row r="43" spans="1:26" s="59" customFormat="1" ht="12" customHeight="1">
      <c r="A43" s="60" t="s">
        <v>85</v>
      </c>
      <c r="B43" s="61" t="s">
        <v>158</v>
      </c>
      <c r="C43" s="60" t="s">
        <v>159</v>
      </c>
      <c r="D43" s="74">
        <f t="shared" si="6"/>
        <v>1143</v>
      </c>
      <c r="E43" s="74">
        <f t="shared" si="7"/>
        <v>149</v>
      </c>
      <c r="F43" s="94">
        <f t="shared" si="0"/>
        <v>13.035870516185478</v>
      </c>
      <c r="G43" s="74">
        <v>149</v>
      </c>
      <c r="H43" s="74">
        <v>0</v>
      </c>
      <c r="I43" s="74">
        <f t="shared" si="8"/>
        <v>994</v>
      </c>
      <c r="J43" s="94">
        <f t="shared" si="1"/>
        <v>86.96412948381452</v>
      </c>
      <c r="K43" s="74">
        <v>0</v>
      </c>
      <c r="L43" s="94">
        <f t="shared" si="2"/>
        <v>0</v>
      </c>
      <c r="M43" s="74">
        <v>0</v>
      </c>
      <c r="N43" s="94">
        <f t="shared" si="3"/>
        <v>0</v>
      </c>
      <c r="O43" s="74">
        <v>994</v>
      </c>
      <c r="P43" s="74">
        <v>944</v>
      </c>
      <c r="Q43" s="94">
        <f t="shared" si="4"/>
        <v>86.96412948381452</v>
      </c>
      <c r="R43" s="74">
        <v>10</v>
      </c>
      <c r="S43" s="68" t="s">
        <v>90</v>
      </c>
      <c r="T43" s="68"/>
      <c r="U43" s="68"/>
      <c r="V43" s="68"/>
      <c r="W43" s="68" t="s">
        <v>90</v>
      </c>
      <c r="X43" s="68"/>
      <c r="Y43" s="68"/>
      <c r="Z43" s="68"/>
    </row>
    <row r="44" spans="1:26" s="59" customFormat="1" ht="12" customHeight="1">
      <c r="A44" s="60" t="s">
        <v>85</v>
      </c>
      <c r="B44" s="61" t="s">
        <v>160</v>
      </c>
      <c r="C44" s="60" t="s">
        <v>161</v>
      </c>
      <c r="D44" s="74">
        <f t="shared" si="6"/>
        <v>670</v>
      </c>
      <c r="E44" s="74">
        <f t="shared" si="7"/>
        <v>73</v>
      </c>
      <c r="F44" s="94">
        <f t="shared" si="0"/>
        <v>10.895522388059701</v>
      </c>
      <c r="G44" s="74">
        <v>73</v>
      </c>
      <c r="H44" s="74">
        <v>0</v>
      </c>
      <c r="I44" s="74">
        <f t="shared" si="8"/>
        <v>597</v>
      </c>
      <c r="J44" s="94">
        <f t="shared" si="1"/>
        <v>89.1044776119403</v>
      </c>
      <c r="K44" s="74">
        <v>0</v>
      </c>
      <c r="L44" s="94">
        <f t="shared" si="2"/>
        <v>0</v>
      </c>
      <c r="M44" s="74">
        <v>0</v>
      </c>
      <c r="N44" s="94">
        <f t="shared" si="3"/>
        <v>0</v>
      </c>
      <c r="O44" s="74">
        <v>597</v>
      </c>
      <c r="P44" s="74">
        <v>461</v>
      </c>
      <c r="Q44" s="94">
        <f t="shared" si="4"/>
        <v>89.1044776119403</v>
      </c>
      <c r="R44" s="74">
        <v>3</v>
      </c>
      <c r="S44" s="68" t="s">
        <v>90</v>
      </c>
      <c r="T44" s="68"/>
      <c r="U44" s="68"/>
      <c r="V44" s="68"/>
      <c r="W44" s="68" t="s">
        <v>90</v>
      </c>
      <c r="X44" s="68"/>
      <c r="Y44" s="68"/>
      <c r="Z44" s="68"/>
    </row>
    <row r="45" spans="1:26" s="59" customFormat="1" ht="12" customHeight="1">
      <c r="A45" s="60" t="s">
        <v>85</v>
      </c>
      <c r="B45" s="61" t="s">
        <v>162</v>
      </c>
      <c r="C45" s="60" t="s">
        <v>163</v>
      </c>
      <c r="D45" s="74">
        <f t="shared" si="6"/>
        <v>1800</v>
      </c>
      <c r="E45" s="74">
        <f t="shared" si="7"/>
        <v>180</v>
      </c>
      <c r="F45" s="94">
        <f t="shared" si="0"/>
        <v>10</v>
      </c>
      <c r="G45" s="74">
        <v>180</v>
      </c>
      <c r="H45" s="74">
        <v>0</v>
      </c>
      <c r="I45" s="74">
        <f t="shared" si="8"/>
        <v>1620</v>
      </c>
      <c r="J45" s="94">
        <f t="shared" si="1"/>
        <v>90</v>
      </c>
      <c r="K45" s="74">
        <v>0</v>
      </c>
      <c r="L45" s="94">
        <f t="shared" si="2"/>
        <v>0</v>
      </c>
      <c r="M45" s="74">
        <v>0</v>
      </c>
      <c r="N45" s="94">
        <f t="shared" si="3"/>
        <v>0</v>
      </c>
      <c r="O45" s="74">
        <v>1620</v>
      </c>
      <c r="P45" s="74">
        <v>255</v>
      </c>
      <c r="Q45" s="94">
        <f t="shared" si="4"/>
        <v>90</v>
      </c>
      <c r="R45" s="74">
        <v>6</v>
      </c>
      <c r="S45" s="68" t="s">
        <v>90</v>
      </c>
      <c r="T45" s="68"/>
      <c r="U45" s="68"/>
      <c r="V45" s="68"/>
      <c r="W45" s="68" t="s">
        <v>90</v>
      </c>
      <c r="X45" s="68"/>
      <c r="Y45" s="68"/>
      <c r="Z45" s="68"/>
    </row>
    <row r="46" spans="1:26" s="59" customFormat="1" ht="12" customHeight="1">
      <c r="A46" s="60" t="s">
        <v>85</v>
      </c>
      <c r="B46" s="61" t="s">
        <v>164</v>
      </c>
      <c r="C46" s="60" t="s">
        <v>165</v>
      </c>
      <c r="D46" s="74">
        <f t="shared" si="6"/>
        <v>2322</v>
      </c>
      <c r="E46" s="74">
        <f t="shared" si="7"/>
        <v>1452</v>
      </c>
      <c r="F46" s="94">
        <f t="shared" si="0"/>
        <v>62.532299741602074</v>
      </c>
      <c r="G46" s="74">
        <v>1452</v>
      </c>
      <c r="H46" s="74">
        <v>0</v>
      </c>
      <c r="I46" s="74">
        <f t="shared" si="8"/>
        <v>870</v>
      </c>
      <c r="J46" s="94">
        <f t="shared" si="1"/>
        <v>37.46770025839793</v>
      </c>
      <c r="K46" s="74">
        <v>0</v>
      </c>
      <c r="L46" s="94">
        <f t="shared" si="2"/>
        <v>0</v>
      </c>
      <c r="M46" s="74">
        <v>0</v>
      </c>
      <c r="N46" s="94">
        <f t="shared" si="3"/>
        <v>0</v>
      </c>
      <c r="O46" s="74">
        <v>870</v>
      </c>
      <c r="P46" s="74">
        <v>823</v>
      </c>
      <c r="Q46" s="94">
        <f t="shared" si="4"/>
        <v>37.46770025839793</v>
      </c>
      <c r="R46" s="74">
        <v>11</v>
      </c>
      <c r="S46" s="68" t="s">
        <v>90</v>
      </c>
      <c r="T46" s="68"/>
      <c r="U46" s="68"/>
      <c r="V46" s="68"/>
      <c r="W46" s="68" t="s">
        <v>90</v>
      </c>
      <c r="X46" s="68"/>
      <c r="Y46" s="68"/>
      <c r="Z46" s="68"/>
    </row>
  </sheetData>
  <sheetProtection/>
  <mergeCells count="25">
    <mergeCell ref="G4:G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V4:V5"/>
    <mergeCell ref="M4:M5"/>
    <mergeCell ref="N4:N5"/>
    <mergeCell ref="O4:O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166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9" t="s">
        <v>56</v>
      </c>
      <c r="B2" s="145" t="s">
        <v>57</v>
      </c>
      <c r="C2" s="145" t="s">
        <v>58</v>
      </c>
      <c r="D2" s="121" t="s">
        <v>167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168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1" t="s">
        <v>169</v>
      </c>
      <c r="AG2" s="152"/>
      <c r="AH2" s="152"/>
      <c r="AI2" s="153"/>
      <c r="AJ2" s="151" t="s">
        <v>170</v>
      </c>
      <c r="AK2" s="152"/>
      <c r="AL2" s="152"/>
      <c r="AM2" s="152"/>
      <c r="AN2" s="152"/>
      <c r="AO2" s="152"/>
      <c r="AP2" s="152"/>
      <c r="AQ2" s="152"/>
      <c r="AR2" s="152"/>
      <c r="AS2" s="153"/>
      <c r="AT2" s="147" t="s">
        <v>171</v>
      </c>
      <c r="AU2" s="145"/>
      <c r="AV2" s="145"/>
      <c r="AW2" s="145"/>
      <c r="AX2" s="145"/>
      <c r="AY2" s="145"/>
      <c r="AZ2" s="151" t="s">
        <v>172</v>
      </c>
      <c r="BA2" s="152"/>
      <c r="BB2" s="152"/>
      <c r="BC2" s="153"/>
    </row>
    <row r="3" spans="1:55" s="51" customFormat="1" ht="26.25" customHeight="1">
      <c r="A3" s="146"/>
      <c r="B3" s="146"/>
      <c r="C3" s="146"/>
      <c r="D3" s="87" t="s">
        <v>173</v>
      </c>
      <c r="E3" s="154" t="s">
        <v>174</v>
      </c>
      <c r="F3" s="152"/>
      <c r="G3" s="153"/>
      <c r="H3" s="157" t="s">
        <v>175</v>
      </c>
      <c r="I3" s="158"/>
      <c r="J3" s="159"/>
      <c r="K3" s="154" t="s">
        <v>176</v>
      </c>
      <c r="L3" s="158"/>
      <c r="M3" s="159"/>
      <c r="N3" s="87" t="s">
        <v>173</v>
      </c>
      <c r="O3" s="154" t="s">
        <v>177</v>
      </c>
      <c r="P3" s="155"/>
      <c r="Q3" s="155"/>
      <c r="R3" s="155"/>
      <c r="S3" s="155"/>
      <c r="T3" s="155"/>
      <c r="U3" s="156"/>
      <c r="V3" s="154" t="s">
        <v>178</v>
      </c>
      <c r="W3" s="155"/>
      <c r="X3" s="155"/>
      <c r="Y3" s="155"/>
      <c r="Z3" s="155"/>
      <c r="AA3" s="155"/>
      <c r="AB3" s="156"/>
      <c r="AC3" s="122" t="s">
        <v>179</v>
      </c>
      <c r="AD3" s="85"/>
      <c r="AE3" s="86"/>
      <c r="AF3" s="148" t="s">
        <v>173</v>
      </c>
      <c r="AG3" s="145" t="s">
        <v>181</v>
      </c>
      <c r="AH3" s="145" t="s">
        <v>183</v>
      </c>
      <c r="AI3" s="145" t="s">
        <v>184</v>
      </c>
      <c r="AJ3" s="146" t="s">
        <v>64</v>
      </c>
      <c r="AK3" s="145" t="s">
        <v>186</v>
      </c>
      <c r="AL3" s="145" t="s">
        <v>187</v>
      </c>
      <c r="AM3" s="145" t="s">
        <v>188</v>
      </c>
      <c r="AN3" s="145" t="s">
        <v>183</v>
      </c>
      <c r="AO3" s="145" t="s">
        <v>184</v>
      </c>
      <c r="AP3" s="145" t="s">
        <v>189</v>
      </c>
      <c r="AQ3" s="145" t="s">
        <v>190</v>
      </c>
      <c r="AR3" s="145" t="s">
        <v>191</v>
      </c>
      <c r="AS3" s="145" t="s">
        <v>192</v>
      </c>
      <c r="AT3" s="148" t="s">
        <v>64</v>
      </c>
      <c r="AU3" s="145" t="s">
        <v>186</v>
      </c>
      <c r="AV3" s="145" t="s">
        <v>187</v>
      </c>
      <c r="AW3" s="145" t="s">
        <v>188</v>
      </c>
      <c r="AX3" s="145" t="s">
        <v>183</v>
      </c>
      <c r="AY3" s="145" t="s">
        <v>184</v>
      </c>
      <c r="AZ3" s="148" t="s">
        <v>64</v>
      </c>
      <c r="BA3" s="145" t="s">
        <v>193</v>
      </c>
      <c r="BB3" s="145" t="s">
        <v>183</v>
      </c>
      <c r="BC3" s="145" t="s">
        <v>184</v>
      </c>
    </row>
    <row r="4" spans="1:55" s="51" customFormat="1" ht="26.25" customHeight="1">
      <c r="A4" s="146"/>
      <c r="B4" s="146"/>
      <c r="C4" s="146"/>
      <c r="D4" s="87"/>
      <c r="E4" s="87" t="s">
        <v>64</v>
      </c>
      <c r="F4" s="120" t="s">
        <v>194</v>
      </c>
      <c r="G4" s="120" t="s">
        <v>195</v>
      </c>
      <c r="H4" s="87" t="s">
        <v>64</v>
      </c>
      <c r="I4" s="120" t="s">
        <v>194</v>
      </c>
      <c r="J4" s="120" t="s">
        <v>195</v>
      </c>
      <c r="K4" s="87" t="s">
        <v>64</v>
      </c>
      <c r="L4" s="120" t="s">
        <v>194</v>
      </c>
      <c r="M4" s="120" t="s">
        <v>195</v>
      </c>
      <c r="N4" s="87"/>
      <c r="O4" s="87" t="s">
        <v>64</v>
      </c>
      <c r="P4" s="120" t="s">
        <v>193</v>
      </c>
      <c r="Q4" s="120" t="s">
        <v>183</v>
      </c>
      <c r="R4" s="120" t="s">
        <v>184</v>
      </c>
      <c r="S4" s="120" t="s">
        <v>197</v>
      </c>
      <c r="T4" s="120" t="s">
        <v>199</v>
      </c>
      <c r="U4" s="120" t="s">
        <v>201</v>
      </c>
      <c r="V4" s="87" t="s">
        <v>64</v>
      </c>
      <c r="W4" s="120" t="s">
        <v>193</v>
      </c>
      <c r="X4" s="120" t="s">
        <v>183</v>
      </c>
      <c r="Y4" s="120" t="s">
        <v>184</v>
      </c>
      <c r="Z4" s="120" t="s">
        <v>197</v>
      </c>
      <c r="AA4" s="120" t="s">
        <v>199</v>
      </c>
      <c r="AB4" s="120" t="s">
        <v>201</v>
      </c>
      <c r="AC4" s="87" t="s">
        <v>64</v>
      </c>
      <c r="AD4" s="120" t="s">
        <v>194</v>
      </c>
      <c r="AE4" s="120" t="s">
        <v>195</v>
      </c>
      <c r="AF4" s="148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8"/>
      <c r="AU4" s="146"/>
      <c r="AV4" s="146"/>
      <c r="AW4" s="146"/>
      <c r="AX4" s="146"/>
      <c r="AY4" s="146"/>
      <c r="AZ4" s="148"/>
      <c r="BA4" s="146"/>
      <c r="BB4" s="146"/>
      <c r="BC4" s="146"/>
    </row>
    <row r="5" spans="1:55" s="62" customFormat="1" ht="23.25" customHeight="1">
      <c r="A5" s="146"/>
      <c r="B5" s="146"/>
      <c r="C5" s="146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6"/>
      <c r="AM5" s="69"/>
      <c r="AN5" s="69"/>
      <c r="AO5" s="69"/>
      <c r="AP5" s="69"/>
      <c r="AQ5" s="69"/>
      <c r="AR5" s="69"/>
      <c r="AS5" s="69"/>
      <c r="AT5" s="69"/>
      <c r="AU5" s="69"/>
      <c r="AV5" s="146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50"/>
      <c r="B6" s="150"/>
      <c r="C6" s="150"/>
      <c r="D6" s="92" t="s">
        <v>202</v>
      </c>
      <c r="E6" s="92" t="s">
        <v>202</v>
      </c>
      <c r="F6" s="92" t="s">
        <v>202</v>
      </c>
      <c r="G6" s="92" t="s">
        <v>202</v>
      </c>
      <c r="H6" s="92" t="s">
        <v>202</v>
      </c>
      <c r="I6" s="92" t="s">
        <v>202</v>
      </c>
      <c r="J6" s="92" t="s">
        <v>202</v>
      </c>
      <c r="K6" s="92" t="s">
        <v>202</v>
      </c>
      <c r="L6" s="92" t="s">
        <v>202</v>
      </c>
      <c r="M6" s="92" t="s">
        <v>202</v>
      </c>
      <c r="N6" s="92" t="s">
        <v>202</v>
      </c>
      <c r="O6" s="92" t="s">
        <v>202</v>
      </c>
      <c r="P6" s="92" t="s">
        <v>202</v>
      </c>
      <c r="Q6" s="92" t="s">
        <v>202</v>
      </c>
      <c r="R6" s="92" t="s">
        <v>202</v>
      </c>
      <c r="S6" s="92" t="s">
        <v>202</v>
      </c>
      <c r="T6" s="92" t="s">
        <v>202</v>
      </c>
      <c r="U6" s="92" t="s">
        <v>202</v>
      </c>
      <c r="V6" s="92" t="s">
        <v>202</v>
      </c>
      <c r="W6" s="92" t="s">
        <v>202</v>
      </c>
      <c r="X6" s="92" t="s">
        <v>202</v>
      </c>
      <c r="Y6" s="92" t="s">
        <v>202</v>
      </c>
      <c r="Z6" s="92" t="s">
        <v>202</v>
      </c>
      <c r="AA6" s="92" t="s">
        <v>202</v>
      </c>
      <c r="AB6" s="92" t="s">
        <v>202</v>
      </c>
      <c r="AC6" s="92" t="s">
        <v>202</v>
      </c>
      <c r="AD6" s="92" t="s">
        <v>202</v>
      </c>
      <c r="AE6" s="92" t="s">
        <v>202</v>
      </c>
      <c r="AF6" s="93" t="s">
        <v>203</v>
      </c>
      <c r="AG6" s="93" t="s">
        <v>203</v>
      </c>
      <c r="AH6" s="93" t="s">
        <v>203</v>
      </c>
      <c r="AI6" s="93" t="s">
        <v>203</v>
      </c>
      <c r="AJ6" s="93" t="s">
        <v>203</v>
      </c>
      <c r="AK6" s="93" t="s">
        <v>203</v>
      </c>
      <c r="AL6" s="93" t="s">
        <v>203</v>
      </c>
      <c r="AM6" s="93" t="s">
        <v>203</v>
      </c>
      <c r="AN6" s="93" t="s">
        <v>203</v>
      </c>
      <c r="AO6" s="93" t="s">
        <v>203</v>
      </c>
      <c r="AP6" s="93" t="s">
        <v>203</v>
      </c>
      <c r="AQ6" s="93" t="s">
        <v>203</v>
      </c>
      <c r="AR6" s="93" t="s">
        <v>203</v>
      </c>
      <c r="AS6" s="93" t="s">
        <v>203</v>
      </c>
      <c r="AT6" s="93" t="s">
        <v>203</v>
      </c>
      <c r="AU6" s="93" t="s">
        <v>203</v>
      </c>
      <c r="AV6" s="93" t="s">
        <v>203</v>
      </c>
      <c r="AW6" s="93" t="s">
        <v>203</v>
      </c>
      <c r="AX6" s="93" t="s">
        <v>203</v>
      </c>
      <c r="AY6" s="93" t="s">
        <v>203</v>
      </c>
      <c r="AZ6" s="93" t="s">
        <v>203</v>
      </c>
      <c r="BA6" s="93" t="s">
        <v>203</v>
      </c>
      <c r="BB6" s="93" t="s">
        <v>203</v>
      </c>
      <c r="BC6" s="93" t="s">
        <v>203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SUM(D8:D46)</f>
        <v>251370</v>
      </c>
      <c r="E7" s="79">
        <f t="shared" si="0"/>
        <v>13774</v>
      </c>
      <c r="F7" s="79">
        <f t="shared" si="0"/>
        <v>5087</v>
      </c>
      <c r="G7" s="79">
        <f t="shared" si="0"/>
        <v>8687</v>
      </c>
      <c r="H7" s="79">
        <f t="shared" si="0"/>
        <v>61609</v>
      </c>
      <c r="I7" s="79">
        <f t="shared" si="0"/>
        <v>43070</v>
      </c>
      <c r="J7" s="79">
        <f t="shared" si="0"/>
        <v>18539</v>
      </c>
      <c r="K7" s="79">
        <f t="shared" si="0"/>
        <v>175987</v>
      </c>
      <c r="L7" s="79">
        <f t="shared" si="0"/>
        <v>31305</v>
      </c>
      <c r="M7" s="79">
        <f t="shared" si="0"/>
        <v>144682</v>
      </c>
      <c r="N7" s="79">
        <f t="shared" si="0"/>
        <v>247202</v>
      </c>
      <c r="O7" s="79">
        <f t="shared" si="0"/>
        <v>77214</v>
      </c>
      <c r="P7" s="79">
        <f t="shared" si="0"/>
        <v>75356</v>
      </c>
      <c r="Q7" s="79">
        <f t="shared" si="0"/>
        <v>0</v>
      </c>
      <c r="R7" s="79">
        <f t="shared" si="0"/>
        <v>0</v>
      </c>
      <c r="S7" s="79">
        <f t="shared" si="0"/>
        <v>703</v>
      </c>
      <c r="T7" s="79">
        <f t="shared" si="0"/>
        <v>0</v>
      </c>
      <c r="U7" s="79">
        <f t="shared" si="0"/>
        <v>1155</v>
      </c>
      <c r="V7" s="79">
        <f t="shared" si="0"/>
        <v>169188</v>
      </c>
      <c r="W7" s="79">
        <f t="shared" si="0"/>
        <v>161716</v>
      </c>
      <c r="X7" s="79">
        <f t="shared" si="0"/>
        <v>0</v>
      </c>
      <c r="Y7" s="79">
        <f t="shared" si="0"/>
        <v>0</v>
      </c>
      <c r="Z7" s="79">
        <f t="shared" si="0"/>
        <v>632</v>
      </c>
      <c r="AA7" s="79">
        <f t="shared" si="0"/>
        <v>0</v>
      </c>
      <c r="AB7" s="79">
        <f t="shared" si="0"/>
        <v>6840</v>
      </c>
      <c r="AC7" s="79">
        <f t="shared" si="0"/>
        <v>800</v>
      </c>
      <c r="AD7" s="79">
        <f t="shared" si="0"/>
        <v>229</v>
      </c>
      <c r="AE7" s="79">
        <f t="shared" si="0"/>
        <v>571</v>
      </c>
      <c r="AF7" s="79">
        <f t="shared" si="0"/>
        <v>2304</v>
      </c>
      <c r="AG7" s="79">
        <f t="shared" si="0"/>
        <v>2304</v>
      </c>
      <c r="AH7" s="79">
        <f t="shared" si="0"/>
        <v>0</v>
      </c>
      <c r="AI7" s="79">
        <f t="shared" si="0"/>
        <v>0</v>
      </c>
      <c r="AJ7" s="79">
        <f aca="true" t="shared" si="1" ref="AJ7:BC7">SUM(AJ8:AJ46)</f>
        <v>7926</v>
      </c>
      <c r="AK7" s="79">
        <f t="shared" si="1"/>
        <v>5854</v>
      </c>
      <c r="AL7" s="79">
        <f t="shared" si="1"/>
        <v>363</v>
      </c>
      <c r="AM7" s="79">
        <f t="shared" si="1"/>
        <v>833</v>
      </c>
      <c r="AN7" s="79">
        <f t="shared" si="1"/>
        <v>587</v>
      </c>
      <c r="AO7" s="79">
        <f t="shared" si="1"/>
        <v>0</v>
      </c>
      <c r="AP7" s="79">
        <f t="shared" si="1"/>
        <v>0</v>
      </c>
      <c r="AQ7" s="79">
        <f t="shared" si="1"/>
        <v>0</v>
      </c>
      <c r="AR7" s="79">
        <f t="shared" si="1"/>
        <v>0</v>
      </c>
      <c r="AS7" s="79">
        <f t="shared" si="1"/>
        <v>289</v>
      </c>
      <c r="AT7" s="79">
        <f t="shared" si="1"/>
        <v>1194</v>
      </c>
      <c r="AU7" s="79">
        <f t="shared" si="1"/>
        <v>571</v>
      </c>
      <c r="AV7" s="79">
        <f t="shared" si="1"/>
        <v>7</v>
      </c>
      <c r="AW7" s="79">
        <f t="shared" si="1"/>
        <v>616</v>
      </c>
      <c r="AX7" s="79">
        <f t="shared" si="1"/>
        <v>0</v>
      </c>
      <c r="AY7" s="79">
        <f t="shared" si="1"/>
        <v>0</v>
      </c>
      <c r="AZ7" s="79">
        <f t="shared" si="1"/>
        <v>557</v>
      </c>
      <c r="BA7" s="79">
        <f t="shared" si="1"/>
        <v>557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46">SUM(E8,+H8,+K8)</f>
        <v>22003</v>
      </c>
      <c r="E8" s="73">
        <f aca="true" t="shared" si="3" ref="E8:E46">SUM(F8:G8)</f>
        <v>0</v>
      </c>
      <c r="F8" s="73">
        <v>0</v>
      </c>
      <c r="G8" s="73">
        <v>0</v>
      </c>
      <c r="H8" s="73">
        <f aca="true" t="shared" si="4" ref="H8:H46">SUM(I8:J8)</f>
        <v>5876</v>
      </c>
      <c r="I8" s="73">
        <v>5876</v>
      </c>
      <c r="J8" s="73">
        <v>0</v>
      </c>
      <c r="K8" s="73">
        <f aca="true" t="shared" si="5" ref="K8:K46">SUM(L8:M8)</f>
        <v>16127</v>
      </c>
      <c r="L8" s="73">
        <v>0</v>
      </c>
      <c r="M8" s="73">
        <v>16127</v>
      </c>
      <c r="N8" s="73">
        <f aca="true" t="shared" si="6" ref="N8:N46">SUM(O8,+V8,+AC8)</f>
        <v>22003</v>
      </c>
      <c r="O8" s="73">
        <f aca="true" t="shared" si="7" ref="O8:O46">SUM(P8:U8)</f>
        <v>5876</v>
      </c>
      <c r="P8" s="73">
        <v>5876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8" ref="V8:V46">SUM(W8:AB8)</f>
        <v>16127</v>
      </c>
      <c r="W8" s="73">
        <v>16127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aca="true" t="shared" si="9" ref="AC8:AC46">SUM(AD8:AE8)</f>
        <v>0</v>
      </c>
      <c r="AD8" s="73">
        <v>0</v>
      </c>
      <c r="AE8" s="73">
        <v>0</v>
      </c>
      <c r="AF8" s="73">
        <f aca="true" t="shared" si="10" ref="AF8:AF46">SUM(AG8:AI8)</f>
        <v>148</v>
      </c>
      <c r="AG8" s="73">
        <v>148</v>
      </c>
      <c r="AH8" s="73">
        <v>0</v>
      </c>
      <c r="AI8" s="73">
        <v>0</v>
      </c>
      <c r="AJ8" s="73">
        <f aca="true" t="shared" si="11" ref="AJ8:AJ46">SUM(AK8:AS8)</f>
        <v>2502</v>
      </c>
      <c r="AK8" s="73">
        <v>2303</v>
      </c>
      <c r="AL8" s="73">
        <v>181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18</v>
      </c>
      <c r="AT8" s="73">
        <f aca="true" t="shared" si="12" ref="AT8:AT46">SUM(AU8:AY8)</f>
        <v>130</v>
      </c>
      <c r="AU8" s="73">
        <v>130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46">SUM(BA8:BC8)</f>
        <v>181</v>
      </c>
      <c r="BA8" s="73">
        <v>181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23121</v>
      </c>
      <c r="E9" s="73">
        <f t="shared" si="3"/>
        <v>0</v>
      </c>
      <c r="F9" s="73">
        <v>0</v>
      </c>
      <c r="G9" s="73">
        <v>0</v>
      </c>
      <c r="H9" s="73">
        <f t="shared" si="4"/>
        <v>6805</v>
      </c>
      <c r="I9" s="73">
        <v>6805</v>
      </c>
      <c r="J9" s="73">
        <v>0</v>
      </c>
      <c r="K9" s="73">
        <f t="shared" si="5"/>
        <v>16316</v>
      </c>
      <c r="L9" s="73">
        <v>0</v>
      </c>
      <c r="M9" s="73">
        <v>16316</v>
      </c>
      <c r="N9" s="73">
        <f t="shared" si="6"/>
        <v>23121</v>
      </c>
      <c r="O9" s="73">
        <f t="shared" si="7"/>
        <v>6805</v>
      </c>
      <c r="P9" s="73">
        <v>6805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8"/>
        <v>16316</v>
      </c>
      <c r="W9" s="73">
        <v>16316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85</v>
      </c>
      <c r="AG9" s="73">
        <v>85</v>
      </c>
      <c r="AH9" s="73">
        <v>0</v>
      </c>
      <c r="AI9" s="73">
        <v>0</v>
      </c>
      <c r="AJ9" s="73">
        <f t="shared" si="11"/>
        <v>516</v>
      </c>
      <c r="AK9" s="73">
        <v>417</v>
      </c>
      <c r="AL9" s="73">
        <v>59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40</v>
      </c>
      <c r="AT9" s="73">
        <f t="shared" si="12"/>
        <v>45</v>
      </c>
      <c r="AU9" s="73">
        <v>45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25</v>
      </c>
      <c r="BA9" s="73">
        <v>25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8008</v>
      </c>
      <c r="E10" s="73">
        <f t="shared" si="3"/>
        <v>5981</v>
      </c>
      <c r="F10" s="73">
        <v>2121</v>
      </c>
      <c r="G10" s="73">
        <v>3860</v>
      </c>
      <c r="H10" s="73">
        <f t="shared" si="4"/>
        <v>0</v>
      </c>
      <c r="I10" s="73">
        <v>0</v>
      </c>
      <c r="J10" s="73">
        <v>0</v>
      </c>
      <c r="K10" s="73">
        <f t="shared" si="5"/>
        <v>2027</v>
      </c>
      <c r="L10" s="73">
        <v>0</v>
      </c>
      <c r="M10" s="73">
        <v>2027</v>
      </c>
      <c r="N10" s="73">
        <f t="shared" si="6"/>
        <v>8008</v>
      </c>
      <c r="O10" s="73">
        <f t="shared" si="7"/>
        <v>2121</v>
      </c>
      <c r="P10" s="73">
        <v>2121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5887</v>
      </c>
      <c r="W10" s="73">
        <v>5887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20</v>
      </c>
      <c r="AG10" s="73">
        <v>20</v>
      </c>
      <c r="AH10" s="73">
        <v>0</v>
      </c>
      <c r="AI10" s="73">
        <v>0</v>
      </c>
      <c r="AJ10" s="73">
        <f t="shared" si="11"/>
        <v>728</v>
      </c>
      <c r="AK10" s="73">
        <v>728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2"/>
        <v>20</v>
      </c>
      <c r="AU10" s="73">
        <v>20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3621</v>
      </c>
      <c r="E11" s="73">
        <f t="shared" si="3"/>
        <v>0</v>
      </c>
      <c r="F11" s="73">
        <v>0</v>
      </c>
      <c r="G11" s="73">
        <v>0</v>
      </c>
      <c r="H11" s="73">
        <f t="shared" si="4"/>
        <v>1485</v>
      </c>
      <c r="I11" s="73">
        <v>1485</v>
      </c>
      <c r="J11" s="73">
        <v>0</v>
      </c>
      <c r="K11" s="73">
        <f t="shared" si="5"/>
        <v>2136</v>
      </c>
      <c r="L11" s="73">
        <v>0</v>
      </c>
      <c r="M11" s="73">
        <v>2136</v>
      </c>
      <c r="N11" s="73">
        <f t="shared" si="6"/>
        <v>3633</v>
      </c>
      <c r="O11" s="73">
        <f t="shared" si="7"/>
        <v>1485</v>
      </c>
      <c r="P11" s="73">
        <v>1485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2136</v>
      </c>
      <c r="W11" s="73">
        <v>2136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f t="shared" si="9"/>
        <v>12</v>
      </c>
      <c r="AD11" s="73">
        <v>12</v>
      </c>
      <c r="AE11" s="73">
        <v>0</v>
      </c>
      <c r="AF11" s="73">
        <f t="shared" si="10"/>
        <v>134</v>
      </c>
      <c r="AG11" s="73">
        <v>134</v>
      </c>
      <c r="AH11" s="73">
        <v>0</v>
      </c>
      <c r="AI11" s="73">
        <v>0</v>
      </c>
      <c r="AJ11" s="73">
        <f t="shared" si="11"/>
        <v>134</v>
      </c>
      <c r="AK11" s="73">
        <v>0</v>
      </c>
      <c r="AL11" s="73">
        <v>0</v>
      </c>
      <c r="AM11" s="73">
        <v>134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4</v>
      </c>
      <c r="AU11" s="73">
        <v>0</v>
      </c>
      <c r="AV11" s="73">
        <v>0</v>
      </c>
      <c r="AW11" s="73">
        <v>4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24157</v>
      </c>
      <c r="E12" s="74">
        <f t="shared" si="3"/>
        <v>0</v>
      </c>
      <c r="F12" s="74">
        <v>0</v>
      </c>
      <c r="G12" s="74">
        <v>0</v>
      </c>
      <c r="H12" s="74">
        <f t="shared" si="4"/>
        <v>0</v>
      </c>
      <c r="I12" s="74">
        <v>0</v>
      </c>
      <c r="J12" s="74">
        <v>0</v>
      </c>
      <c r="K12" s="74">
        <f t="shared" si="5"/>
        <v>24157</v>
      </c>
      <c r="L12" s="74">
        <v>6907</v>
      </c>
      <c r="M12" s="74">
        <v>17250</v>
      </c>
      <c r="N12" s="74">
        <f t="shared" si="6"/>
        <v>24157</v>
      </c>
      <c r="O12" s="74">
        <f t="shared" si="7"/>
        <v>6907</v>
      </c>
      <c r="P12" s="74">
        <v>6907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17250</v>
      </c>
      <c r="W12" s="74">
        <v>17250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68</v>
      </c>
      <c r="AG12" s="74">
        <v>68</v>
      </c>
      <c r="AH12" s="74">
        <v>0</v>
      </c>
      <c r="AI12" s="74">
        <v>0</v>
      </c>
      <c r="AJ12" s="74">
        <f t="shared" si="11"/>
        <v>1086</v>
      </c>
      <c r="AK12" s="74">
        <v>1086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68</v>
      </c>
      <c r="AU12" s="74">
        <v>68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17804</v>
      </c>
      <c r="E13" s="74">
        <f t="shared" si="3"/>
        <v>0</v>
      </c>
      <c r="F13" s="74">
        <v>0</v>
      </c>
      <c r="G13" s="74">
        <v>0</v>
      </c>
      <c r="H13" s="74">
        <f t="shared" si="4"/>
        <v>17804</v>
      </c>
      <c r="I13" s="74">
        <v>8302</v>
      </c>
      <c r="J13" s="74">
        <v>9502</v>
      </c>
      <c r="K13" s="74">
        <f t="shared" si="5"/>
        <v>0</v>
      </c>
      <c r="L13" s="74">
        <v>0</v>
      </c>
      <c r="M13" s="74">
        <v>0</v>
      </c>
      <c r="N13" s="74">
        <f t="shared" si="6"/>
        <v>17804</v>
      </c>
      <c r="O13" s="74">
        <f t="shared" si="7"/>
        <v>8302</v>
      </c>
      <c r="P13" s="74">
        <v>8302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9502</v>
      </c>
      <c r="W13" s="74">
        <v>9502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0</v>
      </c>
      <c r="AD13" s="74">
        <v>0</v>
      </c>
      <c r="AE13" s="74">
        <v>0</v>
      </c>
      <c r="AF13" s="74">
        <f t="shared" si="10"/>
        <v>600</v>
      </c>
      <c r="AG13" s="74">
        <v>600</v>
      </c>
      <c r="AH13" s="74">
        <v>0</v>
      </c>
      <c r="AI13" s="74">
        <v>0</v>
      </c>
      <c r="AJ13" s="74">
        <f t="shared" si="11"/>
        <v>600</v>
      </c>
      <c r="AK13" s="73">
        <v>0</v>
      </c>
      <c r="AL13" s="74">
        <v>0</v>
      </c>
      <c r="AM13" s="74">
        <v>600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600</v>
      </c>
      <c r="AU13" s="74">
        <v>0</v>
      </c>
      <c r="AV13" s="74">
        <v>0</v>
      </c>
      <c r="AW13" s="74">
        <v>600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11591</v>
      </c>
      <c r="E14" s="74">
        <f t="shared" si="3"/>
        <v>0</v>
      </c>
      <c r="F14" s="74">
        <v>0</v>
      </c>
      <c r="G14" s="74">
        <v>0</v>
      </c>
      <c r="H14" s="74">
        <f t="shared" si="4"/>
        <v>1121</v>
      </c>
      <c r="I14" s="74">
        <v>455</v>
      </c>
      <c r="J14" s="74">
        <v>666</v>
      </c>
      <c r="K14" s="74">
        <f t="shared" si="5"/>
        <v>10470</v>
      </c>
      <c r="L14" s="74">
        <v>4159</v>
      </c>
      <c r="M14" s="74">
        <v>6311</v>
      </c>
      <c r="N14" s="74">
        <f t="shared" si="6"/>
        <v>11591</v>
      </c>
      <c r="O14" s="74">
        <f t="shared" si="7"/>
        <v>4614</v>
      </c>
      <c r="P14" s="74">
        <v>4614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6977</v>
      </c>
      <c r="W14" s="74">
        <v>6977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0</v>
      </c>
      <c r="AD14" s="74">
        <v>0</v>
      </c>
      <c r="AE14" s="74">
        <v>0</v>
      </c>
      <c r="AF14" s="74">
        <f t="shared" si="10"/>
        <v>406</v>
      </c>
      <c r="AG14" s="74">
        <v>406</v>
      </c>
      <c r="AH14" s="74">
        <v>0</v>
      </c>
      <c r="AI14" s="74">
        <v>0</v>
      </c>
      <c r="AJ14" s="74">
        <f t="shared" si="11"/>
        <v>406</v>
      </c>
      <c r="AK14" s="73">
        <v>0</v>
      </c>
      <c r="AL14" s="74">
        <v>0</v>
      </c>
      <c r="AM14" s="74">
        <v>15</v>
      </c>
      <c r="AN14" s="74">
        <v>391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2"/>
        <v>2</v>
      </c>
      <c r="AU14" s="74">
        <v>0</v>
      </c>
      <c r="AV14" s="74">
        <v>0</v>
      </c>
      <c r="AW14" s="74">
        <v>2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126" t="s">
        <v>335</v>
      </c>
      <c r="D15" s="74">
        <f t="shared" si="2"/>
        <v>16096</v>
      </c>
      <c r="E15" s="74">
        <f t="shared" si="3"/>
        <v>0</v>
      </c>
      <c r="F15" s="74">
        <v>0</v>
      </c>
      <c r="G15" s="74">
        <v>0</v>
      </c>
      <c r="H15" s="74">
        <f t="shared" si="4"/>
        <v>0</v>
      </c>
      <c r="I15" s="74">
        <v>0</v>
      </c>
      <c r="J15" s="74">
        <v>0</v>
      </c>
      <c r="K15" s="74">
        <f t="shared" si="5"/>
        <v>16096</v>
      </c>
      <c r="L15" s="74">
        <v>7494</v>
      </c>
      <c r="M15" s="74">
        <v>8602</v>
      </c>
      <c r="N15" s="74">
        <f t="shared" si="6"/>
        <v>16100</v>
      </c>
      <c r="O15" s="74">
        <f t="shared" si="7"/>
        <v>7494</v>
      </c>
      <c r="P15" s="74">
        <v>7494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8602</v>
      </c>
      <c r="W15" s="74">
        <v>8602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4</v>
      </c>
      <c r="AD15" s="74">
        <v>4</v>
      </c>
      <c r="AE15" s="74">
        <v>0</v>
      </c>
      <c r="AF15" s="74">
        <f t="shared" si="10"/>
        <v>59</v>
      </c>
      <c r="AG15" s="74">
        <v>59</v>
      </c>
      <c r="AH15" s="74">
        <v>0</v>
      </c>
      <c r="AI15" s="74">
        <v>0</v>
      </c>
      <c r="AJ15" s="74">
        <f t="shared" si="11"/>
        <v>359</v>
      </c>
      <c r="AK15" s="74">
        <v>290</v>
      </c>
      <c r="AL15" s="74">
        <v>41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28</v>
      </c>
      <c r="AT15" s="74">
        <f t="shared" si="12"/>
        <v>31</v>
      </c>
      <c r="AU15" s="74">
        <v>31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18</v>
      </c>
      <c r="BA15" s="74">
        <v>18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104</v>
      </c>
      <c r="C16" s="68" t="s">
        <v>105</v>
      </c>
      <c r="D16" s="74">
        <f t="shared" si="2"/>
        <v>29986</v>
      </c>
      <c r="E16" s="74">
        <f t="shared" si="3"/>
        <v>0</v>
      </c>
      <c r="F16" s="74">
        <v>0</v>
      </c>
      <c r="G16" s="74">
        <v>0</v>
      </c>
      <c r="H16" s="74">
        <f t="shared" si="4"/>
        <v>4720</v>
      </c>
      <c r="I16" s="74">
        <v>4720</v>
      </c>
      <c r="J16" s="74">
        <v>0</v>
      </c>
      <c r="K16" s="74">
        <f t="shared" si="5"/>
        <v>25266</v>
      </c>
      <c r="L16" s="74">
        <v>0</v>
      </c>
      <c r="M16" s="74">
        <v>25266</v>
      </c>
      <c r="N16" s="74">
        <f t="shared" si="6"/>
        <v>29986</v>
      </c>
      <c r="O16" s="74">
        <f t="shared" si="7"/>
        <v>4720</v>
      </c>
      <c r="P16" s="74">
        <v>4720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25266</v>
      </c>
      <c r="W16" s="74">
        <v>25266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16</v>
      </c>
      <c r="AG16" s="74">
        <v>16</v>
      </c>
      <c r="AH16" s="74">
        <v>0</v>
      </c>
      <c r="AI16" s="74">
        <v>0</v>
      </c>
      <c r="AJ16" s="74">
        <f t="shared" si="11"/>
        <v>16</v>
      </c>
      <c r="AK16" s="74"/>
      <c r="AL16" s="74">
        <v>0</v>
      </c>
      <c r="AM16" s="74">
        <v>16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2"/>
        <v>2</v>
      </c>
      <c r="AU16" s="74">
        <v>0</v>
      </c>
      <c r="AV16" s="74">
        <v>0</v>
      </c>
      <c r="AW16" s="74">
        <v>2</v>
      </c>
      <c r="AX16" s="74">
        <v>0</v>
      </c>
      <c r="AY16" s="74">
        <v>0</v>
      </c>
      <c r="AZ16" s="74">
        <f t="shared" si="13"/>
        <v>286</v>
      </c>
      <c r="BA16" s="74">
        <v>286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106</v>
      </c>
      <c r="C17" s="68" t="s">
        <v>107</v>
      </c>
      <c r="D17" s="74">
        <f t="shared" si="2"/>
        <v>15441</v>
      </c>
      <c r="E17" s="74">
        <f t="shared" si="3"/>
        <v>0</v>
      </c>
      <c r="F17" s="74">
        <v>0</v>
      </c>
      <c r="G17" s="74">
        <v>0</v>
      </c>
      <c r="H17" s="74">
        <f t="shared" si="4"/>
        <v>2654</v>
      </c>
      <c r="I17" s="74">
        <v>2654</v>
      </c>
      <c r="J17" s="74">
        <v>0</v>
      </c>
      <c r="K17" s="74">
        <f t="shared" si="5"/>
        <v>12787</v>
      </c>
      <c r="L17" s="74">
        <v>0</v>
      </c>
      <c r="M17" s="74">
        <v>12787</v>
      </c>
      <c r="N17" s="74">
        <f t="shared" si="6"/>
        <v>15441</v>
      </c>
      <c r="O17" s="74">
        <f t="shared" si="7"/>
        <v>2654</v>
      </c>
      <c r="P17" s="74">
        <v>2654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12787</v>
      </c>
      <c r="W17" s="74">
        <v>12787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0</v>
      </c>
      <c r="AD17" s="74">
        <v>0</v>
      </c>
      <c r="AE17" s="74">
        <v>0</v>
      </c>
      <c r="AF17" s="74">
        <f t="shared" si="10"/>
        <v>56</v>
      </c>
      <c r="AG17" s="74">
        <v>56</v>
      </c>
      <c r="AH17" s="74">
        <v>0</v>
      </c>
      <c r="AI17" s="74">
        <v>0</v>
      </c>
      <c r="AJ17" s="74">
        <f t="shared" si="11"/>
        <v>344</v>
      </c>
      <c r="AK17" s="74">
        <v>278</v>
      </c>
      <c r="AL17" s="74">
        <v>39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27</v>
      </c>
      <c r="AT17" s="74">
        <f t="shared" si="12"/>
        <v>29</v>
      </c>
      <c r="AU17" s="74">
        <v>29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16</v>
      </c>
      <c r="BA17" s="74">
        <v>16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108</v>
      </c>
      <c r="C18" s="68" t="s">
        <v>109</v>
      </c>
      <c r="D18" s="74">
        <f t="shared" si="2"/>
        <v>3870</v>
      </c>
      <c r="E18" s="74">
        <f t="shared" si="3"/>
        <v>2980</v>
      </c>
      <c r="F18" s="74">
        <v>1812</v>
      </c>
      <c r="G18" s="74">
        <v>1168</v>
      </c>
      <c r="H18" s="74">
        <f t="shared" si="4"/>
        <v>890</v>
      </c>
      <c r="I18" s="74">
        <v>499</v>
      </c>
      <c r="J18" s="74">
        <v>391</v>
      </c>
      <c r="K18" s="74">
        <f t="shared" si="5"/>
        <v>0</v>
      </c>
      <c r="L18" s="74">
        <v>0</v>
      </c>
      <c r="M18" s="74">
        <v>0</v>
      </c>
      <c r="N18" s="74">
        <f t="shared" si="6"/>
        <v>3898</v>
      </c>
      <c r="O18" s="74">
        <f t="shared" si="7"/>
        <v>2311</v>
      </c>
      <c r="P18" s="74">
        <v>2311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1559</v>
      </c>
      <c r="W18" s="74">
        <v>1559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28</v>
      </c>
      <c r="AD18" s="74">
        <v>28</v>
      </c>
      <c r="AE18" s="74">
        <v>0</v>
      </c>
      <c r="AF18" s="74">
        <f t="shared" si="10"/>
        <v>13</v>
      </c>
      <c r="AG18" s="74">
        <v>13</v>
      </c>
      <c r="AH18" s="74">
        <v>0</v>
      </c>
      <c r="AI18" s="74">
        <v>0</v>
      </c>
      <c r="AJ18" s="74">
        <f t="shared" si="11"/>
        <v>86</v>
      </c>
      <c r="AK18" s="74">
        <v>70</v>
      </c>
      <c r="AL18" s="74">
        <v>10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6</v>
      </c>
      <c r="AT18" s="74">
        <f t="shared" si="12"/>
        <v>7</v>
      </c>
      <c r="AU18" s="74">
        <v>7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4</v>
      </c>
      <c r="BA18" s="74">
        <v>4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110</v>
      </c>
      <c r="C19" s="68" t="s">
        <v>111</v>
      </c>
      <c r="D19" s="74">
        <f t="shared" si="2"/>
        <v>9301</v>
      </c>
      <c r="E19" s="74">
        <f t="shared" si="3"/>
        <v>0</v>
      </c>
      <c r="F19" s="74">
        <v>0</v>
      </c>
      <c r="G19" s="74">
        <v>0</v>
      </c>
      <c r="H19" s="74">
        <f t="shared" si="4"/>
        <v>3302</v>
      </c>
      <c r="I19" s="74">
        <v>941</v>
      </c>
      <c r="J19" s="74">
        <v>2361</v>
      </c>
      <c r="K19" s="74">
        <f t="shared" si="5"/>
        <v>5999</v>
      </c>
      <c r="L19" s="74">
        <v>2449</v>
      </c>
      <c r="M19" s="74">
        <v>3550</v>
      </c>
      <c r="N19" s="74">
        <f t="shared" si="6"/>
        <v>9301</v>
      </c>
      <c r="O19" s="74">
        <f t="shared" si="7"/>
        <v>3390</v>
      </c>
      <c r="P19" s="74">
        <v>3390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5911</v>
      </c>
      <c r="W19" s="74">
        <v>5911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0</v>
      </c>
      <c r="AD19" s="74">
        <v>0</v>
      </c>
      <c r="AE19" s="74">
        <v>0</v>
      </c>
      <c r="AF19" s="74">
        <f t="shared" si="10"/>
        <v>21</v>
      </c>
      <c r="AG19" s="74">
        <v>21</v>
      </c>
      <c r="AH19" s="74">
        <v>0</v>
      </c>
      <c r="AI19" s="74">
        <v>0</v>
      </c>
      <c r="AJ19" s="74">
        <f t="shared" si="11"/>
        <v>21</v>
      </c>
      <c r="AK19" s="74">
        <v>21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2"/>
        <v>21</v>
      </c>
      <c r="AU19" s="74">
        <v>21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112</v>
      </c>
      <c r="C20" s="68" t="s">
        <v>113</v>
      </c>
      <c r="D20" s="74">
        <f t="shared" si="2"/>
        <v>2392</v>
      </c>
      <c r="E20" s="74">
        <f t="shared" si="3"/>
        <v>2392</v>
      </c>
      <c r="F20" s="74">
        <v>355</v>
      </c>
      <c r="G20" s="74">
        <v>2037</v>
      </c>
      <c r="H20" s="74">
        <f t="shared" si="4"/>
        <v>0</v>
      </c>
      <c r="I20" s="74">
        <v>0</v>
      </c>
      <c r="J20" s="74">
        <v>0</v>
      </c>
      <c r="K20" s="74">
        <f t="shared" si="5"/>
        <v>0</v>
      </c>
      <c r="L20" s="74">
        <v>0</v>
      </c>
      <c r="M20" s="74">
        <v>0</v>
      </c>
      <c r="N20" s="74">
        <f t="shared" si="6"/>
        <v>3063</v>
      </c>
      <c r="O20" s="74">
        <f t="shared" si="7"/>
        <v>355</v>
      </c>
      <c r="P20" s="74">
        <v>355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2037</v>
      </c>
      <c r="W20" s="74">
        <v>2037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671</v>
      </c>
      <c r="AD20" s="74">
        <v>100</v>
      </c>
      <c r="AE20" s="74">
        <v>571</v>
      </c>
      <c r="AF20" s="74">
        <f t="shared" si="10"/>
        <v>0</v>
      </c>
      <c r="AG20" s="74">
        <v>0</v>
      </c>
      <c r="AH20" s="74">
        <v>0</v>
      </c>
      <c r="AI20" s="74">
        <v>0</v>
      </c>
      <c r="AJ20" s="74">
        <f t="shared" si="11"/>
        <v>0</v>
      </c>
      <c r="AK20" s="73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2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19</v>
      </c>
      <c r="BA20" s="74">
        <v>19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114</v>
      </c>
      <c r="C21" s="68" t="s">
        <v>115</v>
      </c>
      <c r="D21" s="74">
        <f t="shared" si="2"/>
        <v>7995</v>
      </c>
      <c r="E21" s="74">
        <f t="shared" si="3"/>
        <v>0</v>
      </c>
      <c r="F21" s="74">
        <v>0</v>
      </c>
      <c r="G21" s="74">
        <v>0</v>
      </c>
      <c r="H21" s="74">
        <f t="shared" si="4"/>
        <v>1155</v>
      </c>
      <c r="I21" s="74">
        <v>1155</v>
      </c>
      <c r="J21" s="74">
        <v>0</v>
      </c>
      <c r="K21" s="74">
        <f t="shared" si="5"/>
        <v>6840</v>
      </c>
      <c r="L21" s="74">
        <v>0</v>
      </c>
      <c r="M21" s="74">
        <v>6840</v>
      </c>
      <c r="N21" s="74">
        <f t="shared" si="6"/>
        <v>7995</v>
      </c>
      <c r="O21" s="74">
        <f t="shared" si="7"/>
        <v>1155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1155</v>
      </c>
      <c r="V21" s="74">
        <f t="shared" si="8"/>
        <v>6840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6840</v>
      </c>
      <c r="AC21" s="74">
        <f t="shared" si="9"/>
        <v>0</v>
      </c>
      <c r="AD21" s="74">
        <v>0</v>
      </c>
      <c r="AE21" s="74">
        <v>0</v>
      </c>
      <c r="AF21" s="74">
        <f t="shared" si="10"/>
        <v>0</v>
      </c>
      <c r="AG21" s="74">
        <v>0</v>
      </c>
      <c r="AH21" s="74">
        <v>0</v>
      </c>
      <c r="AI21" s="74">
        <v>0</v>
      </c>
      <c r="AJ21" s="74">
        <f t="shared" si="11"/>
        <v>0</v>
      </c>
      <c r="AK21" s="73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116</v>
      </c>
      <c r="C22" s="68" t="s">
        <v>117</v>
      </c>
      <c r="D22" s="74">
        <f t="shared" si="2"/>
        <v>2800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2800</v>
      </c>
      <c r="L22" s="74">
        <v>498</v>
      </c>
      <c r="M22" s="74">
        <v>2302</v>
      </c>
      <c r="N22" s="74">
        <f t="shared" si="6"/>
        <v>2800</v>
      </c>
      <c r="O22" s="74">
        <f t="shared" si="7"/>
        <v>498</v>
      </c>
      <c r="P22" s="74">
        <v>498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2302</v>
      </c>
      <c r="W22" s="74">
        <v>2302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67</v>
      </c>
      <c r="AG22" s="74">
        <v>67</v>
      </c>
      <c r="AH22" s="74">
        <v>0</v>
      </c>
      <c r="AI22" s="74">
        <v>0</v>
      </c>
      <c r="AJ22" s="74">
        <f t="shared" si="11"/>
        <v>10</v>
      </c>
      <c r="AK22" s="73">
        <v>0</v>
      </c>
      <c r="AL22" s="74"/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10</v>
      </c>
      <c r="AT22" s="74">
        <f t="shared" si="12"/>
        <v>57</v>
      </c>
      <c r="AU22" s="74">
        <v>50</v>
      </c>
      <c r="AV22" s="74">
        <v>7</v>
      </c>
      <c r="AW22" s="74">
        <v>0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118</v>
      </c>
      <c r="C23" s="68" t="s">
        <v>119</v>
      </c>
      <c r="D23" s="74">
        <f t="shared" si="2"/>
        <v>9279</v>
      </c>
      <c r="E23" s="74">
        <f t="shared" si="3"/>
        <v>0</v>
      </c>
      <c r="F23" s="74">
        <v>0</v>
      </c>
      <c r="G23" s="74">
        <v>0</v>
      </c>
      <c r="H23" s="74">
        <f t="shared" si="4"/>
        <v>1856</v>
      </c>
      <c r="I23" s="74">
        <v>1856</v>
      </c>
      <c r="J23" s="74">
        <v>0</v>
      </c>
      <c r="K23" s="74">
        <f t="shared" si="5"/>
        <v>7423</v>
      </c>
      <c r="L23" s="74">
        <v>0</v>
      </c>
      <c r="M23" s="74">
        <v>7423</v>
      </c>
      <c r="N23" s="74">
        <f t="shared" si="6"/>
        <v>9279</v>
      </c>
      <c r="O23" s="74">
        <f t="shared" si="7"/>
        <v>1856</v>
      </c>
      <c r="P23" s="74">
        <v>1856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7423</v>
      </c>
      <c r="W23" s="74">
        <v>7423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14</v>
      </c>
      <c r="AG23" s="74">
        <v>14</v>
      </c>
      <c r="AH23" s="74">
        <v>0</v>
      </c>
      <c r="AI23" s="74">
        <v>0</v>
      </c>
      <c r="AJ23" s="74">
        <f t="shared" si="11"/>
        <v>70</v>
      </c>
      <c r="AK23" s="74">
        <v>70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2"/>
        <v>14</v>
      </c>
      <c r="AU23" s="74">
        <v>14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120</v>
      </c>
      <c r="C24" s="68" t="s">
        <v>121</v>
      </c>
      <c r="D24" s="74">
        <f t="shared" si="2"/>
        <v>2210</v>
      </c>
      <c r="E24" s="74">
        <f t="shared" si="3"/>
        <v>2210</v>
      </c>
      <c r="F24" s="74">
        <v>588</v>
      </c>
      <c r="G24" s="74">
        <v>1622</v>
      </c>
      <c r="H24" s="74">
        <f t="shared" si="4"/>
        <v>0</v>
      </c>
      <c r="I24" s="74">
        <v>0</v>
      </c>
      <c r="J24" s="74">
        <v>0</v>
      </c>
      <c r="K24" s="74">
        <f t="shared" si="5"/>
        <v>0</v>
      </c>
      <c r="L24" s="74">
        <v>0</v>
      </c>
      <c r="M24" s="74">
        <v>0</v>
      </c>
      <c r="N24" s="74">
        <f t="shared" si="6"/>
        <v>2210</v>
      </c>
      <c r="O24" s="74">
        <f t="shared" si="7"/>
        <v>588</v>
      </c>
      <c r="P24" s="74">
        <v>588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1622</v>
      </c>
      <c r="W24" s="74">
        <v>1622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0</v>
      </c>
      <c r="AD24" s="74">
        <v>0</v>
      </c>
      <c r="AE24" s="74">
        <v>0</v>
      </c>
      <c r="AF24" s="74">
        <f t="shared" si="10"/>
        <v>38</v>
      </c>
      <c r="AG24" s="74">
        <v>38</v>
      </c>
      <c r="AH24" s="74">
        <v>0</v>
      </c>
      <c r="AI24" s="74">
        <v>0</v>
      </c>
      <c r="AJ24" s="74">
        <f t="shared" si="11"/>
        <v>38</v>
      </c>
      <c r="AK24" s="74">
        <v>38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38</v>
      </c>
      <c r="AU24" s="74">
        <v>38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122</v>
      </c>
      <c r="C25" s="68" t="s">
        <v>123</v>
      </c>
      <c r="D25" s="74">
        <f t="shared" si="2"/>
        <v>157</v>
      </c>
      <c r="E25" s="74">
        <f t="shared" si="3"/>
        <v>0</v>
      </c>
      <c r="F25" s="74">
        <v>0</v>
      </c>
      <c r="G25" s="74">
        <v>0</v>
      </c>
      <c r="H25" s="74">
        <f t="shared" si="4"/>
        <v>0</v>
      </c>
      <c r="I25" s="74">
        <v>0</v>
      </c>
      <c r="J25" s="74">
        <v>0</v>
      </c>
      <c r="K25" s="74">
        <f t="shared" si="5"/>
        <v>157</v>
      </c>
      <c r="L25" s="74">
        <v>80</v>
      </c>
      <c r="M25" s="74">
        <v>77</v>
      </c>
      <c r="N25" s="74">
        <f t="shared" si="6"/>
        <v>157</v>
      </c>
      <c r="O25" s="74">
        <f t="shared" si="7"/>
        <v>80</v>
      </c>
      <c r="P25" s="74">
        <v>80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77</v>
      </c>
      <c r="W25" s="74">
        <v>77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7</v>
      </c>
      <c r="AG25" s="74">
        <v>7</v>
      </c>
      <c r="AH25" s="74">
        <v>0</v>
      </c>
      <c r="AI25" s="74">
        <v>0</v>
      </c>
      <c r="AJ25" s="74">
        <f t="shared" si="11"/>
        <v>7</v>
      </c>
      <c r="AK25" s="73">
        <v>0</v>
      </c>
      <c r="AL25" s="74">
        <v>0</v>
      </c>
      <c r="AM25" s="74">
        <v>7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2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124</v>
      </c>
      <c r="C26" s="68" t="s">
        <v>125</v>
      </c>
      <c r="D26" s="74">
        <f t="shared" si="2"/>
        <v>774</v>
      </c>
      <c r="E26" s="74">
        <f t="shared" si="3"/>
        <v>0</v>
      </c>
      <c r="F26" s="74">
        <v>0</v>
      </c>
      <c r="G26" s="74">
        <v>0</v>
      </c>
      <c r="H26" s="74">
        <f t="shared" si="4"/>
        <v>0</v>
      </c>
      <c r="I26" s="74">
        <v>0</v>
      </c>
      <c r="J26" s="74">
        <v>0</v>
      </c>
      <c r="K26" s="74">
        <f t="shared" si="5"/>
        <v>774</v>
      </c>
      <c r="L26" s="74">
        <v>220</v>
      </c>
      <c r="M26" s="74">
        <v>554</v>
      </c>
      <c r="N26" s="74">
        <f t="shared" si="6"/>
        <v>774</v>
      </c>
      <c r="O26" s="74">
        <f t="shared" si="7"/>
        <v>220</v>
      </c>
      <c r="P26" s="74">
        <v>220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554</v>
      </c>
      <c r="W26" s="74">
        <v>554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0</v>
      </c>
      <c r="AD26" s="74">
        <v>0</v>
      </c>
      <c r="AE26" s="74">
        <v>0</v>
      </c>
      <c r="AF26" s="74">
        <f t="shared" si="10"/>
        <v>2</v>
      </c>
      <c r="AG26" s="74">
        <v>2</v>
      </c>
      <c r="AH26" s="74">
        <v>0</v>
      </c>
      <c r="AI26" s="74">
        <v>0</v>
      </c>
      <c r="AJ26" s="74">
        <f t="shared" si="11"/>
        <v>0</v>
      </c>
      <c r="AK26" s="73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2"/>
        <v>2</v>
      </c>
      <c r="AU26" s="74">
        <v>2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126</v>
      </c>
      <c r="C27" s="68" t="s">
        <v>127</v>
      </c>
      <c r="D27" s="74">
        <f t="shared" si="2"/>
        <v>4410</v>
      </c>
      <c r="E27" s="74">
        <f t="shared" si="3"/>
        <v>0</v>
      </c>
      <c r="F27" s="74"/>
      <c r="G27" s="74"/>
      <c r="H27" s="74">
        <f t="shared" si="4"/>
        <v>0</v>
      </c>
      <c r="I27" s="74">
        <v>0</v>
      </c>
      <c r="J27" s="74">
        <v>0</v>
      </c>
      <c r="K27" s="74">
        <f t="shared" si="5"/>
        <v>4410</v>
      </c>
      <c r="L27" s="74">
        <v>1135</v>
      </c>
      <c r="M27" s="74">
        <v>3275</v>
      </c>
      <c r="N27" s="74">
        <f t="shared" si="6"/>
        <v>4410</v>
      </c>
      <c r="O27" s="74">
        <f t="shared" si="7"/>
        <v>1135</v>
      </c>
      <c r="P27" s="74">
        <v>1135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3275</v>
      </c>
      <c r="W27" s="74">
        <v>3275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114</v>
      </c>
      <c r="AG27" s="74">
        <v>114</v>
      </c>
      <c r="AH27" s="74">
        <v>0</v>
      </c>
      <c r="AI27" s="74">
        <v>0</v>
      </c>
      <c r="AJ27" s="74">
        <f t="shared" si="11"/>
        <v>347</v>
      </c>
      <c r="AK27" s="74">
        <v>238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109</v>
      </c>
      <c r="AT27" s="74">
        <f t="shared" si="12"/>
        <v>5</v>
      </c>
      <c r="AU27" s="74">
        <v>5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128</v>
      </c>
      <c r="C28" s="68" t="s">
        <v>129</v>
      </c>
      <c r="D28" s="74">
        <f t="shared" si="2"/>
        <v>1261</v>
      </c>
      <c r="E28" s="74">
        <f t="shared" si="3"/>
        <v>0</v>
      </c>
      <c r="F28" s="74">
        <v>0</v>
      </c>
      <c r="G28" s="74">
        <v>0</v>
      </c>
      <c r="H28" s="74">
        <f t="shared" si="4"/>
        <v>1261</v>
      </c>
      <c r="I28" s="74">
        <v>202</v>
      </c>
      <c r="J28" s="74">
        <v>1059</v>
      </c>
      <c r="K28" s="74">
        <f t="shared" si="5"/>
        <v>0</v>
      </c>
      <c r="L28" s="74">
        <v>0</v>
      </c>
      <c r="M28" s="74">
        <v>0</v>
      </c>
      <c r="N28" s="74">
        <f t="shared" si="6"/>
        <v>1261</v>
      </c>
      <c r="O28" s="74">
        <f t="shared" si="7"/>
        <v>202</v>
      </c>
      <c r="P28" s="74">
        <v>202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1059</v>
      </c>
      <c r="W28" s="74">
        <v>1059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9"/>
        <v>0</v>
      </c>
      <c r="AD28" s="74">
        <v>0</v>
      </c>
      <c r="AE28" s="74">
        <v>0</v>
      </c>
      <c r="AF28" s="74">
        <f t="shared" si="10"/>
        <v>44</v>
      </c>
      <c r="AG28" s="74">
        <v>44</v>
      </c>
      <c r="AH28" s="74">
        <v>0</v>
      </c>
      <c r="AI28" s="74">
        <v>0</v>
      </c>
      <c r="AJ28" s="74">
        <f t="shared" si="11"/>
        <v>89</v>
      </c>
      <c r="AK28" s="74">
        <v>48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41</v>
      </c>
      <c r="AT28" s="74">
        <f t="shared" si="12"/>
        <v>3</v>
      </c>
      <c r="AU28" s="74">
        <v>3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0</v>
      </c>
      <c r="BA28" s="74">
        <v>0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130</v>
      </c>
      <c r="C29" s="68" t="s">
        <v>131</v>
      </c>
      <c r="D29" s="74">
        <f t="shared" si="2"/>
        <v>1555</v>
      </c>
      <c r="E29" s="74">
        <f t="shared" si="3"/>
        <v>0</v>
      </c>
      <c r="F29" s="74">
        <v>0</v>
      </c>
      <c r="G29" s="74">
        <v>0</v>
      </c>
      <c r="H29" s="74">
        <f t="shared" si="4"/>
        <v>1555</v>
      </c>
      <c r="I29" s="74">
        <v>480</v>
      </c>
      <c r="J29" s="74">
        <v>1075</v>
      </c>
      <c r="K29" s="74">
        <f t="shared" si="5"/>
        <v>0</v>
      </c>
      <c r="L29" s="74">
        <v>0</v>
      </c>
      <c r="M29" s="74">
        <v>0</v>
      </c>
      <c r="N29" s="74">
        <f t="shared" si="6"/>
        <v>1555</v>
      </c>
      <c r="O29" s="74">
        <f t="shared" si="7"/>
        <v>480</v>
      </c>
      <c r="P29" s="74">
        <v>480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1075</v>
      </c>
      <c r="W29" s="74">
        <v>1075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4</v>
      </c>
      <c r="AG29" s="74">
        <v>4</v>
      </c>
      <c r="AH29" s="74">
        <v>0</v>
      </c>
      <c r="AI29" s="74">
        <v>0</v>
      </c>
      <c r="AJ29" s="74">
        <f t="shared" si="11"/>
        <v>59</v>
      </c>
      <c r="AK29" s="74">
        <v>59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2"/>
        <v>4</v>
      </c>
      <c r="AU29" s="74">
        <v>4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132</v>
      </c>
      <c r="C30" s="68" t="s">
        <v>133</v>
      </c>
      <c r="D30" s="74">
        <f t="shared" si="2"/>
        <v>4668</v>
      </c>
      <c r="E30" s="74">
        <f t="shared" si="3"/>
        <v>0</v>
      </c>
      <c r="F30" s="74">
        <v>0</v>
      </c>
      <c r="G30" s="74">
        <v>0</v>
      </c>
      <c r="H30" s="74">
        <f t="shared" si="4"/>
        <v>0</v>
      </c>
      <c r="I30" s="74">
        <v>0</v>
      </c>
      <c r="J30" s="74">
        <v>0</v>
      </c>
      <c r="K30" s="74">
        <f t="shared" si="5"/>
        <v>4668</v>
      </c>
      <c r="L30" s="74">
        <v>2645</v>
      </c>
      <c r="M30" s="74">
        <v>2023</v>
      </c>
      <c r="N30" s="74">
        <f t="shared" si="6"/>
        <v>4668</v>
      </c>
      <c r="O30" s="74">
        <f t="shared" si="7"/>
        <v>2645</v>
      </c>
      <c r="P30" s="74">
        <v>2645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2023</v>
      </c>
      <c r="W30" s="74">
        <v>2023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0</v>
      </c>
      <c r="AG30" s="74">
        <v>0</v>
      </c>
      <c r="AH30" s="74">
        <v>0</v>
      </c>
      <c r="AI30" s="74">
        <v>0</v>
      </c>
      <c r="AJ30" s="74">
        <f t="shared" si="11"/>
        <v>0</v>
      </c>
      <c r="AK30" s="73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2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v>0</v>
      </c>
      <c r="AZ30" s="74">
        <f t="shared" si="13"/>
        <v>0</v>
      </c>
      <c r="BA30" s="74">
        <v>0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134</v>
      </c>
      <c r="C31" s="68" t="s">
        <v>135</v>
      </c>
      <c r="D31" s="74">
        <f t="shared" si="2"/>
        <v>799</v>
      </c>
      <c r="E31" s="74">
        <f t="shared" si="3"/>
        <v>0</v>
      </c>
      <c r="F31" s="74">
        <v>0</v>
      </c>
      <c r="G31" s="74">
        <v>0</v>
      </c>
      <c r="H31" s="74">
        <f t="shared" si="4"/>
        <v>0</v>
      </c>
      <c r="I31" s="74">
        <v>0</v>
      </c>
      <c r="J31" s="74">
        <v>0</v>
      </c>
      <c r="K31" s="74">
        <f t="shared" si="5"/>
        <v>799</v>
      </c>
      <c r="L31" s="74">
        <v>429</v>
      </c>
      <c r="M31" s="74">
        <v>370</v>
      </c>
      <c r="N31" s="74">
        <f t="shared" si="6"/>
        <v>819</v>
      </c>
      <c r="O31" s="74">
        <f t="shared" si="7"/>
        <v>466</v>
      </c>
      <c r="P31" s="74">
        <v>466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333</v>
      </c>
      <c r="W31" s="74">
        <v>333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20</v>
      </c>
      <c r="AD31" s="74">
        <v>20</v>
      </c>
      <c r="AE31" s="74">
        <v>0</v>
      </c>
      <c r="AF31" s="74">
        <f t="shared" si="10"/>
        <v>20</v>
      </c>
      <c r="AG31" s="74">
        <v>20</v>
      </c>
      <c r="AH31" s="74">
        <v>0</v>
      </c>
      <c r="AI31" s="74">
        <v>0</v>
      </c>
      <c r="AJ31" s="74">
        <f t="shared" si="11"/>
        <v>18</v>
      </c>
      <c r="AK31" s="74">
        <v>15</v>
      </c>
      <c r="AL31" s="74">
        <v>2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1</v>
      </c>
      <c r="AT31" s="74">
        <f t="shared" si="12"/>
        <v>2</v>
      </c>
      <c r="AU31" s="74">
        <v>2</v>
      </c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1</v>
      </c>
      <c r="BA31" s="74">
        <v>1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136</v>
      </c>
      <c r="C32" s="68" t="s">
        <v>137</v>
      </c>
      <c r="D32" s="74">
        <f t="shared" si="2"/>
        <v>906</v>
      </c>
      <c r="E32" s="74">
        <f t="shared" si="3"/>
        <v>0</v>
      </c>
      <c r="F32" s="74">
        <v>0</v>
      </c>
      <c r="G32" s="74">
        <v>0</v>
      </c>
      <c r="H32" s="74">
        <f t="shared" si="4"/>
        <v>322</v>
      </c>
      <c r="I32" s="74">
        <v>322</v>
      </c>
      <c r="J32" s="74">
        <v>0</v>
      </c>
      <c r="K32" s="74">
        <f t="shared" si="5"/>
        <v>584</v>
      </c>
      <c r="L32" s="74">
        <v>0</v>
      </c>
      <c r="M32" s="74">
        <v>584</v>
      </c>
      <c r="N32" s="74">
        <f t="shared" si="6"/>
        <v>906</v>
      </c>
      <c r="O32" s="74">
        <f t="shared" si="7"/>
        <v>322</v>
      </c>
      <c r="P32" s="74">
        <v>322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584</v>
      </c>
      <c r="W32" s="74">
        <v>584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4</v>
      </c>
      <c r="AG32" s="74">
        <v>4</v>
      </c>
      <c r="AH32" s="74">
        <v>0</v>
      </c>
      <c r="AI32" s="74">
        <v>0</v>
      </c>
      <c r="AJ32" s="74">
        <f t="shared" si="11"/>
        <v>20</v>
      </c>
      <c r="AK32" s="74">
        <v>16</v>
      </c>
      <c r="AL32" s="74">
        <v>2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2</v>
      </c>
      <c r="AT32" s="74">
        <f t="shared" si="12"/>
        <v>2</v>
      </c>
      <c r="AU32" s="74">
        <v>2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1</v>
      </c>
      <c r="BA32" s="74">
        <v>1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138</v>
      </c>
      <c r="C33" s="68" t="s">
        <v>139</v>
      </c>
      <c r="D33" s="74">
        <f t="shared" si="2"/>
        <v>2066</v>
      </c>
      <c r="E33" s="74">
        <f t="shared" si="3"/>
        <v>0</v>
      </c>
      <c r="F33" s="74">
        <v>0</v>
      </c>
      <c r="G33" s="74">
        <v>0</v>
      </c>
      <c r="H33" s="74">
        <f t="shared" si="4"/>
        <v>532</v>
      </c>
      <c r="I33" s="74">
        <v>532</v>
      </c>
      <c r="J33" s="74">
        <v>0</v>
      </c>
      <c r="K33" s="74">
        <f t="shared" si="5"/>
        <v>1534</v>
      </c>
      <c r="L33" s="74">
        <v>0</v>
      </c>
      <c r="M33" s="74">
        <v>1534</v>
      </c>
      <c r="N33" s="74">
        <f t="shared" si="6"/>
        <v>2066</v>
      </c>
      <c r="O33" s="74">
        <f t="shared" si="7"/>
        <v>532</v>
      </c>
      <c r="P33" s="74">
        <v>532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1534</v>
      </c>
      <c r="W33" s="74">
        <v>1534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5</v>
      </c>
      <c r="AG33" s="74">
        <v>5</v>
      </c>
      <c r="AH33" s="74">
        <v>0</v>
      </c>
      <c r="AI33" s="74">
        <v>0</v>
      </c>
      <c r="AJ33" s="74">
        <f t="shared" si="11"/>
        <v>42</v>
      </c>
      <c r="AK33" s="74">
        <v>37</v>
      </c>
      <c r="AL33" s="74">
        <v>4</v>
      </c>
      <c r="AM33" s="74">
        <v>0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1</v>
      </c>
      <c r="AT33" s="74">
        <f t="shared" si="12"/>
        <v>4</v>
      </c>
      <c r="AU33" s="74">
        <v>4</v>
      </c>
      <c r="AV33" s="74">
        <v>0</v>
      </c>
      <c r="AW33" s="74">
        <v>0</v>
      </c>
      <c r="AX33" s="74">
        <v>0</v>
      </c>
      <c r="AY33" s="74">
        <v>0</v>
      </c>
      <c r="AZ33" s="74">
        <f t="shared" si="13"/>
        <v>1</v>
      </c>
      <c r="BA33" s="74">
        <v>1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140</v>
      </c>
      <c r="C34" s="68" t="s">
        <v>141</v>
      </c>
      <c r="D34" s="74">
        <f t="shared" si="2"/>
        <v>1978</v>
      </c>
      <c r="E34" s="74">
        <f t="shared" si="3"/>
        <v>0</v>
      </c>
      <c r="F34" s="74">
        <v>0</v>
      </c>
      <c r="G34" s="74">
        <v>0</v>
      </c>
      <c r="H34" s="74">
        <f t="shared" si="4"/>
        <v>857</v>
      </c>
      <c r="I34" s="74">
        <v>857</v>
      </c>
      <c r="J34" s="74">
        <v>0</v>
      </c>
      <c r="K34" s="74">
        <f t="shared" si="5"/>
        <v>1121</v>
      </c>
      <c r="L34" s="74">
        <v>0</v>
      </c>
      <c r="M34" s="74">
        <v>1121</v>
      </c>
      <c r="N34" s="74">
        <f t="shared" si="6"/>
        <v>1980</v>
      </c>
      <c r="O34" s="74">
        <f t="shared" si="7"/>
        <v>857</v>
      </c>
      <c r="P34" s="74">
        <v>857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f t="shared" si="8"/>
        <v>1121</v>
      </c>
      <c r="W34" s="74">
        <v>1121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f t="shared" si="9"/>
        <v>2</v>
      </c>
      <c r="AD34" s="74">
        <v>2</v>
      </c>
      <c r="AE34" s="74">
        <v>0</v>
      </c>
      <c r="AF34" s="74">
        <f t="shared" si="10"/>
        <v>7</v>
      </c>
      <c r="AG34" s="74">
        <v>7</v>
      </c>
      <c r="AH34" s="74">
        <v>0</v>
      </c>
      <c r="AI34" s="74">
        <v>0</v>
      </c>
      <c r="AJ34" s="74">
        <f t="shared" si="11"/>
        <v>44</v>
      </c>
      <c r="AK34" s="74">
        <v>36</v>
      </c>
      <c r="AL34" s="74">
        <v>5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3</v>
      </c>
      <c r="AT34" s="74">
        <f t="shared" si="12"/>
        <v>4</v>
      </c>
      <c r="AU34" s="74">
        <v>4</v>
      </c>
      <c r="AV34" s="74">
        <v>0</v>
      </c>
      <c r="AW34" s="74">
        <v>0</v>
      </c>
      <c r="AX34" s="74">
        <v>0</v>
      </c>
      <c r="AY34" s="74">
        <v>0</v>
      </c>
      <c r="AZ34" s="74">
        <f t="shared" si="13"/>
        <v>2</v>
      </c>
      <c r="BA34" s="74">
        <v>2</v>
      </c>
      <c r="BB34" s="74">
        <v>0</v>
      </c>
      <c r="BC34" s="74">
        <v>0</v>
      </c>
    </row>
    <row r="35" spans="1:55" s="59" customFormat="1" ht="12" customHeight="1">
      <c r="A35" s="68" t="s">
        <v>85</v>
      </c>
      <c r="B35" s="115" t="s">
        <v>142</v>
      </c>
      <c r="C35" s="68" t="s">
        <v>143</v>
      </c>
      <c r="D35" s="74">
        <f t="shared" si="2"/>
        <v>1057</v>
      </c>
      <c r="E35" s="74">
        <f t="shared" si="3"/>
        <v>0</v>
      </c>
      <c r="F35" s="74">
        <v>0</v>
      </c>
      <c r="G35" s="74">
        <v>0</v>
      </c>
      <c r="H35" s="74">
        <f t="shared" si="4"/>
        <v>1057</v>
      </c>
      <c r="I35" s="74">
        <v>405</v>
      </c>
      <c r="J35" s="74">
        <v>652</v>
      </c>
      <c r="K35" s="74">
        <f t="shared" si="5"/>
        <v>0</v>
      </c>
      <c r="L35" s="74">
        <v>0</v>
      </c>
      <c r="M35" s="74">
        <v>0</v>
      </c>
      <c r="N35" s="74">
        <f t="shared" si="6"/>
        <v>1057</v>
      </c>
      <c r="O35" s="74">
        <f t="shared" si="7"/>
        <v>405</v>
      </c>
      <c r="P35" s="74">
        <v>405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f t="shared" si="8"/>
        <v>652</v>
      </c>
      <c r="W35" s="74">
        <v>652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f t="shared" si="9"/>
        <v>0</v>
      </c>
      <c r="AD35" s="74">
        <v>0</v>
      </c>
      <c r="AE35" s="74">
        <v>0</v>
      </c>
      <c r="AF35" s="74">
        <f t="shared" si="10"/>
        <v>2</v>
      </c>
      <c r="AG35" s="74">
        <v>2</v>
      </c>
      <c r="AH35" s="74">
        <v>0</v>
      </c>
      <c r="AI35" s="74">
        <v>0</v>
      </c>
      <c r="AJ35" s="74">
        <f t="shared" si="11"/>
        <v>21</v>
      </c>
      <c r="AK35" s="74">
        <v>19</v>
      </c>
      <c r="AL35" s="74">
        <v>2</v>
      </c>
      <c r="AM35" s="74">
        <v>0</v>
      </c>
      <c r="AN35" s="74"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2"/>
        <v>2</v>
      </c>
      <c r="AU35" s="74">
        <v>2</v>
      </c>
      <c r="AV35" s="74">
        <v>0</v>
      </c>
      <c r="AW35" s="74">
        <v>0</v>
      </c>
      <c r="AX35" s="74">
        <v>0</v>
      </c>
      <c r="AY35" s="74">
        <v>0</v>
      </c>
      <c r="AZ35" s="74">
        <f t="shared" si="13"/>
        <v>0</v>
      </c>
      <c r="BA35" s="74">
        <v>0</v>
      </c>
      <c r="BB35" s="74">
        <v>0</v>
      </c>
      <c r="BC35" s="74">
        <v>0</v>
      </c>
    </row>
    <row r="36" spans="1:55" s="59" customFormat="1" ht="12" customHeight="1">
      <c r="A36" s="68" t="s">
        <v>85</v>
      </c>
      <c r="B36" s="115" t="s">
        <v>144</v>
      </c>
      <c r="C36" s="68" t="s">
        <v>145</v>
      </c>
      <c r="D36" s="74">
        <f t="shared" si="2"/>
        <v>4968</v>
      </c>
      <c r="E36" s="74">
        <f t="shared" si="3"/>
        <v>0</v>
      </c>
      <c r="F36" s="74">
        <v>0</v>
      </c>
      <c r="G36" s="74">
        <v>0</v>
      </c>
      <c r="H36" s="74">
        <f t="shared" si="4"/>
        <v>4968</v>
      </c>
      <c r="I36" s="74">
        <v>2285</v>
      </c>
      <c r="J36" s="74">
        <v>2683</v>
      </c>
      <c r="K36" s="74">
        <f t="shared" si="5"/>
        <v>0</v>
      </c>
      <c r="L36" s="74">
        <v>0</v>
      </c>
      <c r="M36" s="74">
        <v>0</v>
      </c>
      <c r="N36" s="74">
        <f t="shared" si="6"/>
        <v>0</v>
      </c>
      <c r="O36" s="74">
        <f t="shared" si="7"/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f t="shared" si="8"/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f t="shared" si="9"/>
        <v>0</v>
      </c>
      <c r="AD36" s="74">
        <v>0</v>
      </c>
      <c r="AE36" s="74">
        <v>0</v>
      </c>
      <c r="AF36" s="74">
        <f t="shared" si="10"/>
        <v>203</v>
      </c>
      <c r="AG36" s="74">
        <v>203</v>
      </c>
      <c r="AH36" s="74">
        <v>0</v>
      </c>
      <c r="AI36" s="74">
        <v>0</v>
      </c>
      <c r="AJ36" s="74">
        <f t="shared" si="11"/>
        <v>203</v>
      </c>
      <c r="AK36" s="73">
        <v>0</v>
      </c>
      <c r="AL36" s="74">
        <v>0</v>
      </c>
      <c r="AM36" s="74">
        <v>7</v>
      </c>
      <c r="AN36" s="74">
        <v>196</v>
      </c>
      <c r="AO36" s="74"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2"/>
        <v>1</v>
      </c>
      <c r="AU36" s="74">
        <v>0</v>
      </c>
      <c r="AV36" s="74">
        <v>0</v>
      </c>
      <c r="AW36" s="74">
        <v>1</v>
      </c>
      <c r="AX36" s="74">
        <v>0</v>
      </c>
      <c r="AY36" s="74">
        <v>0</v>
      </c>
      <c r="AZ36" s="74">
        <f t="shared" si="13"/>
        <v>0</v>
      </c>
      <c r="BA36" s="74">
        <v>0</v>
      </c>
      <c r="BB36" s="74">
        <v>0</v>
      </c>
      <c r="BC36" s="74">
        <v>0</v>
      </c>
    </row>
    <row r="37" spans="1:55" s="59" customFormat="1" ht="12" customHeight="1">
      <c r="A37" s="68" t="s">
        <v>85</v>
      </c>
      <c r="B37" s="115" t="s">
        <v>146</v>
      </c>
      <c r="C37" s="68" t="s">
        <v>147</v>
      </c>
      <c r="D37" s="74">
        <f t="shared" si="2"/>
        <v>5350</v>
      </c>
      <c r="E37" s="74">
        <f t="shared" si="3"/>
        <v>0</v>
      </c>
      <c r="F37" s="74">
        <v>0</v>
      </c>
      <c r="G37" s="74">
        <v>0</v>
      </c>
      <c r="H37" s="74">
        <f t="shared" si="4"/>
        <v>0</v>
      </c>
      <c r="I37" s="74">
        <v>0</v>
      </c>
      <c r="J37" s="74">
        <v>0</v>
      </c>
      <c r="K37" s="74">
        <f t="shared" si="5"/>
        <v>5350</v>
      </c>
      <c r="L37" s="74">
        <v>2822</v>
      </c>
      <c r="M37" s="74">
        <v>2528</v>
      </c>
      <c r="N37" s="74">
        <f t="shared" si="6"/>
        <v>5350</v>
      </c>
      <c r="O37" s="74">
        <f t="shared" si="7"/>
        <v>2822</v>
      </c>
      <c r="P37" s="74">
        <v>2822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f t="shared" si="8"/>
        <v>2528</v>
      </c>
      <c r="W37" s="74">
        <v>2528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f t="shared" si="9"/>
        <v>0</v>
      </c>
      <c r="AD37" s="74">
        <v>0</v>
      </c>
      <c r="AE37" s="74">
        <v>0</v>
      </c>
      <c r="AF37" s="74">
        <f t="shared" si="10"/>
        <v>41</v>
      </c>
      <c r="AG37" s="74">
        <v>41</v>
      </c>
      <c r="AH37" s="74">
        <v>0</v>
      </c>
      <c r="AI37" s="74">
        <v>0</v>
      </c>
      <c r="AJ37" s="74">
        <f t="shared" si="11"/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2"/>
        <v>41</v>
      </c>
      <c r="AU37" s="74">
        <v>41</v>
      </c>
      <c r="AV37" s="74">
        <v>0</v>
      </c>
      <c r="AW37" s="74">
        <v>0</v>
      </c>
      <c r="AX37" s="74">
        <v>0</v>
      </c>
      <c r="AY37" s="74">
        <v>0</v>
      </c>
      <c r="AZ37" s="74">
        <f t="shared" si="13"/>
        <v>0</v>
      </c>
      <c r="BA37" s="74">
        <v>0</v>
      </c>
      <c r="BB37" s="74">
        <v>0</v>
      </c>
      <c r="BC37" s="74">
        <v>0</v>
      </c>
    </row>
    <row r="38" spans="1:55" s="59" customFormat="1" ht="12" customHeight="1">
      <c r="A38" s="68" t="s">
        <v>85</v>
      </c>
      <c r="B38" s="115" t="s">
        <v>148</v>
      </c>
      <c r="C38" s="68" t="s">
        <v>149</v>
      </c>
      <c r="D38" s="74">
        <f t="shared" si="2"/>
        <v>4372</v>
      </c>
      <c r="E38" s="74">
        <f t="shared" si="3"/>
        <v>0</v>
      </c>
      <c r="F38" s="74">
        <v>0</v>
      </c>
      <c r="G38" s="74">
        <v>0</v>
      </c>
      <c r="H38" s="74">
        <f t="shared" si="4"/>
        <v>3235</v>
      </c>
      <c r="I38" s="74">
        <v>3235</v>
      </c>
      <c r="J38" s="74">
        <v>0</v>
      </c>
      <c r="K38" s="74">
        <f t="shared" si="5"/>
        <v>1137</v>
      </c>
      <c r="L38" s="74">
        <v>0</v>
      </c>
      <c r="M38" s="74">
        <v>1137</v>
      </c>
      <c r="N38" s="74">
        <f t="shared" si="6"/>
        <v>4372</v>
      </c>
      <c r="O38" s="74">
        <f t="shared" si="7"/>
        <v>3235</v>
      </c>
      <c r="P38" s="74">
        <v>3235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f t="shared" si="8"/>
        <v>1137</v>
      </c>
      <c r="W38" s="74">
        <v>1137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f t="shared" si="9"/>
        <v>0</v>
      </c>
      <c r="AD38" s="74">
        <v>0</v>
      </c>
      <c r="AE38" s="74">
        <v>0</v>
      </c>
      <c r="AF38" s="74">
        <f t="shared" si="10"/>
        <v>41</v>
      </c>
      <c r="AG38" s="74">
        <v>41</v>
      </c>
      <c r="AH38" s="74">
        <v>0</v>
      </c>
      <c r="AI38" s="74">
        <v>0</v>
      </c>
      <c r="AJ38" s="74">
        <f t="shared" si="11"/>
        <v>0</v>
      </c>
      <c r="AK38" s="73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2"/>
        <v>41</v>
      </c>
      <c r="AU38" s="74">
        <v>41</v>
      </c>
      <c r="AV38" s="74">
        <v>0</v>
      </c>
      <c r="AW38" s="74">
        <v>0</v>
      </c>
      <c r="AX38" s="74">
        <v>0</v>
      </c>
      <c r="AY38" s="74">
        <v>0</v>
      </c>
      <c r="AZ38" s="74">
        <f t="shared" si="13"/>
        <v>0</v>
      </c>
      <c r="BA38" s="74">
        <v>0</v>
      </c>
      <c r="BB38" s="74">
        <v>0</v>
      </c>
      <c r="BC38" s="74">
        <v>0</v>
      </c>
    </row>
    <row r="39" spans="1:55" s="59" customFormat="1" ht="12" customHeight="1">
      <c r="A39" s="68" t="s">
        <v>85</v>
      </c>
      <c r="B39" s="115" t="s">
        <v>150</v>
      </c>
      <c r="C39" s="68" t="s">
        <v>151</v>
      </c>
      <c r="D39" s="74">
        <f t="shared" si="2"/>
        <v>879</v>
      </c>
      <c r="E39" s="74">
        <f t="shared" si="3"/>
        <v>0</v>
      </c>
      <c r="F39" s="74">
        <v>0</v>
      </c>
      <c r="G39" s="74">
        <v>0</v>
      </c>
      <c r="H39" s="74">
        <f t="shared" si="4"/>
        <v>0</v>
      </c>
      <c r="I39" s="74">
        <v>0</v>
      </c>
      <c r="J39" s="74">
        <v>0</v>
      </c>
      <c r="K39" s="74">
        <f t="shared" si="5"/>
        <v>879</v>
      </c>
      <c r="L39" s="74">
        <v>67</v>
      </c>
      <c r="M39" s="74">
        <v>812</v>
      </c>
      <c r="N39" s="74">
        <f t="shared" si="6"/>
        <v>879</v>
      </c>
      <c r="O39" s="74">
        <f t="shared" si="7"/>
        <v>67</v>
      </c>
      <c r="P39" s="74">
        <v>67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f t="shared" si="8"/>
        <v>812</v>
      </c>
      <c r="W39" s="74">
        <v>812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f t="shared" si="9"/>
        <v>0</v>
      </c>
      <c r="AD39" s="74">
        <v>0</v>
      </c>
      <c r="AE39" s="74">
        <v>0</v>
      </c>
      <c r="AF39" s="74">
        <f t="shared" si="10"/>
        <v>4</v>
      </c>
      <c r="AG39" s="74">
        <v>4</v>
      </c>
      <c r="AH39" s="74">
        <v>0</v>
      </c>
      <c r="AI39" s="74">
        <v>0</v>
      </c>
      <c r="AJ39" s="74">
        <f t="shared" si="11"/>
        <v>20</v>
      </c>
      <c r="AK39" s="74">
        <v>16</v>
      </c>
      <c r="AL39" s="74">
        <v>2</v>
      </c>
      <c r="AM39" s="74">
        <v>0</v>
      </c>
      <c r="AN39" s="74"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v>2</v>
      </c>
      <c r="AT39" s="74">
        <f t="shared" si="12"/>
        <v>2</v>
      </c>
      <c r="AU39" s="74">
        <v>2</v>
      </c>
      <c r="AV39" s="74">
        <v>0</v>
      </c>
      <c r="AW39" s="74">
        <v>0</v>
      </c>
      <c r="AX39" s="74">
        <v>0</v>
      </c>
      <c r="AY39" s="74">
        <v>0</v>
      </c>
      <c r="AZ39" s="74">
        <f t="shared" si="13"/>
        <v>1</v>
      </c>
      <c r="BA39" s="74">
        <v>1</v>
      </c>
      <c r="BB39" s="74">
        <v>0</v>
      </c>
      <c r="BC39" s="74">
        <v>0</v>
      </c>
    </row>
    <row r="40" spans="1:55" s="59" customFormat="1" ht="12" customHeight="1">
      <c r="A40" s="68" t="s">
        <v>85</v>
      </c>
      <c r="B40" s="115" t="s">
        <v>152</v>
      </c>
      <c r="C40" s="68" t="s">
        <v>153</v>
      </c>
      <c r="D40" s="74">
        <f t="shared" si="2"/>
        <v>1335</v>
      </c>
      <c r="E40" s="74">
        <f t="shared" si="3"/>
        <v>211</v>
      </c>
      <c r="F40" s="74">
        <v>211</v>
      </c>
      <c r="G40" s="74">
        <v>0</v>
      </c>
      <c r="H40" s="74">
        <f t="shared" si="4"/>
        <v>0</v>
      </c>
      <c r="I40" s="74">
        <v>0</v>
      </c>
      <c r="J40" s="74">
        <v>0</v>
      </c>
      <c r="K40" s="74">
        <f t="shared" si="5"/>
        <v>1124</v>
      </c>
      <c r="L40" s="74">
        <v>492</v>
      </c>
      <c r="M40" s="74">
        <v>632</v>
      </c>
      <c r="N40" s="74">
        <f t="shared" si="6"/>
        <v>1348</v>
      </c>
      <c r="O40" s="74">
        <f t="shared" si="7"/>
        <v>703</v>
      </c>
      <c r="P40" s="74">
        <v>0</v>
      </c>
      <c r="Q40" s="74">
        <v>0</v>
      </c>
      <c r="R40" s="74">
        <v>0</v>
      </c>
      <c r="S40" s="74">
        <v>703</v>
      </c>
      <c r="T40" s="74">
        <v>0</v>
      </c>
      <c r="U40" s="74">
        <v>0</v>
      </c>
      <c r="V40" s="74">
        <f t="shared" si="8"/>
        <v>632</v>
      </c>
      <c r="W40" s="74">
        <v>0</v>
      </c>
      <c r="X40" s="74">
        <v>0</v>
      </c>
      <c r="Y40" s="74">
        <v>0</v>
      </c>
      <c r="Z40" s="74">
        <v>632</v>
      </c>
      <c r="AA40" s="74">
        <v>0</v>
      </c>
      <c r="AB40" s="74">
        <v>0</v>
      </c>
      <c r="AC40" s="74">
        <f t="shared" si="9"/>
        <v>13</v>
      </c>
      <c r="AD40" s="74">
        <v>13</v>
      </c>
      <c r="AE40" s="74">
        <v>0</v>
      </c>
      <c r="AF40" s="74">
        <f t="shared" si="10"/>
        <v>0</v>
      </c>
      <c r="AG40" s="74">
        <v>0</v>
      </c>
      <c r="AH40" s="74">
        <v>0</v>
      </c>
      <c r="AI40" s="74">
        <v>0</v>
      </c>
      <c r="AJ40" s="74">
        <f t="shared" si="11"/>
        <v>0</v>
      </c>
      <c r="AK40" s="73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2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v>0</v>
      </c>
      <c r="AZ40" s="74">
        <f t="shared" si="13"/>
        <v>0</v>
      </c>
      <c r="BA40" s="74">
        <v>0</v>
      </c>
      <c r="BB40" s="74">
        <v>0</v>
      </c>
      <c r="BC40" s="74">
        <v>0</v>
      </c>
    </row>
    <row r="41" spans="1:55" s="59" customFormat="1" ht="12" customHeight="1">
      <c r="A41" s="68" t="s">
        <v>85</v>
      </c>
      <c r="B41" s="115" t="s">
        <v>154</v>
      </c>
      <c r="C41" s="68" t="s">
        <v>155</v>
      </c>
      <c r="D41" s="74">
        <f t="shared" si="2"/>
        <v>154</v>
      </c>
      <c r="E41" s="74">
        <f t="shared" si="3"/>
        <v>0</v>
      </c>
      <c r="F41" s="74">
        <v>0</v>
      </c>
      <c r="G41" s="74">
        <v>0</v>
      </c>
      <c r="H41" s="74">
        <f t="shared" si="4"/>
        <v>154</v>
      </c>
      <c r="I41" s="74">
        <v>4</v>
      </c>
      <c r="J41" s="74">
        <v>150</v>
      </c>
      <c r="K41" s="74">
        <f t="shared" si="5"/>
        <v>0</v>
      </c>
      <c r="L41" s="74">
        <v>0</v>
      </c>
      <c r="M41" s="74">
        <v>0</v>
      </c>
      <c r="N41" s="74">
        <f t="shared" si="6"/>
        <v>154</v>
      </c>
      <c r="O41" s="74">
        <f t="shared" si="7"/>
        <v>4</v>
      </c>
      <c r="P41" s="74">
        <v>4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f t="shared" si="8"/>
        <v>150</v>
      </c>
      <c r="W41" s="74">
        <v>150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f t="shared" si="9"/>
        <v>0</v>
      </c>
      <c r="AD41" s="74">
        <v>0</v>
      </c>
      <c r="AE41" s="74">
        <v>0</v>
      </c>
      <c r="AF41" s="74">
        <f t="shared" si="10"/>
        <v>0</v>
      </c>
      <c r="AG41" s="74">
        <v>0</v>
      </c>
      <c r="AH41" s="74">
        <v>0</v>
      </c>
      <c r="AI41" s="74">
        <v>0</v>
      </c>
      <c r="AJ41" s="74">
        <f t="shared" si="11"/>
        <v>15</v>
      </c>
      <c r="AK41" s="73">
        <v>0</v>
      </c>
      <c r="AL41" s="74">
        <v>15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12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v>0</v>
      </c>
      <c r="AZ41" s="74">
        <f t="shared" si="13"/>
        <v>0</v>
      </c>
      <c r="BA41" s="74">
        <v>0</v>
      </c>
      <c r="BB41" s="74">
        <v>0</v>
      </c>
      <c r="BC41" s="74">
        <v>0</v>
      </c>
    </row>
    <row r="42" spans="1:55" s="59" customFormat="1" ht="12" customHeight="1">
      <c r="A42" s="68" t="s">
        <v>85</v>
      </c>
      <c r="B42" s="115" t="s">
        <v>156</v>
      </c>
      <c r="C42" s="68" t="s">
        <v>157</v>
      </c>
      <c r="D42" s="74">
        <f t="shared" si="2"/>
        <v>1744</v>
      </c>
      <c r="E42" s="74">
        <f t="shared" si="3"/>
        <v>0</v>
      </c>
      <c r="F42" s="74">
        <v>0</v>
      </c>
      <c r="G42" s="74">
        <v>0</v>
      </c>
      <c r="H42" s="74">
        <f t="shared" si="4"/>
        <v>0</v>
      </c>
      <c r="I42" s="74">
        <v>0</v>
      </c>
      <c r="J42" s="74">
        <v>0</v>
      </c>
      <c r="K42" s="74">
        <f t="shared" si="5"/>
        <v>1744</v>
      </c>
      <c r="L42" s="74">
        <v>613</v>
      </c>
      <c r="M42" s="74">
        <v>1131</v>
      </c>
      <c r="N42" s="74">
        <f t="shared" si="6"/>
        <v>1794</v>
      </c>
      <c r="O42" s="74">
        <f t="shared" si="7"/>
        <v>613</v>
      </c>
      <c r="P42" s="74">
        <v>613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f t="shared" si="8"/>
        <v>1131</v>
      </c>
      <c r="W42" s="74">
        <v>1131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f t="shared" si="9"/>
        <v>50</v>
      </c>
      <c r="AD42" s="74">
        <v>50</v>
      </c>
      <c r="AE42" s="74">
        <v>0</v>
      </c>
      <c r="AF42" s="74">
        <f t="shared" si="10"/>
        <v>49</v>
      </c>
      <c r="AG42" s="74">
        <v>49</v>
      </c>
      <c r="AH42" s="74">
        <v>0</v>
      </c>
      <c r="AI42" s="74">
        <v>0</v>
      </c>
      <c r="AJ42" s="74">
        <f t="shared" si="11"/>
        <v>49</v>
      </c>
      <c r="AK42" s="73">
        <v>0</v>
      </c>
      <c r="AL42" s="74">
        <v>0</v>
      </c>
      <c r="AM42" s="74">
        <v>49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12"/>
        <v>7</v>
      </c>
      <c r="AU42" s="74">
        <v>0</v>
      </c>
      <c r="AV42" s="74">
        <v>0</v>
      </c>
      <c r="AW42" s="74">
        <v>7</v>
      </c>
      <c r="AX42" s="74">
        <v>0</v>
      </c>
      <c r="AY42" s="74">
        <v>0</v>
      </c>
      <c r="AZ42" s="74">
        <f t="shared" si="13"/>
        <v>0</v>
      </c>
      <c r="BA42" s="74">
        <v>0</v>
      </c>
      <c r="BB42" s="74">
        <v>0</v>
      </c>
      <c r="BC42" s="74">
        <v>0</v>
      </c>
    </row>
    <row r="43" spans="1:55" s="59" customFormat="1" ht="12" customHeight="1">
      <c r="A43" s="68" t="s">
        <v>85</v>
      </c>
      <c r="B43" s="115" t="s">
        <v>158</v>
      </c>
      <c r="C43" s="68" t="s">
        <v>159</v>
      </c>
      <c r="D43" s="74">
        <f t="shared" si="2"/>
        <v>748</v>
      </c>
      <c r="E43" s="74">
        <f t="shared" si="3"/>
        <v>0</v>
      </c>
      <c r="F43" s="74">
        <v>0</v>
      </c>
      <c r="G43" s="74">
        <v>0</v>
      </c>
      <c r="H43" s="74">
        <f t="shared" si="4"/>
        <v>0</v>
      </c>
      <c r="I43" s="74">
        <v>0</v>
      </c>
      <c r="J43" s="74">
        <v>0</v>
      </c>
      <c r="K43" s="74">
        <f t="shared" si="5"/>
        <v>748</v>
      </c>
      <c r="L43" s="74">
        <v>152</v>
      </c>
      <c r="M43" s="74">
        <v>596</v>
      </c>
      <c r="N43" s="74">
        <f t="shared" si="6"/>
        <v>748</v>
      </c>
      <c r="O43" s="74">
        <f t="shared" si="7"/>
        <v>152</v>
      </c>
      <c r="P43" s="74">
        <v>152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f t="shared" si="8"/>
        <v>596</v>
      </c>
      <c r="W43" s="74">
        <v>596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f t="shared" si="9"/>
        <v>0</v>
      </c>
      <c r="AD43" s="74">
        <v>0</v>
      </c>
      <c r="AE43" s="74">
        <v>0</v>
      </c>
      <c r="AF43" s="74">
        <f t="shared" si="10"/>
        <v>3</v>
      </c>
      <c r="AG43" s="74">
        <v>3</v>
      </c>
      <c r="AH43" s="74">
        <v>0</v>
      </c>
      <c r="AI43" s="74">
        <v>0</v>
      </c>
      <c r="AJ43" s="74">
        <f t="shared" si="11"/>
        <v>3</v>
      </c>
      <c r="AK43" s="73">
        <v>0</v>
      </c>
      <c r="AL43" s="74">
        <v>0</v>
      </c>
      <c r="AM43" s="74">
        <v>3</v>
      </c>
      <c r="AN43" s="74"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2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v>0</v>
      </c>
      <c r="AZ43" s="74">
        <f t="shared" si="13"/>
        <v>0</v>
      </c>
      <c r="BA43" s="74">
        <v>0</v>
      </c>
      <c r="BB43" s="74">
        <v>0</v>
      </c>
      <c r="BC43" s="74">
        <v>0</v>
      </c>
    </row>
    <row r="44" spans="1:55" s="59" customFormat="1" ht="12" customHeight="1">
      <c r="A44" s="68" t="s">
        <v>85</v>
      </c>
      <c r="B44" s="115" t="s">
        <v>160</v>
      </c>
      <c r="C44" s="68" t="s">
        <v>161</v>
      </c>
      <c r="D44" s="74">
        <f t="shared" si="2"/>
        <v>432</v>
      </c>
      <c r="E44" s="74">
        <f t="shared" si="3"/>
        <v>0</v>
      </c>
      <c r="F44" s="74">
        <v>0</v>
      </c>
      <c r="G44" s="74">
        <v>0</v>
      </c>
      <c r="H44" s="74">
        <f t="shared" si="4"/>
        <v>0</v>
      </c>
      <c r="I44" s="74">
        <v>0</v>
      </c>
      <c r="J44" s="74">
        <v>0</v>
      </c>
      <c r="K44" s="74">
        <f t="shared" si="5"/>
        <v>432</v>
      </c>
      <c r="L44" s="74">
        <v>126</v>
      </c>
      <c r="M44" s="74">
        <v>306</v>
      </c>
      <c r="N44" s="74">
        <f t="shared" si="6"/>
        <v>432</v>
      </c>
      <c r="O44" s="74">
        <f t="shared" si="7"/>
        <v>126</v>
      </c>
      <c r="P44" s="74">
        <v>126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f t="shared" si="8"/>
        <v>306</v>
      </c>
      <c r="W44" s="74">
        <v>306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f t="shared" si="9"/>
        <v>0</v>
      </c>
      <c r="AD44" s="74">
        <v>0</v>
      </c>
      <c r="AE44" s="74">
        <v>0</v>
      </c>
      <c r="AF44" s="74">
        <f t="shared" si="10"/>
        <v>2</v>
      </c>
      <c r="AG44" s="74">
        <v>2</v>
      </c>
      <c r="AH44" s="74">
        <v>0</v>
      </c>
      <c r="AI44" s="74">
        <v>0</v>
      </c>
      <c r="AJ44" s="74">
        <f t="shared" si="11"/>
        <v>2</v>
      </c>
      <c r="AK44" s="73">
        <v>0</v>
      </c>
      <c r="AL44" s="74">
        <v>0</v>
      </c>
      <c r="AM44" s="74">
        <v>2</v>
      </c>
      <c r="AN44" s="74"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12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v>0</v>
      </c>
      <c r="AZ44" s="74">
        <f t="shared" si="13"/>
        <v>0</v>
      </c>
      <c r="BA44" s="74">
        <v>0</v>
      </c>
      <c r="BB44" s="74">
        <v>0</v>
      </c>
      <c r="BC44" s="74">
        <v>0</v>
      </c>
    </row>
    <row r="45" spans="1:55" s="59" customFormat="1" ht="12" customHeight="1">
      <c r="A45" s="68" t="s">
        <v>85</v>
      </c>
      <c r="B45" s="115" t="s">
        <v>162</v>
      </c>
      <c r="C45" s="68" t="s">
        <v>163</v>
      </c>
      <c r="D45" s="74">
        <f t="shared" si="2"/>
        <v>542</v>
      </c>
      <c r="E45" s="74">
        <f t="shared" si="3"/>
        <v>0</v>
      </c>
      <c r="F45" s="74">
        <v>0</v>
      </c>
      <c r="G45" s="74">
        <v>0</v>
      </c>
      <c r="H45" s="74">
        <f t="shared" si="4"/>
        <v>0</v>
      </c>
      <c r="I45" s="74">
        <v>0</v>
      </c>
      <c r="J45" s="74">
        <v>0</v>
      </c>
      <c r="K45" s="74">
        <f t="shared" si="5"/>
        <v>542</v>
      </c>
      <c r="L45" s="74">
        <v>111</v>
      </c>
      <c r="M45" s="74">
        <v>431</v>
      </c>
      <c r="N45" s="74">
        <f t="shared" si="6"/>
        <v>542</v>
      </c>
      <c r="O45" s="74">
        <f t="shared" si="7"/>
        <v>111</v>
      </c>
      <c r="P45" s="74">
        <v>111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f t="shared" si="8"/>
        <v>431</v>
      </c>
      <c r="W45" s="74">
        <v>431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f t="shared" si="9"/>
        <v>0</v>
      </c>
      <c r="AD45" s="74">
        <v>0</v>
      </c>
      <c r="AE45" s="74">
        <v>0</v>
      </c>
      <c r="AF45" s="74">
        <f t="shared" si="10"/>
        <v>2</v>
      </c>
      <c r="AG45" s="74">
        <v>2</v>
      </c>
      <c r="AH45" s="74">
        <v>0</v>
      </c>
      <c r="AI45" s="74">
        <v>0</v>
      </c>
      <c r="AJ45" s="74">
        <f t="shared" si="11"/>
        <v>12</v>
      </c>
      <c r="AK45" s="74">
        <v>10</v>
      </c>
      <c r="AL45" s="74">
        <v>1</v>
      </c>
      <c r="AM45" s="74">
        <v>0</v>
      </c>
      <c r="AN45" s="74"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v>1</v>
      </c>
      <c r="AT45" s="74">
        <f t="shared" si="12"/>
        <v>1</v>
      </c>
      <c r="AU45" s="74">
        <v>1</v>
      </c>
      <c r="AV45" s="74">
        <v>0</v>
      </c>
      <c r="AW45" s="74">
        <v>0</v>
      </c>
      <c r="AX45" s="74">
        <v>0</v>
      </c>
      <c r="AY45" s="74">
        <v>0</v>
      </c>
      <c r="AZ45" s="74">
        <f t="shared" si="13"/>
        <v>2</v>
      </c>
      <c r="BA45" s="74">
        <v>2</v>
      </c>
      <c r="BB45" s="74">
        <v>0</v>
      </c>
      <c r="BC45" s="74">
        <v>0</v>
      </c>
    </row>
    <row r="46" spans="1:55" s="59" customFormat="1" ht="12" customHeight="1">
      <c r="A46" s="68" t="s">
        <v>85</v>
      </c>
      <c r="B46" s="115" t="s">
        <v>164</v>
      </c>
      <c r="C46" s="68" t="s">
        <v>165</v>
      </c>
      <c r="D46" s="74">
        <f t="shared" si="2"/>
        <v>1540</v>
      </c>
      <c r="E46" s="74">
        <f t="shared" si="3"/>
        <v>0</v>
      </c>
      <c r="F46" s="74">
        <v>0</v>
      </c>
      <c r="G46" s="74">
        <v>0</v>
      </c>
      <c r="H46" s="74">
        <f t="shared" si="4"/>
        <v>0</v>
      </c>
      <c r="I46" s="74">
        <v>0</v>
      </c>
      <c r="J46" s="74">
        <v>0</v>
      </c>
      <c r="K46" s="74">
        <f t="shared" si="5"/>
        <v>1540</v>
      </c>
      <c r="L46" s="74">
        <v>906</v>
      </c>
      <c r="M46" s="74">
        <v>634</v>
      </c>
      <c r="N46" s="74">
        <f t="shared" si="6"/>
        <v>1540</v>
      </c>
      <c r="O46" s="74">
        <f t="shared" si="7"/>
        <v>906</v>
      </c>
      <c r="P46" s="74">
        <v>906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f t="shared" si="8"/>
        <v>634</v>
      </c>
      <c r="W46" s="74">
        <v>634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f t="shared" si="9"/>
        <v>0</v>
      </c>
      <c r="AD46" s="74">
        <v>0</v>
      </c>
      <c r="AE46" s="74">
        <v>0</v>
      </c>
      <c r="AF46" s="74">
        <f t="shared" si="10"/>
        <v>5</v>
      </c>
      <c r="AG46" s="74">
        <v>5</v>
      </c>
      <c r="AH46" s="74">
        <v>0</v>
      </c>
      <c r="AI46" s="74">
        <v>0</v>
      </c>
      <c r="AJ46" s="74">
        <f t="shared" si="11"/>
        <v>59</v>
      </c>
      <c r="AK46" s="74">
        <v>59</v>
      </c>
      <c r="AL46" s="74">
        <v>0</v>
      </c>
      <c r="AM46" s="74">
        <v>0</v>
      </c>
      <c r="AN46" s="74"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12"/>
        <v>5</v>
      </c>
      <c r="AU46" s="74">
        <v>5</v>
      </c>
      <c r="AV46" s="74">
        <v>0</v>
      </c>
      <c r="AW46" s="74">
        <v>0</v>
      </c>
      <c r="AX46" s="74">
        <v>0</v>
      </c>
      <c r="AY46" s="74">
        <v>0</v>
      </c>
      <c r="AZ46" s="74">
        <f t="shared" si="13"/>
        <v>0</v>
      </c>
      <c r="BA46" s="74">
        <v>0</v>
      </c>
      <c r="BB46" s="74">
        <v>0</v>
      </c>
      <c r="BC46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204</v>
      </c>
      <c r="C2" s="127" t="s">
        <v>86</v>
      </c>
      <c r="D2" s="123" t="s">
        <v>205</v>
      </c>
      <c r="E2" s="3"/>
      <c r="F2" s="3"/>
      <c r="G2" s="3"/>
      <c r="H2" s="3"/>
      <c r="I2" s="3"/>
      <c r="J2" s="3"/>
      <c r="K2" s="3"/>
      <c r="L2" s="3" t="str">
        <f>LEFT(C2,2)</f>
        <v>29</v>
      </c>
      <c r="M2" s="3" t="str">
        <f>IF(L2&lt;&gt;"",VLOOKUP(L2,$AI$6:$AJ$52,2,FALSE),"-")</f>
        <v>奈良県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46</v>
      </c>
      <c r="AG2" s="11">
        <f>IF(AA2=0,0,VLOOKUP(C2,AF5:AG300,2,FALSE))</f>
        <v>7</v>
      </c>
    </row>
    <row r="3" ht="13.5">
      <c r="AD3" s="46"/>
    </row>
    <row r="4" spans="2:30" ht="19.5" customHeight="1">
      <c r="B4" s="128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60" t="s">
        <v>206</v>
      </c>
      <c r="G6" s="161"/>
      <c r="H6" s="38" t="s">
        <v>207</v>
      </c>
      <c r="I6" s="38" t="s">
        <v>208</v>
      </c>
      <c r="J6" s="38" t="s">
        <v>209</v>
      </c>
      <c r="K6" s="5" t="s">
        <v>210</v>
      </c>
      <c r="L6" s="15" t="s">
        <v>211</v>
      </c>
      <c r="M6" s="39" t="s">
        <v>212</v>
      </c>
      <c r="AF6" s="11">
        <f>+'水洗化人口等'!B6</f>
        <v>0</v>
      </c>
      <c r="AG6" s="11">
        <v>6</v>
      </c>
      <c r="AI6" s="42" t="s">
        <v>213</v>
      </c>
      <c r="AJ6" s="3" t="s">
        <v>53</v>
      </c>
    </row>
    <row r="7" spans="2:36" ht="16.5" customHeight="1">
      <c r="B7" s="162" t="s">
        <v>214</v>
      </c>
      <c r="C7" s="6" t="s">
        <v>215</v>
      </c>
      <c r="D7" s="16">
        <f>AD7</f>
        <v>90643</v>
      </c>
      <c r="F7" s="170" t="s">
        <v>216</v>
      </c>
      <c r="G7" s="7" t="s">
        <v>180</v>
      </c>
      <c r="H7" s="17">
        <f aca="true" t="shared" si="0" ref="H7:H12">AD14</f>
        <v>75356</v>
      </c>
      <c r="I7" s="17">
        <f aca="true" t="shared" si="1" ref="I7:I12">AD24</f>
        <v>161716</v>
      </c>
      <c r="J7" s="17">
        <f aca="true" t="shared" si="2" ref="J7:J12">SUM(H7:I7)</f>
        <v>237072</v>
      </c>
      <c r="K7" s="18">
        <f aca="true" t="shared" si="3" ref="K7:K12">IF(J$13&gt;0,J7/J$13,0)</f>
        <v>0.962135047605133</v>
      </c>
      <c r="L7" s="19">
        <f>AD34</f>
        <v>2304</v>
      </c>
      <c r="M7" s="20">
        <f>AD37</f>
        <v>557</v>
      </c>
      <c r="AA7" s="4" t="s">
        <v>215</v>
      </c>
      <c r="AB7" s="45" t="s">
        <v>217</v>
      </c>
      <c r="AC7" s="45" t="s">
        <v>218</v>
      </c>
      <c r="AD7" s="11">
        <f aca="true" ca="1" t="shared" si="4" ref="AD7:AD53">IF(AD$2=0,INDIRECT(AB7&amp;"!"&amp;AC7&amp;$AG$2),0)</f>
        <v>90643</v>
      </c>
      <c r="AF7" s="42" t="str">
        <f>+'水洗化人口等'!B7</f>
        <v>29000</v>
      </c>
      <c r="AG7" s="11">
        <v>7</v>
      </c>
      <c r="AI7" s="42" t="s">
        <v>219</v>
      </c>
      <c r="AJ7" s="3" t="s">
        <v>52</v>
      </c>
    </row>
    <row r="8" spans="2:36" ht="16.5" customHeight="1">
      <c r="B8" s="163"/>
      <c r="C8" s="7" t="s">
        <v>69</v>
      </c>
      <c r="D8" s="21">
        <f>AD8</f>
        <v>421</v>
      </c>
      <c r="F8" s="171"/>
      <c r="G8" s="7" t="s">
        <v>182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217</v>
      </c>
      <c r="AC8" s="45" t="s">
        <v>220</v>
      </c>
      <c r="AD8" s="11">
        <f ca="1" t="shared" si="4"/>
        <v>421</v>
      </c>
      <c r="AF8" s="42" t="str">
        <f>+'水洗化人口等'!B8</f>
        <v>29201</v>
      </c>
      <c r="AG8" s="11">
        <v>8</v>
      </c>
      <c r="AI8" s="42" t="s">
        <v>221</v>
      </c>
      <c r="AJ8" s="3" t="s">
        <v>51</v>
      </c>
    </row>
    <row r="9" spans="2:36" ht="16.5" customHeight="1">
      <c r="B9" s="164"/>
      <c r="C9" s="8" t="s">
        <v>222</v>
      </c>
      <c r="D9" s="22">
        <f>SUM(D7:D8)</f>
        <v>91064</v>
      </c>
      <c r="F9" s="171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223</v>
      </c>
      <c r="AB9" s="45" t="s">
        <v>217</v>
      </c>
      <c r="AC9" s="45" t="s">
        <v>224</v>
      </c>
      <c r="AD9" s="11">
        <f ca="1" t="shared" si="4"/>
        <v>950550</v>
      </c>
      <c r="AF9" s="42" t="str">
        <f>+'水洗化人口等'!B9</f>
        <v>29202</v>
      </c>
      <c r="AG9" s="11">
        <v>9</v>
      </c>
      <c r="AI9" s="42" t="s">
        <v>225</v>
      </c>
      <c r="AJ9" s="3" t="s">
        <v>50</v>
      </c>
    </row>
    <row r="10" spans="2:36" ht="16.5" customHeight="1">
      <c r="B10" s="165" t="s">
        <v>226</v>
      </c>
      <c r="C10" s="124" t="s">
        <v>223</v>
      </c>
      <c r="D10" s="21">
        <f>AD9</f>
        <v>950550</v>
      </c>
      <c r="F10" s="171"/>
      <c r="G10" s="7" t="s">
        <v>196</v>
      </c>
      <c r="H10" s="17">
        <f t="shared" si="0"/>
        <v>703</v>
      </c>
      <c r="I10" s="17">
        <f t="shared" si="1"/>
        <v>632</v>
      </c>
      <c r="J10" s="17">
        <f t="shared" si="2"/>
        <v>1335</v>
      </c>
      <c r="K10" s="18">
        <f t="shared" si="3"/>
        <v>0.005417975503445589</v>
      </c>
      <c r="L10" s="23" t="s">
        <v>227</v>
      </c>
      <c r="M10" s="24" t="s">
        <v>227</v>
      </c>
      <c r="AA10" s="4" t="s">
        <v>228</v>
      </c>
      <c r="AB10" s="45" t="s">
        <v>217</v>
      </c>
      <c r="AC10" s="45" t="s">
        <v>229</v>
      </c>
      <c r="AD10" s="11">
        <f ca="1" t="shared" si="4"/>
        <v>4880</v>
      </c>
      <c r="AF10" s="42" t="str">
        <f>+'水洗化人口等'!B10</f>
        <v>29203</v>
      </c>
      <c r="AG10" s="11">
        <v>10</v>
      </c>
      <c r="AI10" s="42" t="s">
        <v>230</v>
      </c>
      <c r="AJ10" s="3" t="s">
        <v>49</v>
      </c>
    </row>
    <row r="11" spans="2:36" ht="16.5" customHeight="1">
      <c r="B11" s="166"/>
      <c r="C11" s="7" t="s">
        <v>228</v>
      </c>
      <c r="D11" s="21">
        <f>AD10</f>
        <v>4880</v>
      </c>
      <c r="F11" s="171"/>
      <c r="G11" s="7" t="s">
        <v>198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227</v>
      </c>
      <c r="M11" s="24" t="s">
        <v>227</v>
      </c>
      <c r="AA11" s="4" t="s">
        <v>231</v>
      </c>
      <c r="AB11" s="45" t="s">
        <v>217</v>
      </c>
      <c r="AC11" s="45" t="s">
        <v>232</v>
      </c>
      <c r="AD11" s="11">
        <f ca="1" t="shared" si="4"/>
        <v>364960</v>
      </c>
      <c r="AF11" s="42" t="str">
        <f>+'水洗化人口等'!B11</f>
        <v>29204</v>
      </c>
      <c r="AG11" s="11">
        <v>11</v>
      </c>
      <c r="AI11" s="42" t="s">
        <v>233</v>
      </c>
      <c r="AJ11" s="3" t="s">
        <v>48</v>
      </c>
    </row>
    <row r="12" spans="2:36" ht="16.5" customHeight="1">
      <c r="B12" s="166"/>
      <c r="C12" s="7" t="s">
        <v>231</v>
      </c>
      <c r="D12" s="21">
        <f>AD11</f>
        <v>364960</v>
      </c>
      <c r="F12" s="171"/>
      <c r="G12" s="7" t="s">
        <v>200</v>
      </c>
      <c r="H12" s="17">
        <f t="shared" si="0"/>
        <v>1155</v>
      </c>
      <c r="I12" s="17">
        <f t="shared" si="1"/>
        <v>6840</v>
      </c>
      <c r="J12" s="17">
        <f t="shared" si="2"/>
        <v>7995</v>
      </c>
      <c r="K12" s="18">
        <f t="shared" si="3"/>
        <v>0.032446976891421335</v>
      </c>
      <c r="L12" s="23" t="s">
        <v>227</v>
      </c>
      <c r="M12" s="24" t="s">
        <v>227</v>
      </c>
      <c r="AA12" s="4" t="s">
        <v>234</v>
      </c>
      <c r="AB12" s="45" t="s">
        <v>217</v>
      </c>
      <c r="AC12" s="45" t="s">
        <v>235</v>
      </c>
      <c r="AD12" s="11">
        <f ca="1" t="shared" si="4"/>
        <v>132080</v>
      </c>
      <c r="AF12" s="42" t="str">
        <f>+'水洗化人口等'!B12</f>
        <v>29205</v>
      </c>
      <c r="AG12" s="11">
        <v>12</v>
      </c>
      <c r="AI12" s="42" t="s">
        <v>236</v>
      </c>
      <c r="AJ12" s="3" t="s">
        <v>47</v>
      </c>
    </row>
    <row r="13" spans="2:36" ht="16.5" customHeight="1">
      <c r="B13" s="167"/>
      <c r="C13" s="8" t="s">
        <v>222</v>
      </c>
      <c r="D13" s="22">
        <f>SUM(D10:D12)</f>
        <v>1320390</v>
      </c>
      <c r="F13" s="172"/>
      <c r="G13" s="7" t="s">
        <v>222</v>
      </c>
      <c r="H13" s="17">
        <f>SUM(H7:H12)</f>
        <v>77214</v>
      </c>
      <c r="I13" s="17">
        <f>SUM(I7:I12)</f>
        <v>169188</v>
      </c>
      <c r="J13" s="17">
        <f>SUM(J7:J12)</f>
        <v>246402</v>
      </c>
      <c r="K13" s="18">
        <v>1</v>
      </c>
      <c r="L13" s="23" t="s">
        <v>227</v>
      </c>
      <c r="M13" s="24" t="s">
        <v>227</v>
      </c>
      <c r="AA13" s="4" t="s">
        <v>60</v>
      </c>
      <c r="AB13" s="45" t="s">
        <v>217</v>
      </c>
      <c r="AC13" s="45" t="s">
        <v>237</v>
      </c>
      <c r="AD13" s="11">
        <f ca="1" t="shared" si="4"/>
        <v>11178</v>
      </c>
      <c r="AF13" s="42" t="str">
        <f>+'水洗化人口等'!B13</f>
        <v>29206</v>
      </c>
      <c r="AG13" s="11">
        <v>13</v>
      </c>
      <c r="AI13" s="42" t="s">
        <v>238</v>
      </c>
      <c r="AJ13" s="3" t="s">
        <v>46</v>
      </c>
    </row>
    <row r="14" spans="2:36" ht="16.5" customHeight="1" thickBot="1">
      <c r="B14" s="168" t="s">
        <v>239</v>
      </c>
      <c r="C14" s="169"/>
      <c r="D14" s="25">
        <f>SUM(D9,D13)</f>
        <v>1411454</v>
      </c>
      <c r="F14" s="173" t="s">
        <v>240</v>
      </c>
      <c r="G14" s="174"/>
      <c r="H14" s="17">
        <f>AD20</f>
        <v>229</v>
      </c>
      <c r="I14" s="17">
        <f>AD30</f>
        <v>571</v>
      </c>
      <c r="J14" s="17">
        <f>SUM(H14:I14)</f>
        <v>800</v>
      </c>
      <c r="K14" s="26" t="s">
        <v>227</v>
      </c>
      <c r="L14" s="23" t="s">
        <v>227</v>
      </c>
      <c r="M14" s="24" t="s">
        <v>227</v>
      </c>
      <c r="AA14" s="4" t="s">
        <v>180</v>
      </c>
      <c r="AB14" s="45" t="s">
        <v>241</v>
      </c>
      <c r="AC14" s="45" t="s">
        <v>235</v>
      </c>
      <c r="AD14" s="11">
        <f ca="1" t="shared" si="4"/>
        <v>75356</v>
      </c>
      <c r="AF14" s="42" t="str">
        <f>+'水洗化人口等'!B14</f>
        <v>29207</v>
      </c>
      <c r="AG14" s="11">
        <v>14</v>
      </c>
      <c r="AI14" s="42" t="s">
        <v>242</v>
      </c>
      <c r="AJ14" s="3" t="s">
        <v>45</v>
      </c>
    </row>
    <row r="15" spans="2:36" ht="16.5" customHeight="1" thickBot="1">
      <c r="B15" s="168" t="s">
        <v>60</v>
      </c>
      <c r="C15" s="169"/>
      <c r="D15" s="25">
        <f>AD13</f>
        <v>11178</v>
      </c>
      <c r="F15" s="168" t="s">
        <v>54</v>
      </c>
      <c r="G15" s="169"/>
      <c r="H15" s="27">
        <f>SUM(H13:H14)</f>
        <v>77443</v>
      </c>
      <c r="I15" s="27">
        <f>SUM(I13:I14)</f>
        <v>169759</v>
      </c>
      <c r="J15" s="27">
        <f>SUM(J13:J14)</f>
        <v>247202</v>
      </c>
      <c r="K15" s="28" t="s">
        <v>227</v>
      </c>
      <c r="L15" s="29">
        <f>SUM(L7:L9)</f>
        <v>2304</v>
      </c>
      <c r="M15" s="30">
        <f>SUM(M7:M9)</f>
        <v>557</v>
      </c>
      <c r="AA15" s="4" t="s">
        <v>182</v>
      </c>
      <c r="AB15" s="45" t="s">
        <v>241</v>
      </c>
      <c r="AC15" s="45" t="s">
        <v>243</v>
      </c>
      <c r="AD15" s="11">
        <f ca="1" t="shared" si="4"/>
        <v>0</v>
      </c>
      <c r="AF15" s="42" t="str">
        <f>+'水洗化人口等'!B15</f>
        <v>29208</v>
      </c>
      <c r="AG15" s="11">
        <v>15</v>
      </c>
      <c r="AI15" s="42" t="s">
        <v>244</v>
      </c>
      <c r="AJ15" s="3" t="s">
        <v>44</v>
      </c>
    </row>
    <row r="16" spans="2:36" ht="16.5" customHeight="1" thickBot="1">
      <c r="B16" s="125" t="s">
        <v>245</v>
      </c>
      <c r="AA16" s="4" t="s">
        <v>1</v>
      </c>
      <c r="AB16" s="45" t="s">
        <v>241</v>
      </c>
      <c r="AC16" s="45" t="s">
        <v>237</v>
      </c>
      <c r="AD16" s="11">
        <f ca="1" t="shared" si="4"/>
        <v>0</v>
      </c>
      <c r="AF16" s="42" t="str">
        <f>+'水洗化人口等'!B16</f>
        <v>29209</v>
      </c>
      <c r="AG16" s="11">
        <v>16</v>
      </c>
      <c r="AI16" s="42" t="s">
        <v>246</v>
      </c>
      <c r="AJ16" s="3" t="s">
        <v>43</v>
      </c>
    </row>
    <row r="17" spans="3:36" ht="16.5" customHeight="1" thickBot="1">
      <c r="C17" s="31">
        <f>AD12</f>
        <v>132080</v>
      </c>
      <c r="D17" s="4" t="s">
        <v>247</v>
      </c>
      <c r="J17" s="14"/>
      <c r="AA17" s="4" t="s">
        <v>196</v>
      </c>
      <c r="AB17" s="45" t="s">
        <v>241</v>
      </c>
      <c r="AC17" s="45" t="s">
        <v>248</v>
      </c>
      <c r="AD17" s="11">
        <f ca="1" t="shared" si="4"/>
        <v>703</v>
      </c>
      <c r="AF17" s="42" t="str">
        <f>+'水洗化人口等'!B17</f>
        <v>29210</v>
      </c>
      <c r="AG17" s="11">
        <v>17</v>
      </c>
      <c r="AI17" s="42" t="s">
        <v>249</v>
      </c>
      <c r="AJ17" s="3" t="s">
        <v>42</v>
      </c>
    </row>
    <row r="18" spans="6:36" ht="30" customHeight="1">
      <c r="F18" s="160" t="s">
        <v>250</v>
      </c>
      <c r="G18" s="161"/>
      <c r="H18" s="38" t="s">
        <v>207</v>
      </c>
      <c r="I18" s="38" t="s">
        <v>208</v>
      </c>
      <c r="J18" s="41" t="s">
        <v>209</v>
      </c>
      <c r="AA18" s="4" t="s">
        <v>198</v>
      </c>
      <c r="AB18" s="45" t="s">
        <v>241</v>
      </c>
      <c r="AC18" s="45" t="s">
        <v>251</v>
      </c>
      <c r="AD18" s="11">
        <f ca="1" t="shared" si="4"/>
        <v>0</v>
      </c>
      <c r="AF18" s="42" t="str">
        <f>+'水洗化人口等'!B18</f>
        <v>29211</v>
      </c>
      <c r="AG18" s="11">
        <v>18</v>
      </c>
      <c r="AI18" s="42" t="s">
        <v>252</v>
      </c>
      <c r="AJ18" s="3" t="s">
        <v>41</v>
      </c>
    </row>
    <row r="19" spans="3:36" ht="16.5" customHeight="1">
      <c r="C19" s="40" t="s">
        <v>253</v>
      </c>
      <c r="D19" s="10">
        <f>IF(D$14&gt;0,D13/D$14,0)</f>
        <v>0.9354821340263303</v>
      </c>
      <c r="F19" s="173" t="s">
        <v>254</v>
      </c>
      <c r="G19" s="174"/>
      <c r="H19" s="17">
        <f>AD21</f>
        <v>5087</v>
      </c>
      <c r="I19" s="17">
        <f>AD31</f>
        <v>8687</v>
      </c>
      <c r="J19" s="21">
        <f>SUM(H19:I19)</f>
        <v>13774</v>
      </c>
      <c r="AA19" s="4" t="s">
        <v>200</v>
      </c>
      <c r="AB19" s="45" t="s">
        <v>241</v>
      </c>
      <c r="AC19" s="45" t="s">
        <v>255</v>
      </c>
      <c r="AD19" s="11">
        <f ca="1" t="shared" si="4"/>
        <v>1155</v>
      </c>
      <c r="AF19" s="42" t="str">
        <f>+'水洗化人口等'!B19</f>
        <v>29212</v>
      </c>
      <c r="AG19" s="11">
        <v>19</v>
      </c>
      <c r="AI19" s="42" t="s">
        <v>256</v>
      </c>
      <c r="AJ19" s="3" t="s">
        <v>40</v>
      </c>
    </row>
    <row r="20" spans="3:36" ht="16.5" customHeight="1">
      <c r="C20" s="40" t="s">
        <v>257</v>
      </c>
      <c r="D20" s="10">
        <f>IF(D$14&gt;0,D9/D$14,0)</f>
        <v>0.06451786597366971</v>
      </c>
      <c r="F20" s="173" t="s">
        <v>258</v>
      </c>
      <c r="G20" s="174"/>
      <c r="H20" s="17">
        <f>AD22</f>
        <v>43070</v>
      </c>
      <c r="I20" s="17">
        <f>AD32</f>
        <v>18539</v>
      </c>
      <c r="J20" s="21">
        <f>SUM(H20:I20)</f>
        <v>61609</v>
      </c>
      <c r="AA20" s="4" t="s">
        <v>240</v>
      </c>
      <c r="AB20" s="45" t="s">
        <v>241</v>
      </c>
      <c r="AC20" s="45" t="s">
        <v>259</v>
      </c>
      <c r="AD20" s="11">
        <f ca="1" t="shared" si="4"/>
        <v>229</v>
      </c>
      <c r="AF20" s="42" t="str">
        <f>+'水洗化人口等'!B20</f>
        <v>29322</v>
      </c>
      <c r="AG20" s="11">
        <v>20</v>
      </c>
      <c r="AI20" s="42" t="s">
        <v>260</v>
      </c>
      <c r="AJ20" s="3" t="s">
        <v>39</v>
      </c>
    </row>
    <row r="21" spans="3:36" ht="16.5" customHeight="1">
      <c r="C21" s="40" t="s">
        <v>261</v>
      </c>
      <c r="D21" s="10">
        <f>IF(D$14&gt;0,D10/D$14,0)</f>
        <v>0.6734544661037484</v>
      </c>
      <c r="F21" s="173" t="s">
        <v>262</v>
      </c>
      <c r="G21" s="174"/>
      <c r="H21" s="17">
        <f>AD23</f>
        <v>31305</v>
      </c>
      <c r="I21" s="17">
        <f>AD33</f>
        <v>144682</v>
      </c>
      <c r="J21" s="21">
        <f>SUM(H21:I21)</f>
        <v>175987</v>
      </c>
      <c r="AA21" s="4" t="s">
        <v>254</v>
      </c>
      <c r="AB21" s="45" t="s">
        <v>241</v>
      </c>
      <c r="AC21" s="45" t="s">
        <v>263</v>
      </c>
      <c r="AD21" s="11">
        <f ca="1" t="shared" si="4"/>
        <v>5087</v>
      </c>
      <c r="AF21" s="42" t="str">
        <f>+'水洗化人口等'!B21</f>
        <v>29342</v>
      </c>
      <c r="AG21" s="11">
        <v>21</v>
      </c>
      <c r="AI21" s="42" t="s">
        <v>264</v>
      </c>
      <c r="AJ21" s="3" t="s">
        <v>38</v>
      </c>
    </row>
    <row r="22" spans="3:36" ht="16.5" customHeight="1" thickBot="1">
      <c r="C22" s="40" t="s">
        <v>265</v>
      </c>
      <c r="D22" s="10">
        <f>IF(D$14&gt;0,D12/D$14,0)</f>
        <v>0.2585702403337268</v>
      </c>
      <c r="F22" s="168" t="s">
        <v>54</v>
      </c>
      <c r="G22" s="169"/>
      <c r="H22" s="27">
        <f>SUM(H19:H21)</f>
        <v>79462</v>
      </c>
      <c r="I22" s="27">
        <f>SUM(I19:I21)</f>
        <v>171908</v>
      </c>
      <c r="J22" s="32">
        <f>SUM(J19:J21)</f>
        <v>251370</v>
      </c>
      <c r="AA22" s="4" t="s">
        <v>258</v>
      </c>
      <c r="AB22" s="45" t="s">
        <v>241</v>
      </c>
      <c r="AC22" s="45" t="s">
        <v>266</v>
      </c>
      <c r="AD22" s="11">
        <f ca="1" t="shared" si="4"/>
        <v>43070</v>
      </c>
      <c r="AF22" s="42" t="str">
        <f>+'水洗化人口等'!B22</f>
        <v>29343</v>
      </c>
      <c r="AG22" s="11">
        <v>22</v>
      </c>
      <c r="AI22" s="42" t="s">
        <v>267</v>
      </c>
      <c r="AJ22" s="3" t="s">
        <v>37</v>
      </c>
    </row>
    <row r="23" spans="3:36" ht="16.5" customHeight="1">
      <c r="C23" s="40" t="s">
        <v>268</v>
      </c>
      <c r="D23" s="10">
        <f>IF(D$14&gt;0,C17/D$14,0)</f>
        <v>0.09357726146229349</v>
      </c>
      <c r="F23" s="9"/>
      <c r="J23" s="33"/>
      <c r="AA23" s="4" t="s">
        <v>262</v>
      </c>
      <c r="AB23" s="45" t="s">
        <v>241</v>
      </c>
      <c r="AC23" s="45" t="s">
        <v>269</v>
      </c>
      <c r="AD23" s="11">
        <f ca="1" t="shared" si="4"/>
        <v>31305</v>
      </c>
      <c r="AF23" s="42" t="str">
        <f>+'水洗化人口等'!B23</f>
        <v>29344</v>
      </c>
      <c r="AG23" s="11">
        <v>23</v>
      </c>
      <c r="AI23" s="42" t="s">
        <v>270</v>
      </c>
      <c r="AJ23" s="3" t="s">
        <v>36</v>
      </c>
    </row>
    <row r="24" spans="3:36" ht="16.5" customHeight="1" thickBot="1">
      <c r="C24" s="40" t="s">
        <v>271</v>
      </c>
      <c r="D24" s="10">
        <f>IF(D$9&gt;0,D7/D$9,0)</f>
        <v>0.9953768778002284</v>
      </c>
      <c r="J24" s="34" t="s">
        <v>272</v>
      </c>
      <c r="AA24" s="4" t="s">
        <v>180</v>
      </c>
      <c r="AB24" s="45" t="s">
        <v>241</v>
      </c>
      <c r="AC24" s="45" t="s">
        <v>273</v>
      </c>
      <c r="AD24" s="11">
        <f ca="1" t="shared" si="4"/>
        <v>161716</v>
      </c>
      <c r="AF24" s="42" t="str">
        <f>+'水洗化人口等'!B24</f>
        <v>29345</v>
      </c>
      <c r="AG24" s="11">
        <v>24</v>
      </c>
      <c r="AI24" s="42" t="s">
        <v>274</v>
      </c>
      <c r="AJ24" s="3" t="s">
        <v>35</v>
      </c>
    </row>
    <row r="25" spans="3:36" ht="16.5" customHeight="1">
      <c r="C25" s="40" t="s">
        <v>275</v>
      </c>
      <c r="D25" s="10">
        <f>IF(D$9&gt;0,D8/D$9,0)</f>
        <v>0.004623122199771589</v>
      </c>
      <c r="F25" s="188" t="s">
        <v>6</v>
      </c>
      <c r="G25" s="189"/>
      <c r="H25" s="189"/>
      <c r="I25" s="181" t="s">
        <v>276</v>
      </c>
      <c r="J25" s="183" t="s">
        <v>277</v>
      </c>
      <c r="AA25" s="4" t="s">
        <v>182</v>
      </c>
      <c r="AB25" s="45" t="s">
        <v>241</v>
      </c>
      <c r="AC25" s="45" t="s">
        <v>278</v>
      </c>
      <c r="AD25" s="11">
        <f ca="1" t="shared" si="4"/>
        <v>0</v>
      </c>
      <c r="AF25" s="42" t="str">
        <f>+'水洗化人口等'!B25</f>
        <v>29361</v>
      </c>
      <c r="AG25" s="11">
        <v>25</v>
      </c>
      <c r="AI25" s="42" t="s">
        <v>279</v>
      </c>
      <c r="AJ25" s="3" t="s">
        <v>34</v>
      </c>
    </row>
    <row r="26" spans="6:36" ht="16.5" customHeight="1">
      <c r="F26" s="190"/>
      <c r="G26" s="191"/>
      <c r="H26" s="191"/>
      <c r="I26" s="182"/>
      <c r="J26" s="184"/>
      <c r="AA26" s="4" t="s">
        <v>1</v>
      </c>
      <c r="AB26" s="45" t="s">
        <v>241</v>
      </c>
      <c r="AC26" s="45" t="s">
        <v>280</v>
      </c>
      <c r="AD26" s="11">
        <f ca="1" t="shared" si="4"/>
        <v>0</v>
      </c>
      <c r="AF26" s="42" t="str">
        <f>+'水洗化人口等'!B26</f>
        <v>29362</v>
      </c>
      <c r="AG26" s="11">
        <v>26</v>
      </c>
      <c r="AI26" s="42" t="s">
        <v>281</v>
      </c>
      <c r="AJ26" s="3" t="s">
        <v>33</v>
      </c>
    </row>
    <row r="27" spans="6:36" ht="16.5" customHeight="1">
      <c r="F27" s="178" t="s">
        <v>185</v>
      </c>
      <c r="G27" s="179"/>
      <c r="H27" s="180"/>
      <c r="I27" s="19">
        <f aca="true" t="shared" si="5" ref="I27:I35">AD40</f>
        <v>5854</v>
      </c>
      <c r="J27" s="35">
        <f>AD49</f>
        <v>571</v>
      </c>
      <c r="AA27" s="4" t="s">
        <v>196</v>
      </c>
      <c r="AB27" s="45" t="s">
        <v>241</v>
      </c>
      <c r="AC27" s="45" t="s">
        <v>282</v>
      </c>
      <c r="AD27" s="11">
        <f ca="1" t="shared" si="4"/>
        <v>632</v>
      </c>
      <c r="AF27" s="42" t="str">
        <f>+'水洗化人口等'!B27</f>
        <v>29363</v>
      </c>
      <c r="AG27" s="11">
        <v>27</v>
      </c>
      <c r="AI27" s="42" t="s">
        <v>283</v>
      </c>
      <c r="AJ27" s="3" t="s">
        <v>32</v>
      </c>
    </row>
    <row r="28" spans="6:36" ht="16.5" customHeight="1">
      <c r="F28" s="185" t="s">
        <v>284</v>
      </c>
      <c r="G28" s="186"/>
      <c r="H28" s="187"/>
      <c r="I28" s="19">
        <f t="shared" si="5"/>
        <v>363</v>
      </c>
      <c r="J28" s="35">
        <f>AD50</f>
        <v>7</v>
      </c>
      <c r="AA28" s="4" t="s">
        <v>198</v>
      </c>
      <c r="AB28" s="45" t="s">
        <v>241</v>
      </c>
      <c r="AC28" s="45" t="s">
        <v>285</v>
      </c>
      <c r="AD28" s="11">
        <f ca="1" t="shared" si="4"/>
        <v>0</v>
      </c>
      <c r="AF28" s="42" t="str">
        <f>+'水洗化人口等'!B28</f>
        <v>29385</v>
      </c>
      <c r="AG28" s="11">
        <v>28</v>
      </c>
      <c r="AI28" s="42" t="s">
        <v>286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833</v>
      </c>
      <c r="J29" s="35">
        <f>AD51</f>
        <v>616</v>
      </c>
      <c r="AA29" s="4" t="s">
        <v>200</v>
      </c>
      <c r="AB29" s="45" t="s">
        <v>241</v>
      </c>
      <c r="AC29" s="45" t="s">
        <v>287</v>
      </c>
      <c r="AD29" s="11">
        <f ca="1" t="shared" si="4"/>
        <v>6840</v>
      </c>
      <c r="AF29" s="42" t="str">
        <f>+'水洗化人口等'!B29</f>
        <v>29386</v>
      </c>
      <c r="AG29" s="11">
        <v>29</v>
      </c>
      <c r="AI29" s="42" t="s">
        <v>288</v>
      </c>
      <c r="AJ29" s="3" t="s">
        <v>30</v>
      </c>
    </row>
    <row r="30" spans="6:36" ht="16.5" customHeight="1">
      <c r="F30" s="178" t="s">
        <v>182</v>
      </c>
      <c r="G30" s="179"/>
      <c r="H30" s="180"/>
      <c r="I30" s="19">
        <f t="shared" si="5"/>
        <v>587</v>
      </c>
      <c r="J30" s="35">
        <f>AD52</f>
        <v>0</v>
      </c>
      <c r="AA30" s="4" t="s">
        <v>240</v>
      </c>
      <c r="AB30" s="45" t="s">
        <v>241</v>
      </c>
      <c r="AC30" s="45" t="s">
        <v>289</v>
      </c>
      <c r="AD30" s="11">
        <f ca="1" t="shared" si="4"/>
        <v>571</v>
      </c>
      <c r="AF30" s="42" t="str">
        <f>+'水洗化人口等'!B30</f>
        <v>29401</v>
      </c>
      <c r="AG30" s="11">
        <v>30</v>
      </c>
      <c r="AI30" s="42" t="s">
        <v>290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254</v>
      </c>
      <c r="AB31" s="45" t="s">
        <v>241</v>
      </c>
      <c r="AC31" s="45" t="s">
        <v>218</v>
      </c>
      <c r="AD31" s="11">
        <f ca="1" t="shared" si="4"/>
        <v>8687</v>
      </c>
      <c r="AF31" s="42" t="str">
        <f>+'水洗化人口等'!B31</f>
        <v>29402</v>
      </c>
      <c r="AG31" s="11">
        <v>31</v>
      </c>
      <c r="AI31" s="42" t="s">
        <v>291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0</v>
      </c>
      <c r="J32" s="24" t="s">
        <v>227</v>
      </c>
      <c r="AA32" s="4" t="s">
        <v>258</v>
      </c>
      <c r="AB32" s="45" t="s">
        <v>241</v>
      </c>
      <c r="AC32" s="45" t="s">
        <v>292</v>
      </c>
      <c r="AD32" s="11">
        <f ca="1" t="shared" si="4"/>
        <v>18539</v>
      </c>
      <c r="AF32" s="42" t="str">
        <f>+'水洗化人口等'!B32</f>
        <v>29424</v>
      </c>
      <c r="AG32" s="11">
        <v>32</v>
      </c>
      <c r="AI32" s="42" t="s">
        <v>293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0</v>
      </c>
      <c r="J33" s="24" t="s">
        <v>227</v>
      </c>
      <c r="AA33" s="4" t="s">
        <v>262</v>
      </c>
      <c r="AB33" s="45" t="s">
        <v>241</v>
      </c>
      <c r="AC33" s="45" t="s">
        <v>229</v>
      </c>
      <c r="AD33" s="11">
        <f ca="1" t="shared" si="4"/>
        <v>144682</v>
      </c>
      <c r="AF33" s="42" t="str">
        <f>+'水洗化人口等'!B33</f>
        <v>29425</v>
      </c>
      <c r="AG33" s="11">
        <v>33</v>
      </c>
      <c r="AI33" s="42" t="s">
        <v>294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0</v>
      </c>
      <c r="J34" s="24" t="s">
        <v>227</v>
      </c>
      <c r="AA34" s="4" t="s">
        <v>180</v>
      </c>
      <c r="AB34" s="45" t="s">
        <v>241</v>
      </c>
      <c r="AC34" s="45" t="s">
        <v>295</v>
      </c>
      <c r="AD34" s="45">
        <f ca="1" t="shared" si="4"/>
        <v>2304</v>
      </c>
      <c r="AF34" s="42" t="str">
        <f>+'水洗化人口等'!B34</f>
        <v>29426</v>
      </c>
      <c r="AG34" s="11">
        <v>34</v>
      </c>
      <c r="AI34" s="42" t="s">
        <v>296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289</v>
      </c>
      <c r="J35" s="24" t="s">
        <v>227</v>
      </c>
      <c r="AA35" s="4" t="s">
        <v>182</v>
      </c>
      <c r="AB35" s="45" t="s">
        <v>241</v>
      </c>
      <c r="AC35" s="45" t="s">
        <v>297</v>
      </c>
      <c r="AD35" s="45">
        <f ca="1" t="shared" si="4"/>
        <v>0</v>
      </c>
      <c r="AF35" s="42" t="str">
        <f>+'水洗化人口等'!B35</f>
        <v>29427</v>
      </c>
      <c r="AG35" s="11">
        <v>35</v>
      </c>
      <c r="AI35" s="42" t="s">
        <v>298</v>
      </c>
      <c r="AJ35" s="3" t="s">
        <v>24</v>
      </c>
    </row>
    <row r="36" spans="6:36" ht="16.5" customHeight="1" thickBot="1">
      <c r="F36" s="175" t="s">
        <v>54</v>
      </c>
      <c r="G36" s="176"/>
      <c r="H36" s="177"/>
      <c r="I36" s="36">
        <f>SUM(I27:I35)</f>
        <v>7926</v>
      </c>
      <c r="J36" s="37">
        <f>SUM(J27:J31)</f>
        <v>1194</v>
      </c>
      <c r="AA36" s="4" t="s">
        <v>1</v>
      </c>
      <c r="AB36" s="45" t="s">
        <v>241</v>
      </c>
      <c r="AC36" s="45" t="s">
        <v>299</v>
      </c>
      <c r="AD36" s="45">
        <f ca="1" t="shared" si="4"/>
        <v>0</v>
      </c>
      <c r="AF36" s="42" t="str">
        <f>+'水洗化人口等'!B36</f>
        <v>29441</v>
      </c>
      <c r="AG36" s="11">
        <v>36</v>
      </c>
      <c r="AI36" s="42" t="s">
        <v>300</v>
      </c>
      <c r="AJ36" s="3" t="s">
        <v>23</v>
      </c>
    </row>
    <row r="37" spans="27:36" ht="13.5" hidden="1">
      <c r="AA37" s="4" t="s">
        <v>180</v>
      </c>
      <c r="AB37" s="45" t="s">
        <v>241</v>
      </c>
      <c r="AC37" s="45" t="s">
        <v>301</v>
      </c>
      <c r="AD37" s="45">
        <f ca="1" t="shared" si="4"/>
        <v>557</v>
      </c>
      <c r="AF37" s="42" t="str">
        <f>+'水洗化人口等'!B37</f>
        <v>29442</v>
      </c>
      <c r="AG37" s="11">
        <v>37</v>
      </c>
      <c r="AI37" s="42" t="s">
        <v>302</v>
      </c>
      <c r="AJ37" s="3" t="s">
        <v>22</v>
      </c>
    </row>
    <row r="38" spans="27:36" ht="13.5" hidden="1">
      <c r="AA38" s="4" t="s">
        <v>182</v>
      </c>
      <c r="AB38" s="45" t="s">
        <v>241</v>
      </c>
      <c r="AC38" s="45" t="s">
        <v>303</v>
      </c>
      <c r="AD38" s="45">
        <f ca="1" t="shared" si="4"/>
        <v>0</v>
      </c>
      <c r="AF38" s="42" t="str">
        <f>+'水洗化人口等'!B38</f>
        <v>29443</v>
      </c>
      <c r="AG38" s="11">
        <v>38</v>
      </c>
      <c r="AI38" s="42" t="s">
        <v>304</v>
      </c>
      <c r="AJ38" s="3" t="s">
        <v>21</v>
      </c>
    </row>
    <row r="39" spans="27:36" ht="13.5" hidden="1">
      <c r="AA39" s="4" t="s">
        <v>1</v>
      </c>
      <c r="AB39" s="45" t="s">
        <v>241</v>
      </c>
      <c r="AC39" s="45" t="s">
        <v>305</v>
      </c>
      <c r="AD39" s="45">
        <f ca="1" t="shared" si="4"/>
        <v>0</v>
      </c>
      <c r="AF39" s="42" t="str">
        <f>+'水洗化人口等'!B39</f>
        <v>29444</v>
      </c>
      <c r="AG39" s="11">
        <v>39</v>
      </c>
      <c r="AI39" s="42" t="s">
        <v>306</v>
      </c>
      <c r="AJ39" s="3" t="s">
        <v>20</v>
      </c>
    </row>
    <row r="40" spans="27:36" ht="13.5" hidden="1">
      <c r="AA40" s="4" t="s">
        <v>185</v>
      </c>
      <c r="AB40" s="45" t="s">
        <v>241</v>
      </c>
      <c r="AC40" s="45" t="s">
        <v>307</v>
      </c>
      <c r="AD40" s="45">
        <f ca="1" t="shared" si="4"/>
        <v>5854</v>
      </c>
      <c r="AF40" s="42" t="str">
        <f>+'水洗化人口等'!B40</f>
        <v>29446</v>
      </c>
      <c r="AG40" s="11">
        <v>40</v>
      </c>
      <c r="AI40" s="42" t="s">
        <v>308</v>
      </c>
      <c r="AJ40" s="3" t="s">
        <v>19</v>
      </c>
    </row>
    <row r="41" spans="27:36" ht="13.5" hidden="1">
      <c r="AA41" s="4" t="s">
        <v>284</v>
      </c>
      <c r="AB41" s="45" t="s">
        <v>241</v>
      </c>
      <c r="AC41" s="45" t="s">
        <v>309</v>
      </c>
      <c r="AD41" s="45">
        <f ca="1" t="shared" si="4"/>
        <v>363</v>
      </c>
      <c r="AF41" s="42" t="str">
        <f>+'水洗化人口等'!B41</f>
        <v>29447</v>
      </c>
      <c r="AG41" s="11">
        <v>41</v>
      </c>
      <c r="AI41" s="42" t="s">
        <v>310</v>
      </c>
      <c r="AJ41" s="3" t="s">
        <v>18</v>
      </c>
    </row>
    <row r="42" spans="27:36" ht="13.5" hidden="1">
      <c r="AA42" s="4" t="s">
        <v>0</v>
      </c>
      <c r="AB42" s="45" t="s">
        <v>241</v>
      </c>
      <c r="AC42" s="45" t="s">
        <v>311</v>
      </c>
      <c r="AD42" s="45">
        <f ca="1" t="shared" si="4"/>
        <v>833</v>
      </c>
      <c r="AF42" s="42" t="str">
        <f>+'水洗化人口等'!B42</f>
        <v>29449</v>
      </c>
      <c r="AG42" s="11">
        <v>42</v>
      </c>
      <c r="AI42" s="42" t="s">
        <v>312</v>
      </c>
      <c r="AJ42" s="3" t="s">
        <v>17</v>
      </c>
    </row>
    <row r="43" spans="27:36" ht="13.5" hidden="1">
      <c r="AA43" s="4" t="s">
        <v>182</v>
      </c>
      <c r="AB43" s="45" t="s">
        <v>241</v>
      </c>
      <c r="AC43" s="45" t="s">
        <v>313</v>
      </c>
      <c r="AD43" s="45">
        <f ca="1" t="shared" si="4"/>
        <v>587</v>
      </c>
      <c r="AF43" s="42" t="str">
        <f>+'水洗化人口等'!B43</f>
        <v>29450</v>
      </c>
      <c r="AG43" s="11">
        <v>43</v>
      </c>
      <c r="AI43" s="42" t="s">
        <v>314</v>
      </c>
      <c r="AJ43" s="3" t="s">
        <v>16</v>
      </c>
    </row>
    <row r="44" spans="27:36" ht="13.5" hidden="1">
      <c r="AA44" s="4" t="s">
        <v>1</v>
      </c>
      <c r="AB44" s="45" t="s">
        <v>241</v>
      </c>
      <c r="AC44" s="45" t="s">
        <v>315</v>
      </c>
      <c r="AD44" s="45">
        <f ca="1" t="shared" si="4"/>
        <v>0</v>
      </c>
      <c r="AF44" s="42" t="str">
        <f>+'水洗化人口等'!B44</f>
        <v>29451</v>
      </c>
      <c r="AG44" s="11">
        <v>44</v>
      </c>
      <c r="AI44" s="42" t="s">
        <v>316</v>
      </c>
      <c r="AJ44" s="3" t="s">
        <v>15</v>
      </c>
    </row>
    <row r="45" spans="27:36" ht="13.5" hidden="1">
      <c r="AA45" s="4" t="s">
        <v>2</v>
      </c>
      <c r="AB45" s="45" t="s">
        <v>241</v>
      </c>
      <c r="AC45" s="45" t="s">
        <v>317</v>
      </c>
      <c r="AD45" s="45">
        <f ca="1" t="shared" si="4"/>
        <v>0</v>
      </c>
      <c r="AF45" s="42" t="str">
        <f>+'水洗化人口等'!B45</f>
        <v>29452</v>
      </c>
      <c r="AG45" s="11">
        <v>45</v>
      </c>
      <c r="AI45" s="42" t="s">
        <v>318</v>
      </c>
      <c r="AJ45" s="3" t="s">
        <v>14</v>
      </c>
    </row>
    <row r="46" spans="27:36" ht="13.5" hidden="1">
      <c r="AA46" s="4" t="s">
        <v>3</v>
      </c>
      <c r="AB46" s="45" t="s">
        <v>241</v>
      </c>
      <c r="AC46" s="45" t="s">
        <v>319</v>
      </c>
      <c r="AD46" s="45">
        <f ca="1" t="shared" si="4"/>
        <v>0</v>
      </c>
      <c r="AF46" s="42" t="str">
        <f>+'水洗化人口等'!B46</f>
        <v>29453</v>
      </c>
      <c r="AG46" s="11">
        <v>46</v>
      </c>
      <c r="AI46" s="42" t="s">
        <v>320</v>
      </c>
      <c r="AJ46" s="3" t="s">
        <v>13</v>
      </c>
    </row>
    <row r="47" spans="27:36" ht="13.5" hidden="1">
      <c r="AA47" s="4" t="s">
        <v>4</v>
      </c>
      <c r="AB47" s="45" t="s">
        <v>241</v>
      </c>
      <c r="AC47" s="45" t="s">
        <v>321</v>
      </c>
      <c r="AD47" s="45">
        <f ca="1" t="shared" si="4"/>
        <v>0</v>
      </c>
      <c r="AF47" s="42">
        <f>+'水洗化人口等'!B47</f>
        <v>0</v>
      </c>
      <c r="AG47" s="11">
        <v>47</v>
      </c>
      <c r="AI47" s="42" t="s">
        <v>322</v>
      </c>
      <c r="AJ47" s="3" t="s">
        <v>12</v>
      </c>
    </row>
    <row r="48" spans="27:36" ht="13.5" hidden="1">
      <c r="AA48" s="4" t="s">
        <v>5</v>
      </c>
      <c r="AB48" s="45" t="s">
        <v>241</v>
      </c>
      <c r="AC48" s="45" t="s">
        <v>323</v>
      </c>
      <c r="AD48" s="45">
        <f ca="1" t="shared" si="4"/>
        <v>289</v>
      </c>
      <c r="AF48" s="42">
        <f>+'水洗化人口等'!B48</f>
        <v>0</v>
      </c>
      <c r="AG48" s="11">
        <v>48</v>
      </c>
      <c r="AI48" s="42" t="s">
        <v>324</v>
      </c>
      <c r="AJ48" s="3" t="s">
        <v>11</v>
      </c>
    </row>
    <row r="49" spans="27:36" ht="13.5" hidden="1">
      <c r="AA49" s="4" t="s">
        <v>185</v>
      </c>
      <c r="AB49" s="45" t="s">
        <v>241</v>
      </c>
      <c r="AC49" s="45" t="s">
        <v>325</v>
      </c>
      <c r="AD49" s="45">
        <f ca="1" t="shared" si="4"/>
        <v>571</v>
      </c>
      <c r="AF49" s="42">
        <f>+'水洗化人口等'!B49</f>
        <v>0</v>
      </c>
      <c r="AG49" s="11">
        <v>49</v>
      </c>
      <c r="AI49" s="42" t="s">
        <v>326</v>
      </c>
      <c r="AJ49" s="3" t="s">
        <v>10</v>
      </c>
    </row>
    <row r="50" spans="27:36" ht="13.5" hidden="1">
      <c r="AA50" s="4" t="s">
        <v>284</v>
      </c>
      <c r="AB50" s="45" t="s">
        <v>241</v>
      </c>
      <c r="AC50" s="45" t="s">
        <v>327</v>
      </c>
      <c r="AD50" s="45">
        <f ca="1" t="shared" si="4"/>
        <v>7</v>
      </c>
      <c r="AF50" s="42">
        <f>+'水洗化人口等'!B50</f>
        <v>0</v>
      </c>
      <c r="AG50" s="11">
        <v>50</v>
      </c>
      <c r="AI50" s="42" t="s">
        <v>328</v>
      </c>
      <c r="AJ50" s="3" t="s">
        <v>9</v>
      </c>
    </row>
    <row r="51" spans="27:36" ht="13.5" hidden="1">
      <c r="AA51" s="4" t="s">
        <v>0</v>
      </c>
      <c r="AB51" s="45" t="s">
        <v>241</v>
      </c>
      <c r="AC51" s="45" t="s">
        <v>329</v>
      </c>
      <c r="AD51" s="45">
        <f ca="1" t="shared" si="4"/>
        <v>616</v>
      </c>
      <c r="AF51" s="42">
        <f>+'水洗化人口等'!B51</f>
        <v>0</v>
      </c>
      <c r="AG51" s="11">
        <v>51</v>
      </c>
      <c r="AI51" s="42" t="s">
        <v>330</v>
      </c>
      <c r="AJ51" s="3" t="s">
        <v>8</v>
      </c>
    </row>
    <row r="52" spans="27:36" ht="13.5" hidden="1">
      <c r="AA52" s="4" t="s">
        <v>182</v>
      </c>
      <c r="AB52" s="45" t="s">
        <v>241</v>
      </c>
      <c r="AC52" s="45" t="s">
        <v>331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332</v>
      </c>
      <c r="AJ52" s="3" t="s">
        <v>7</v>
      </c>
    </row>
    <row r="53" spans="27:33" ht="13.5" hidden="1">
      <c r="AA53" s="4" t="s">
        <v>1</v>
      </c>
      <c r="AB53" s="45" t="s">
        <v>241</v>
      </c>
      <c r="AC53" s="45" t="s">
        <v>333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2013-10-21T07:44:36Z</dcterms:modified>
  <cp:category/>
  <cp:version/>
  <cp:contentType/>
  <cp:contentStatus/>
</cp:coreProperties>
</file>