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'市町村分担金内訳'!$2:$16</definedName>
    <definedName name="_xlnm.Print_Area" localSheetId="4">'組合分担金内訳'!$2:$34</definedName>
    <definedName name="_xlnm.Print_Area" localSheetId="3">'廃棄物事業経費（歳出）'!$2:$43</definedName>
    <definedName name="_xlnm.Print_Area" localSheetId="2">'廃棄物事業経費（歳入）'!$2:$43</definedName>
    <definedName name="_xlnm.Print_Area" localSheetId="0">'廃棄物事業経費（市町村）'!$2:$34</definedName>
    <definedName name="_xlnm.Print_Area" localSheetId="1">'廃棄物事業経費（組合）'!$2:$16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<sst xmlns="http://schemas.openxmlformats.org/spreadsheetml/2006/main" count="2167" uniqueCount="696">
  <si>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</si>
  <si>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</si>
  <si>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</si>
  <si>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</si>
  <si>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</si>
  <si>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</si>
  <si>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</si>
  <si>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</si>
  <si>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</si>
  <si>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</si>
  <si>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</si>
  <si>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</si>
  <si>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</si>
  <si>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</si>
  <si>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</si>
  <si>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</si>
  <si>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</si>
  <si>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</si>
  <si>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</si>
  <si>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</si>
  <si>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</si>
  <si>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</si>
  <si>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</si>
  <si>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</si>
  <si>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</si>
  <si>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</si>
  <si>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</si>
  <si>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</si>
  <si>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</si>
  <si>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</si>
  <si>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</si>
  <si>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</si>
  <si>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</si>
  <si>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</si>
  <si>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</si>
  <si>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</si>
  <si>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</si>
  <si>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</si>
  <si>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</si>
  <si>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</si>
  <si>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</si>
  <si>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</si>
  <si>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</si>
  <si>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</si>
  <si>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</si>
  <si>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</si>
  <si>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</si>
  <si>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</si>
  <si>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</si>
  <si>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</si>
  <si>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</si>
  <si>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</si>
  <si>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</si>
  <si>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</si>
  <si>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</si>
  <si>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</si>
  <si>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</si>
  <si>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</si>
  <si>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</si>
  <si>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</si>
  <si>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</si>
  <si>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</si>
  <si>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</si>
  <si>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</si>
  <si>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</si>
  <si>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</si>
  <si>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</si>
  <si>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</si>
  <si>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</si>
  <si>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</si>
  <si>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</si>
  <si>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</si>
  <si>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</si>
  <si>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</si>
  <si>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</si>
  <si>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</si>
  <si>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</si>
  <si>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</si>
  <si>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</si>
  <si>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</si>
  <si>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</si>
  <si>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</si>
  <si>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</si>
  <si>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</si>
  <si>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</si>
  <si>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</si>
  <si>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</si>
  <si>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</si>
  <si>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</si>
  <si>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</si>
  <si>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</si>
  <si>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</si>
  <si>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</si>
  <si>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</si>
  <si>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</si>
  <si>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</si>
  <si>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</si>
  <si>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</si>
  <si>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</si>
  <si>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</si>
  <si>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</si>
  <si>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</si>
  <si>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</si>
  <si>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</si>
  <si>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</si>
  <si>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</si>
  <si>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</si>
  <si>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</si>
  <si>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</si>
  <si>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</si>
  <si>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</si>
  <si>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</si>
  <si>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山梨県</t>
  </si>
  <si>
    <t>19000</t>
  </si>
  <si>
    <t>19000</t>
  </si>
  <si>
    <t>-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</si>
  <si>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</si>
  <si>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</si>
  <si>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</si>
  <si>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</si>
  <si>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</si>
  <si>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</si>
  <si>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</si>
  <si>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</si>
  <si>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</si>
  <si>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</si>
  <si>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</si>
  <si>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</si>
  <si>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</si>
  <si>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</si>
  <si>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</si>
  <si>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</si>
  <si>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</si>
  <si>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</si>
  <si>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</si>
  <si>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</si>
  <si>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</si>
  <si>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</si>
  <si>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</si>
  <si>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</si>
  <si>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</si>
  <si>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</si>
  <si>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</si>
  <si>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</si>
  <si>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</si>
  <si>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</si>
  <si>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</si>
  <si>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</si>
  <si>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</si>
  <si>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</si>
  <si>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</si>
  <si>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</si>
  <si>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</si>
  <si>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</si>
  <si>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</si>
  <si>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</si>
  <si>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</si>
  <si>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</si>
  <si>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</si>
  <si>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</si>
  <si>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</si>
  <si>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</si>
  <si>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</si>
  <si>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</si>
  <si>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</si>
  <si>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</si>
  <si>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</si>
  <si>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</si>
  <si>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</si>
  <si>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</si>
  <si>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廃棄物処理事業経費（一部事務組合・広域連合の合計）（平成23年度実績）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</si>
  <si>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</si>
  <si>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</si>
  <si>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</si>
  <si>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</si>
  <si>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</si>
  <si>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</si>
  <si>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</si>
  <si>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</si>
  <si>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</si>
  <si>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</si>
  <si>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</si>
  <si>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</si>
  <si>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</si>
  <si>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</si>
  <si>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</si>
  <si>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</si>
  <si>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</si>
  <si>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</si>
  <si>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</si>
  <si>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</si>
  <si>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</si>
  <si>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</si>
  <si>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</si>
  <si>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</si>
  <si>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</si>
  <si>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</si>
  <si>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</si>
  <si>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</si>
  <si>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</si>
  <si>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</si>
  <si>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</si>
  <si>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</si>
  <si>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</si>
  <si>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</si>
  <si>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</si>
  <si>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</si>
  <si>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</si>
  <si>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</si>
  <si>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山梨県</t>
  </si>
  <si>
    <t>19000</t>
  </si>
  <si>
    <t>-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</si>
  <si>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</si>
  <si>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</si>
  <si>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</si>
  <si>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</si>
  <si>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</si>
  <si>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</si>
  <si>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</si>
  <si>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</si>
  <si>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</si>
  <si>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</si>
  <si>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</si>
  <si>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</si>
  <si>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</si>
  <si>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</si>
  <si>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</si>
  <si>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</si>
  <si>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</si>
  <si>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</si>
  <si>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廃棄物処理事業経費（市区町村及び一部事務組合・広域連合の合計）【歳入】（平成23年度実績）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</si>
  <si>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</si>
  <si>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</si>
  <si>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</si>
  <si>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</si>
  <si>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</si>
  <si>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</si>
  <si>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</si>
  <si>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</si>
  <si>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</si>
  <si>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</si>
  <si>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</si>
  <si>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</si>
  <si>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</si>
  <si>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</si>
  <si>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</si>
  <si>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</si>
  <si>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</si>
  <si>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地方債</t>
  </si>
  <si>
    <t>その他</t>
  </si>
  <si>
    <t>都道府県
支出金</t>
  </si>
  <si>
    <t>（市区町村
分担金）</t>
  </si>
  <si>
    <t>（千円）</t>
  </si>
  <si>
    <t>（千円）</t>
  </si>
  <si>
    <t>（千円）</t>
  </si>
  <si>
    <t>（千円）</t>
  </si>
  <si>
    <t>山梨県</t>
  </si>
  <si>
    <t>19000</t>
  </si>
  <si>
    <t>合計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</si>
  <si>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</si>
  <si>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</si>
  <si>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</si>
  <si>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</si>
  <si>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</si>
  <si>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</si>
  <si>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</si>
  <si>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</si>
  <si>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</si>
  <si>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</si>
  <si>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</si>
  <si>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</si>
  <si>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</si>
  <si>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</si>
  <si>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</si>
  <si>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</si>
  <si>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</si>
  <si>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</si>
  <si>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</si>
  <si>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</si>
  <si>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</si>
  <si>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</si>
  <si>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</si>
  <si>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</si>
  <si>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</si>
  <si>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</si>
  <si>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</si>
  <si>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</si>
  <si>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</si>
  <si>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</si>
  <si>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</si>
  <si>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</si>
  <si>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</si>
  <si>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</si>
  <si>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</si>
  <si>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</si>
  <si>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</si>
  <si>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</si>
  <si>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</si>
  <si>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</si>
  <si>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</si>
  <si>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山梨県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</si>
  <si>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</si>
  <si>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</si>
  <si>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</si>
  <si>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</si>
  <si>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</si>
  <si>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</si>
  <si>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</si>
  <si>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</si>
  <si>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</si>
  <si>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</si>
  <si>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</si>
  <si>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</si>
  <si>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</si>
  <si>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</si>
  <si>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</si>
  <si>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</si>
  <si>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</si>
  <si>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</si>
  <si>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</si>
  <si>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</si>
  <si>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</si>
  <si>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</si>
  <si>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</si>
  <si>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</si>
  <si>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</si>
  <si>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</si>
  <si>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</si>
  <si>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</si>
  <si>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</si>
  <si>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</si>
  <si>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</si>
  <si>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</si>
  <si>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</si>
  <si>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</si>
  <si>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</si>
  <si>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</si>
  <si>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</si>
  <si>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</si>
  <si>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</si>
  <si>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</si>
  <si>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</si>
  <si>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</si>
  <si>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</si>
  <si>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</si>
  <si>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</si>
  <si>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</si>
  <si>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</si>
  <si>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</si>
  <si>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</si>
  <si>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</si>
  <si>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</si>
  <si>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</si>
  <si>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</si>
  <si>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</si>
  <si>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</si>
  <si>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</si>
  <si>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</si>
  <si>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</si>
  <si>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</si>
  <si>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</si>
  <si>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</si>
  <si>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</si>
  <si>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</si>
  <si>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</si>
  <si>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</si>
  <si>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</si>
  <si>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</si>
  <si>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</si>
  <si>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</si>
  <si>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</si>
  <si>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</si>
  <si>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</si>
  <si>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</si>
  <si>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</si>
  <si>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</si>
  <si>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</si>
  <si>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</si>
  <si>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</si>
  <si>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</si>
  <si>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</si>
  <si>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</si>
  <si>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</si>
  <si>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</si>
  <si>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</si>
  <si>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</si>
  <si>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</si>
  <si>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</si>
  <si>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</si>
  <si>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</si>
  <si>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</si>
  <si>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</si>
  <si>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</si>
  <si>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</si>
  <si>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</si>
  <si>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</si>
  <si>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</si>
  <si>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</si>
  <si>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</si>
  <si>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</si>
  <si>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</si>
  <si>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</si>
  <si>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</si>
  <si>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</si>
  <si>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</si>
  <si>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</si>
  <si>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</si>
  <si>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</si>
  <si>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</si>
  <si>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</si>
  <si>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</si>
  <si>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</si>
  <si>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</si>
  <si>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</si>
  <si>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</si>
  <si>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</si>
  <si>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</si>
  <si>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</si>
  <si>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</si>
  <si>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</si>
  <si>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</si>
  <si>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</si>
  <si>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</si>
  <si>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</si>
  <si>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</si>
  <si>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</si>
  <si>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</si>
  <si>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</si>
  <si>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</si>
  <si>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</si>
  <si>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</si>
  <si>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</si>
  <si>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</si>
  <si>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</si>
  <si>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</si>
  <si>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</si>
  <si>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</si>
  <si>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</si>
  <si>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</si>
  <si>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</si>
  <si>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</si>
  <si>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</si>
  <si>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</si>
  <si>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</si>
  <si>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</si>
  <si>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</si>
  <si>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</si>
  <si>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</si>
  <si>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</si>
  <si>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</si>
  <si>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</si>
  <si>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</si>
  <si>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</si>
  <si>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</si>
  <si>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</si>
  <si>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</si>
  <si>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</si>
  <si>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</si>
  <si>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</si>
  <si>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</si>
  <si>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山梨県</t>
  </si>
  <si>
    <t>19201</t>
  </si>
  <si>
    <t>甲府市</t>
  </si>
  <si>
    <t>19942</t>
  </si>
  <si>
    <t>甲府・峡東地域ごみ処理施設事務組合</t>
  </si>
  <si>
    <t>19202</t>
  </si>
  <si>
    <t>富士吉田市</t>
  </si>
  <si>
    <t>19204</t>
  </si>
  <si>
    <t>都留市</t>
  </si>
  <si>
    <t>19896</t>
  </si>
  <si>
    <t>大月都留広域事務組合</t>
  </si>
  <si>
    <t>19205</t>
  </si>
  <si>
    <t>山梨市</t>
  </si>
  <si>
    <t>19918</t>
  </si>
  <si>
    <t>東山梨環境衛生組合</t>
  </si>
  <si>
    <t>19206</t>
  </si>
  <si>
    <t>大月市</t>
  </si>
  <si>
    <t>19207</t>
  </si>
  <si>
    <t>韮崎市</t>
  </si>
  <si>
    <t>19930</t>
  </si>
  <si>
    <t>峡北広域行政事務組合</t>
  </si>
  <si>
    <t>19208</t>
  </si>
  <si>
    <t>南アルプス市</t>
  </si>
  <si>
    <t>19924</t>
  </si>
  <si>
    <t>中巨摩地区広域事務組合</t>
  </si>
  <si>
    <t>19883</t>
  </si>
  <si>
    <t>三郡衛生組合</t>
  </si>
  <si>
    <t>19209</t>
  </si>
  <si>
    <t>北杜市</t>
  </si>
  <si>
    <t>19210</t>
  </si>
  <si>
    <t>甲斐市</t>
  </si>
  <si>
    <t>19211</t>
  </si>
  <si>
    <t>笛吹市</t>
  </si>
  <si>
    <t>甲府峡東ごみ処理組合</t>
  </si>
  <si>
    <t>19921</t>
  </si>
  <si>
    <t>青木が原ごみ処理組合</t>
  </si>
  <si>
    <t>19212</t>
  </si>
  <si>
    <t>上野原市</t>
  </si>
  <si>
    <t>19213</t>
  </si>
  <si>
    <t>甲州市</t>
  </si>
  <si>
    <t>19214</t>
  </si>
  <si>
    <t>中央市</t>
  </si>
  <si>
    <t>青木ヶ原ごみ処理組合</t>
  </si>
  <si>
    <t>19346</t>
  </si>
  <si>
    <t>市川三郷町</t>
  </si>
  <si>
    <t>中巨摩広域事務組合</t>
  </si>
  <si>
    <t>19871</t>
  </si>
  <si>
    <t>峡南衛生組合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</si>
  <si>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</si>
  <si>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</si>
  <si>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</si>
  <si>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</si>
  <si>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</si>
  <si>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</si>
  <si>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</si>
  <si>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</si>
  <si>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</si>
  <si>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</si>
  <si>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</si>
  <si>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</si>
  <si>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</si>
  <si>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</si>
  <si>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</si>
  <si>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</si>
  <si>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</si>
  <si>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</si>
  <si>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</si>
  <si>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</si>
  <si>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19907</t>
  </si>
  <si>
    <t>青木ヶ原衛生センター</t>
  </si>
  <si>
    <t>19430</t>
  </si>
  <si>
    <t>富士河口湖町</t>
  </si>
  <si>
    <t>19442</t>
  </si>
  <si>
    <t>小菅村</t>
  </si>
  <si>
    <t>19443</t>
  </si>
  <si>
    <t>丹波山村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</si>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</sst>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55</v>
      </c>
      <c r="B2" s="148" t="s">
        <v>56</v>
      </c>
      <c r="C2" s="151" t="s">
        <v>57</v>
      </c>
      <c r="D2" s="132" t="s">
        <v>59</v>
      </c>
      <c r="E2" s="78"/>
      <c r="F2" s="78"/>
      <c r="G2" s="78"/>
      <c r="H2" s="78"/>
      <c r="I2" s="78"/>
      <c r="J2" s="78"/>
      <c r="K2" s="78"/>
      <c r="L2" s="79"/>
      <c r="M2" s="132" t="s">
        <v>61</v>
      </c>
      <c r="N2" s="78"/>
      <c r="O2" s="78"/>
      <c r="P2" s="78"/>
      <c r="Q2" s="78"/>
      <c r="R2" s="78"/>
      <c r="S2" s="78"/>
      <c r="T2" s="78"/>
      <c r="U2" s="79"/>
      <c r="V2" s="132" t="s">
        <v>62</v>
      </c>
      <c r="W2" s="78"/>
      <c r="X2" s="78"/>
      <c r="Y2" s="78"/>
      <c r="Z2" s="78"/>
      <c r="AA2" s="78"/>
      <c r="AB2" s="78"/>
      <c r="AC2" s="78"/>
      <c r="AD2" s="79"/>
      <c r="AE2" s="133" t="s">
        <v>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66</v>
      </c>
      <c r="E3" s="83"/>
      <c r="F3" s="83"/>
      <c r="G3" s="83"/>
      <c r="H3" s="83"/>
      <c r="I3" s="83"/>
      <c r="J3" s="83"/>
      <c r="K3" s="83"/>
      <c r="L3" s="84"/>
      <c r="M3" s="134" t="s">
        <v>66</v>
      </c>
      <c r="N3" s="83"/>
      <c r="O3" s="83"/>
      <c r="P3" s="83"/>
      <c r="Q3" s="83"/>
      <c r="R3" s="83"/>
      <c r="S3" s="83"/>
      <c r="T3" s="83"/>
      <c r="U3" s="84"/>
      <c r="V3" s="134" t="s">
        <v>66</v>
      </c>
      <c r="W3" s="83"/>
      <c r="X3" s="83"/>
      <c r="Y3" s="83"/>
      <c r="Z3" s="83"/>
      <c r="AA3" s="83"/>
      <c r="AB3" s="83"/>
      <c r="AC3" s="83"/>
      <c r="AD3" s="84"/>
      <c r="AE3" s="135" t="s">
        <v>67</v>
      </c>
      <c r="AF3" s="80"/>
      <c r="AG3" s="80"/>
      <c r="AH3" s="80"/>
      <c r="AI3" s="80"/>
      <c r="AJ3" s="80"/>
      <c r="AK3" s="80"/>
      <c r="AL3" s="85"/>
      <c r="AM3" s="81" t="s">
        <v>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69</v>
      </c>
      <c r="BF3" s="90" t="s">
        <v>62</v>
      </c>
      <c r="BG3" s="135" t="s">
        <v>67</v>
      </c>
      <c r="BH3" s="80"/>
      <c r="BI3" s="80"/>
      <c r="BJ3" s="80"/>
      <c r="BK3" s="80"/>
      <c r="BL3" s="80"/>
      <c r="BM3" s="80"/>
      <c r="BN3" s="85"/>
      <c r="BO3" s="81" t="s">
        <v>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69</v>
      </c>
      <c r="CH3" s="90" t="s">
        <v>62</v>
      </c>
      <c r="CI3" s="135" t="s">
        <v>67</v>
      </c>
      <c r="CJ3" s="80"/>
      <c r="CK3" s="80"/>
      <c r="CL3" s="80"/>
      <c r="CM3" s="80"/>
      <c r="CN3" s="80"/>
      <c r="CO3" s="80"/>
      <c r="CP3" s="85"/>
      <c r="CQ3" s="81" t="s">
        <v>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69</v>
      </c>
      <c r="DJ3" s="90" t="s">
        <v>62</v>
      </c>
    </row>
    <row r="4" spans="1:114" s="45" customFormat="1" ht="13.5">
      <c r="A4" s="149"/>
      <c r="B4" s="149"/>
      <c r="C4" s="152"/>
      <c r="D4" s="68"/>
      <c r="E4" s="134" t="s">
        <v>70</v>
      </c>
      <c r="F4" s="91"/>
      <c r="G4" s="91"/>
      <c r="H4" s="91"/>
      <c r="I4" s="91"/>
      <c r="J4" s="91"/>
      <c r="K4" s="92"/>
      <c r="L4" s="125" t="s">
        <v>72</v>
      </c>
      <c r="M4" s="68"/>
      <c r="N4" s="134" t="s">
        <v>70</v>
      </c>
      <c r="O4" s="91"/>
      <c r="P4" s="91"/>
      <c r="Q4" s="91"/>
      <c r="R4" s="91"/>
      <c r="S4" s="91"/>
      <c r="T4" s="92"/>
      <c r="U4" s="125" t="s">
        <v>72</v>
      </c>
      <c r="V4" s="68"/>
      <c r="W4" s="134" t="s">
        <v>70</v>
      </c>
      <c r="X4" s="91"/>
      <c r="Y4" s="91"/>
      <c r="Z4" s="91"/>
      <c r="AA4" s="91"/>
      <c r="AB4" s="91"/>
      <c r="AC4" s="92"/>
      <c r="AD4" s="125" t="s">
        <v>72</v>
      </c>
      <c r="AE4" s="90" t="s">
        <v>62</v>
      </c>
      <c r="AF4" s="95" t="s">
        <v>73</v>
      </c>
      <c r="AG4" s="89"/>
      <c r="AH4" s="93"/>
      <c r="AI4" s="80"/>
      <c r="AJ4" s="94"/>
      <c r="AK4" s="136" t="s">
        <v>75</v>
      </c>
      <c r="AL4" s="146" t="s">
        <v>76</v>
      </c>
      <c r="AM4" s="90" t="s">
        <v>62</v>
      </c>
      <c r="AN4" s="135" t="s">
        <v>77</v>
      </c>
      <c r="AO4" s="87"/>
      <c r="AP4" s="87"/>
      <c r="AQ4" s="87"/>
      <c r="AR4" s="88"/>
      <c r="AS4" s="135" t="s">
        <v>78</v>
      </c>
      <c r="AT4" s="80"/>
      <c r="AU4" s="80"/>
      <c r="AV4" s="94"/>
      <c r="AW4" s="95" t="s">
        <v>80</v>
      </c>
      <c r="AX4" s="135" t="s">
        <v>81</v>
      </c>
      <c r="AY4" s="86"/>
      <c r="AZ4" s="87"/>
      <c r="BA4" s="87"/>
      <c r="BB4" s="88"/>
      <c r="BC4" s="95" t="s">
        <v>82</v>
      </c>
      <c r="BD4" s="95" t="s">
        <v>83</v>
      </c>
      <c r="BE4" s="90"/>
      <c r="BF4" s="90"/>
      <c r="BG4" s="90" t="s">
        <v>62</v>
      </c>
      <c r="BH4" s="95" t="s">
        <v>73</v>
      </c>
      <c r="BI4" s="89"/>
      <c r="BJ4" s="93"/>
      <c r="BK4" s="80"/>
      <c r="BL4" s="94"/>
      <c r="BM4" s="136" t="s">
        <v>75</v>
      </c>
      <c r="BN4" s="146" t="s">
        <v>76</v>
      </c>
      <c r="BO4" s="90" t="s">
        <v>62</v>
      </c>
      <c r="BP4" s="135" t="s">
        <v>77</v>
      </c>
      <c r="BQ4" s="87"/>
      <c r="BR4" s="87"/>
      <c r="BS4" s="87"/>
      <c r="BT4" s="88"/>
      <c r="BU4" s="135" t="s">
        <v>78</v>
      </c>
      <c r="BV4" s="80"/>
      <c r="BW4" s="80"/>
      <c r="BX4" s="94"/>
      <c r="BY4" s="95" t="s">
        <v>80</v>
      </c>
      <c r="BZ4" s="135" t="s">
        <v>81</v>
      </c>
      <c r="CA4" s="96"/>
      <c r="CB4" s="96"/>
      <c r="CC4" s="97"/>
      <c r="CD4" s="88"/>
      <c r="CE4" s="95" t="s">
        <v>82</v>
      </c>
      <c r="CF4" s="95" t="s">
        <v>83</v>
      </c>
      <c r="CG4" s="90"/>
      <c r="CH4" s="90"/>
      <c r="CI4" s="90" t="s">
        <v>62</v>
      </c>
      <c r="CJ4" s="95" t="s">
        <v>73</v>
      </c>
      <c r="CK4" s="89"/>
      <c r="CL4" s="93"/>
      <c r="CM4" s="80"/>
      <c r="CN4" s="94"/>
      <c r="CO4" s="136" t="s">
        <v>75</v>
      </c>
      <c r="CP4" s="146" t="s">
        <v>76</v>
      </c>
      <c r="CQ4" s="90" t="s">
        <v>62</v>
      </c>
      <c r="CR4" s="135" t="s">
        <v>77</v>
      </c>
      <c r="CS4" s="87"/>
      <c r="CT4" s="87"/>
      <c r="CU4" s="87"/>
      <c r="CV4" s="88"/>
      <c r="CW4" s="135" t="s">
        <v>78</v>
      </c>
      <c r="CX4" s="80"/>
      <c r="CY4" s="80"/>
      <c r="CZ4" s="94"/>
      <c r="DA4" s="95" t="s">
        <v>80</v>
      </c>
      <c r="DB4" s="135" t="s">
        <v>81</v>
      </c>
      <c r="DC4" s="87"/>
      <c r="DD4" s="87"/>
      <c r="DE4" s="87"/>
      <c r="DF4" s="88"/>
      <c r="DG4" s="95" t="s">
        <v>82</v>
      </c>
      <c r="DH4" s="95" t="s">
        <v>83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85</v>
      </c>
      <c r="G5" s="124" t="s">
        <v>86</v>
      </c>
      <c r="H5" s="124" t="s">
        <v>88</v>
      </c>
      <c r="I5" s="124" t="s">
        <v>89</v>
      </c>
      <c r="J5" s="124" t="s">
        <v>90</v>
      </c>
      <c r="K5" s="124" t="s">
        <v>69</v>
      </c>
      <c r="L5" s="67"/>
      <c r="M5" s="68"/>
      <c r="N5" s="68"/>
      <c r="O5" s="124" t="s">
        <v>85</v>
      </c>
      <c r="P5" s="124" t="s">
        <v>86</v>
      </c>
      <c r="Q5" s="124" t="s">
        <v>88</v>
      </c>
      <c r="R5" s="124" t="s">
        <v>89</v>
      </c>
      <c r="S5" s="124" t="s">
        <v>90</v>
      </c>
      <c r="T5" s="124" t="s">
        <v>69</v>
      </c>
      <c r="U5" s="67"/>
      <c r="V5" s="68"/>
      <c r="W5" s="68"/>
      <c r="X5" s="124" t="s">
        <v>85</v>
      </c>
      <c r="Y5" s="124" t="s">
        <v>86</v>
      </c>
      <c r="Z5" s="124" t="s">
        <v>88</v>
      </c>
      <c r="AA5" s="124" t="s">
        <v>89</v>
      </c>
      <c r="AB5" s="124" t="s">
        <v>90</v>
      </c>
      <c r="AC5" s="124" t="s">
        <v>69</v>
      </c>
      <c r="AD5" s="67"/>
      <c r="AE5" s="90"/>
      <c r="AF5" s="90" t="s">
        <v>62</v>
      </c>
      <c r="AG5" s="136" t="s">
        <v>92</v>
      </c>
      <c r="AH5" s="136" t="s">
        <v>94</v>
      </c>
      <c r="AI5" s="136" t="s">
        <v>96</v>
      </c>
      <c r="AJ5" s="136" t="s">
        <v>69</v>
      </c>
      <c r="AK5" s="98"/>
      <c r="AL5" s="147"/>
      <c r="AM5" s="90"/>
      <c r="AN5" s="90"/>
      <c r="AO5" s="90" t="s">
        <v>98</v>
      </c>
      <c r="AP5" s="90" t="s">
        <v>100</v>
      </c>
      <c r="AQ5" s="90" t="s">
        <v>102</v>
      </c>
      <c r="AR5" s="90" t="s">
        <v>104</v>
      </c>
      <c r="AS5" s="90" t="s">
        <v>62</v>
      </c>
      <c r="AT5" s="95" t="s">
        <v>106</v>
      </c>
      <c r="AU5" s="95" t="s">
        <v>108</v>
      </c>
      <c r="AV5" s="95" t="s">
        <v>110</v>
      </c>
      <c r="AW5" s="90"/>
      <c r="AX5" s="90"/>
      <c r="AY5" s="95" t="s">
        <v>106</v>
      </c>
      <c r="AZ5" s="95" t="s">
        <v>108</v>
      </c>
      <c r="BA5" s="95" t="s">
        <v>110</v>
      </c>
      <c r="BB5" s="95" t="s">
        <v>69</v>
      </c>
      <c r="BC5" s="90"/>
      <c r="BD5" s="90"/>
      <c r="BE5" s="90"/>
      <c r="BF5" s="90"/>
      <c r="BG5" s="90"/>
      <c r="BH5" s="90" t="s">
        <v>62</v>
      </c>
      <c r="BI5" s="136" t="s">
        <v>92</v>
      </c>
      <c r="BJ5" s="136" t="s">
        <v>94</v>
      </c>
      <c r="BK5" s="136" t="s">
        <v>96</v>
      </c>
      <c r="BL5" s="136" t="s">
        <v>69</v>
      </c>
      <c r="BM5" s="98"/>
      <c r="BN5" s="147"/>
      <c r="BO5" s="90"/>
      <c r="BP5" s="90"/>
      <c r="BQ5" s="90" t="s">
        <v>98</v>
      </c>
      <c r="BR5" s="90" t="s">
        <v>100</v>
      </c>
      <c r="BS5" s="90" t="s">
        <v>102</v>
      </c>
      <c r="BT5" s="90" t="s">
        <v>104</v>
      </c>
      <c r="BU5" s="90" t="s">
        <v>62</v>
      </c>
      <c r="BV5" s="95" t="s">
        <v>106</v>
      </c>
      <c r="BW5" s="95" t="s">
        <v>108</v>
      </c>
      <c r="BX5" s="95" t="s">
        <v>110</v>
      </c>
      <c r="BY5" s="90"/>
      <c r="BZ5" s="90"/>
      <c r="CA5" s="95" t="s">
        <v>106</v>
      </c>
      <c r="CB5" s="95" t="s">
        <v>108</v>
      </c>
      <c r="CC5" s="95" t="s">
        <v>110</v>
      </c>
      <c r="CD5" s="95" t="s">
        <v>69</v>
      </c>
      <c r="CE5" s="90"/>
      <c r="CF5" s="90"/>
      <c r="CG5" s="90"/>
      <c r="CH5" s="90"/>
      <c r="CI5" s="90"/>
      <c r="CJ5" s="90" t="s">
        <v>62</v>
      </c>
      <c r="CK5" s="136" t="s">
        <v>92</v>
      </c>
      <c r="CL5" s="136" t="s">
        <v>94</v>
      </c>
      <c r="CM5" s="136" t="s">
        <v>96</v>
      </c>
      <c r="CN5" s="136" t="s">
        <v>69</v>
      </c>
      <c r="CO5" s="98"/>
      <c r="CP5" s="147"/>
      <c r="CQ5" s="90"/>
      <c r="CR5" s="90"/>
      <c r="CS5" s="90" t="s">
        <v>98</v>
      </c>
      <c r="CT5" s="90" t="s">
        <v>100</v>
      </c>
      <c r="CU5" s="90" t="s">
        <v>102</v>
      </c>
      <c r="CV5" s="90" t="s">
        <v>104</v>
      </c>
      <c r="CW5" s="90" t="s">
        <v>62</v>
      </c>
      <c r="CX5" s="95" t="s">
        <v>106</v>
      </c>
      <c r="CY5" s="95" t="s">
        <v>108</v>
      </c>
      <c r="CZ5" s="95" t="s">
        <v>110</v>
      </c>
      <c r="DA5" s="90"/>
      <c r="DB5" s="90"/>
      <c r="DC5" s="95" t="s">
        <v>106</v>
      </c>
      <c r="DD5" s="95" t="s">
        <v>108</v>
      </c>
      <c r="DE5" s="95" t="s">
        <v>110</v>
      </c>
      <c r="DF5" s="95" t="s">
        <v>69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111</v>
      </c>
      <c r="E6" s="99" t="s">
        <v>111</v>
      </c>
      <c r="F6" s="100" t="s">
        <v>111</v>
      </c>
      <c r="G6" s="100" t="s">
        <v>111</v>
      </c>
      <c r="H6" s="100" t="s">
        <v>111</v>
      </c>
      <c r="I6" s="100" t="s">
        <v>111</v>
      </c>
      <c r="J6" s="100" t="s">
        <v>111</v>
      </c>
      <c r="K6" s="100" t="s">
        <v>111</v>
      </c>
      <c r="L6" s="100" t="s">
        <v>111</v>
      </c>
      <c r="M6" s="99" t="s">
        <v>111</v>
      </c>
      <c r="N6" s="99" t="s">
        <v>111</v>
      </c>
      <c r="O6" s="100" t="s">
        <v>111</v>
      </c>
      <c r="P6" s="100" t="s">
        <v>111</v>
      </c>
      <c r="Q6" s="100" t="s">
        <v>111</v>
      </c>
      <c r="R6" s="100" t="s">
        <v>111</v>
      </c>
      <c r="S6" s="100" t="s">
        <v>111</v>
      </c>
      <c r="T6" s="100" t="s">
        <v>111</v>
      </c>
      <c r="U6" s="100" t="s">
        <v>111</v>
      </c>
      <c r="V6" s="99" t="s">
        <v>111</v>
      </c>
      <c r="W6" s="99" t="s">
        <v>111</v>
      </c>
      <c r="X6" s="100" t="s">
        <v>111</v>
      </c>
      <c r="Y6" s="100" t="s">
        <v>111</v>
      </c>
      <c r="Z6" s="100" t="s">
        <v>111</v>
      </c>
      <c r="AA6" s="100" t="s">
        <v>111</v>
      </c>
      <c r="AB6" s="100" t="s">
        <v>111</v>
      </c>
      <c r="AC6" s="100" t="s">
        <v>111</v>
      </c>
      <c r="AD6" s="100" t="s">
        <v>111</v>
      </c>
      <c r="AE6" s="101" t="s">
        <v>111</v>
      </c>
      <c r="AF6" s="101" t="s">
        <v>111</v>
      </c>
      <c r="AG6" s="102" t="s">
        <v>111</v>
      </c>
      <c r="AH6" s="102" t="s">
        <v>111</v>
      </c>
      <c r="AI6" s="102" t="s">
        <v>111</v>
      </c>
      <c r="AJ6" s="102" t="s">
        <v>111</v>
      </c>
      <c r="AK6" s="102" t="s">
        <v>111</v>
      </c>
      <c r="AL6" s="102" t="s">
        <v>111</v>
      </c>
      <c r="AM6" s="101" t="s">
        <v>111</v>
      </c>
      <c r="AN6" s="101" t="s">
        <v>111</v>
      </c>
      <c r="AO6" s="101" t="s">
        <v>111</v>
      </c>
      <c r="AP6" s="101" t="s">
        <v>111</v>
      </c>
      <c r="AQ6" s="101" t="s">
        <v>111</v>
      </c>
      <c r="AR6" s="101" t="s">
        <v>111</v>
      </c>
      <c r="AS6" s="101" t="s">
        <v>111</v>
      </c>
      <c r="AT6" s="101" t="s">
        <v>111</v>
      </c>
      <c r="AU6" s="101" t="s">
        <v>111</v>
      </c>
      <c r="AV6" s="101" t="s">
        <v>111</v>
      </c>
      <c r="AW6" s="101" t="s">
        <v>111</v>
      </c>
      <c r="AX6" s="101" t="s">
        <v>111</v>
      </c>
      <c r="AY6" s="101" t="s">
        <v>111</v>
      </c>
      <c r="AZ6" s="101" t="s">
        <v>111</v>
      </c>
      <c r="BA6" s="101" t="s">
        <v>111</v>
      </c>
      <c r="BB6" s="101" t="s">
        <v>111</v>
      </c>
      <c r="BC6" s="101" t="s">
        <v>111</v>
      </c>
      <c r="BD6" s="101" t="s">
        <v>111</v>
      </c>
      <c r="BE6" s="101" t="s">
        <v>111</v>
      </c>
      <c r="BF6" s="101" t="s">
        <v>111</v>
      </c>
      <c r="BG6" s="101" t="s">
        <v>111</v>
      </c>
      <c r="BH6" s="101" t="s">
        <v>111</v>
      </c>
      <c r="BI6" s="102" t="s">
        <v>111</v>
      </c>
      <c r="BJ6" s="102" t="s">
        <v>111</v>
      </c>
      <c r="BK6" s="102" t="s">
        <v>111</v>
      </c>
      <c r="BL6" s="102" t="s">
        <v>111</v>
      </c>
      <c r="BM6" s="102" t="s">
        <v>111</v>
      </c>
      <c r="BN6" s="102" t="s">
        <v>111</v>
      </c>
      <c r="BO6" s="101" t="s">
        <v>111</v>
      </c>
      <c r="BP6" s="101" t="s">
        <v>111</v>
      </c>
      <c r="BQ6" s="101" t="s">
        <v>111</v>
      </c>
      <c r="BR6" s="101" t="s">
        <v>111</v>
      </c>
      <c r="BS6" s="101" t="s">
        <v>111</v>
      </c>
      <c r="BT6" s="101" t="s">
        <v>111</v>
      </c>
      <c r="BU6" s="101" t="s">
        <v>111</v>
      </c>
      <c r="BV6" s="101" t="s">
        <v>111</v>
      </c>
      <c r="BW6" s="101" t="s">
        <v>111</v>
      </c>
      <c r="BX6" s="101" t="s">
        <v>111</v>
      </c>
      <c r="BY6" s="101" t="s">
        <v>111</v>
      </c>
      <c r="BZ6" s="101" t="s">
        <v>111</v>
      </c>
      <c r="CA6" s="101" t="s">
        <v>111</v>
      </c>
      <c r="CB6" s="101" t="s">
        <v>111</v>
      </c>
      <c r="CC6" s="101" t="s">
        <v>111</v>
      </c>
      <c r="CD6" s="101" t="s">
        <v>111</v>
      </c>
      <c r="CE6" s="101" t="s">
        <v>111</v>
      </c>
      <c r="CF6" s="101" t="s">
        <v>111</v>
      </c>
      <c r="CG6" s="101" t="s">
        <v>111</v>
      </c>
      <c r="CH6" s="101" t="s">
        <v>111</v>
      </c>
      <c r="CI6" s="101" t="s">
        <v>111</v>
      </c>
      <c r="CJ6" s="101" t="s">
        <v>111</v>
      </c>
      <c r="CK6" s="102" t="s">
        <v>111</v>
      </c>
      <c r="CL6" s="102" t="s">
        <v>111</v>
      </c>
      <c r="CM6" s="102" t="s">
        <v>111</v>
      </c>
      <c r="CN6" s="102" t="s">
        <v>111</v>
      </c>
      <c r="CO6" s="102" t="s">
        <v>111</v>
      </c>
      <c r="CP6" s="102" t="s">
        <v>111</v>
      </c>
      <c r="CQ6" s="101" t="s">
        <v>111</v>
      </c>
      <c r="CR6" s="101" t="s">
        <v>111</v>
      </c>
      <c r="CS6" s="102" t="s">
        <v>111</v>
      </c>
      <c r="CT6" s="102" t="s">
        <v>111</v>
      </c>
      <c r="CU6" s="102" t="s">
        <v>111</v>
      </c>
      <c r="CV6" s="102" t="s">
        <v>111</v>
      </c>
      <c r="CW6" s="101" t="s">
        <v>111</v>
      </c>
      <c r="CX6" s="101" t="s">
        <v>111</v>
      </c>
      <c r="CY6" s="101" t="s">
        <v>111</v>
      </c>
      <c r="CZ6" s="101" t="s">
        <v>111</v>
      </c>
      <c r="DA6" s="101" t="s">
        <v>111</v>
      </c>
      <c r="DB6" s="101" t="s">
        <v>111</v>
      </c>
      <c r="DC6" s="101" t="s">
        <v>111</v>
      </c>
      <c r="DD6" s="101" t="s">
        <v>111</v>
      </c>
      <c r="DE6" s="101" t="s">
        <v>111</v>
      </c>
      <c r="DF6" s="101" t="s">
        <v>111</v>
      </c>
      <c r="DG6" s="101" t="s">
        <v>111</v>
      </c>
      <c r="DH6" s="101" t="s">
        <v>111</v>
      </c>
      <c r="DI6" s="101" t="s">
        <v>111</v>
      </c>
      <c r="DJ6" s="101" t="s">
        <v>111</v>
      </c>
    </row>
    <row r="7" spans="1:114" s="50" customFormat="1" ht="12" customHeight="1">
      <c r="A7" s="48" t="s">
        <v>112</v>
      </c>
      <c r="B7" s="63" t="s">
        <v>114</v>
      </c>
      <c r="C7" s="48" t="s">
        <v>62</v>
      </c>
      <c r="D7" s="70">
        <f aca="true" t="shared" si="0" ref="D7:I7">SUM(D8:D34)</f>
        <v>10874184</v>
      </c>
      <c r="E7" s="70">
        <f t="shared" si="0"/>
        <v>2191214</v>
      </c>
      <c r="F7" s="70">
        <f t="shared" si="0"/>
        <v>12683</v>
      </c>
      <c r="G7" s="70">
        <f t="shared" si="0"/>
        <v>2308</v>
      </c>
      <c r="H7" s="70">
        <f t="shared" si="0"/>
        <v>103700</v>
      </c>
      <c r="I7" s="70">
        <f t="shared" si="0"/>
        <v>1227349</v>
      </c>
      <c r="J7" s="71" t="s">
        <v>115</v>
      </c>
      <c r="K7" s="70">
        <f aca="true" t="shared" si="1" ref="K7:R7">SUM(K8:K34)</f>
        <v>845174</v>
      </c>
      <c r="L7" s="70">
        <f t="shared" si="1"/>
        <v>8682970</v>
      </c>
      <c r="M7" s="70">
        <f t="shared" si="1"/>
        <v>1351568</v>
      </c>
      <c r="N7" s="70">
        <f t="shared" si="1"/>
        <v>134736</v>
      </c>
      <c r="O7" s="70">
        <f t="shared" si="1"/>
        <v>8693</v>
      </c>
      <c r="P7" s="70">
        <f t="shared" si="1"/>
        <v>8599</v>
      </c>
      <c r="Q7" s="70">
        <f t="shared" si="1"/>
        <v>0</v>
      </c>
      <c r="R7" s="70">
        <f t="shared" si="1"/>
        <v>83240</v>
      </c>
      <c r="S7" s="71" t="s">
        <v>115</v>
      </c>
      <c r="T7" s="70">
        <f aca="true" t="shared" si="2" ref="T7:AA7">SUM(T8:T34)</f>
        <v>34204</v>
      </c>
      <c r="U7" s="70">
        <f t="shared" si="2"/>
        <v>1216832</v>
      </c>
      <c r="V7" s="70">
        <f t="shared" si="2"/>
        <v>12225752</v>
      </c>
      <c r="W7" s="70">
        <f t="shared" si="2"/>
        <v>2325950</v>
      </c>
      <c r="X7" s="70">
        <f t="shared" si="2"/>
        <v>21376</v>
      </c>
      <c r="Y7" s="70">
        <f t="shared" si="2"/>
        <v>10907</v>
      </c>
      <c r="Z7" s="70">
        <f t="shared" si="2"/>
        <v>103700</v>
      </c>
      <c r="AA7" s="70">
        <f t="shared" si="2"/>
        <v>1310589</v>
      </c>
      <c r="AB7" s="71" t="s">
        <v>115</v>
      </c>
      <c r="AC7" s="70">
        <f aca="true" t="shared" si="3" ref="AC7:BH7">SUM(AC8:AC34)</f>
        <v>879378</v>
      </c>
      <c r="AD7" s="70">
        <f t="shared" si="3"/>
        <v>9899802</v>
      </c>
      <c r="AE7" s="70">
        <f t="shared" si="3"/>
        <v>15424</v>
      </c>
      <c r="AF7" s="70">
        <f t="shared" si="3"/>
        <v>15424</v>
      </c>
      <c r="AG7" s="70">
        <f t="shared" si="3"/>
        <v>4617</v>
      </c>
      <c r="AH7" s="70">
        <f t="shared" si="3"/>
        <v>9927</v>
      </c>
      <c r="AI7" s="70">
        <f t="shared" si="3"/>
        <v>0</v>
      </c>
      <c r="AJ7" s="70">
        <f t="shared" si="3"/>
        <v>880</v>
      </c>
      <c r="AK7" s="70">
        <f t="shared" si="3"/>
        <v>0</v>
      </c>
      <c r="AL7" s="70">
        <f t="shared" si="3"/>
        <v>191575</v>
      </c>
      <c r="AM7" s="70">
        <f t="shared" si="3"/>
        <v>8158014</v>
      </c>
      <c r="AN7" s="70">
        <f t="shared" si="3"/>
        <v>1781247</v>
      </c>
      <c r="AO7" s="70">
        <f t="shared" si="3"/>
        <v>918617</v>
      </c>
      <c r="AP7" s="70">
        <f t="shared" si="3"/>
        <v>468478</v>
      </c>
      <c r="AQ7" s="70">
        <f t="shared" si="3"/>
        <v>394152</v>
      </c>
      <c r="AR7" s="70">
        <f t="shared" si="3"/>
        <v>0</v>
      </c>
      <c r="AS7" s="70">
        <f t="shared" si="3"/>
        <v>1413901</v>
      </c>
      <c r="AT7" s="70">
        <f t="shared" si="3"/>
        <v>402549</v>
      </c>
      <c r="AU7" s="70">
        <f t="shared" si="3"/>
        <v>992533</v>
      </c>
      <c r="AV7" s="70">
        <f t="shared" si="3"/>
        <v>18819</v>
      </c>
      <c r="AW7" s="70">
        <f t="shared" si="3"/>
        <v>0</v>
      </c>
      <c r="AX7" s="70">
        <f t="shared" si="3"/>
        <v>4962816</v>
      </c>
      <c r="AY7" s="70">
        <f t="shared" si="3"/>
        <v>2075071</v>
      </c>
      <c r="AZ7" s="70">
        <f t="shared" si="3"/>
        <v>2029133</v>
      </c>
      <c r="BA7" s="70">
        <f t="shared" si="3"/>
        <v>735135</v>
      </c>
      <c r="BB7" s="70">
        <f t="shared" si="3"/>
        <v>123477</v>
      </c>
      <c r="BC7" s="70">
        <f t="shared" si="3"/>
        <v>2461698</v>
      </c>
      <c r="BD7" s="70">
        <f t="shared" si="3"/>
        <v>50</v>
      </c>
      <c r="BE7" s="70">
        <f t="shared" si="3"/>
        <v>47473</v>
      </c>
      <c r="BF7" s="70">
        <f t="shared" si="3"/>
        <v>8220911</v>
      </c>
      <c r="BG7" s="70">
        <f t="shared" si="3"/>
        <v>0</v>
      </c>
      <c r="BH7" s="70">
        <f t="shared" si="3"/>
        <v>0</v>
      </c>
      <c r="BI7" s="70">
        <f aca="true" t="shared" si="4" ref="BI7:CN7">SUM(BI8:BI34)</f>
        <v>0</v>
      </c>
      <c r="BJ7" s="70">
        <f t="shared" si="4"/>
        <v>0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0</v>
      </c>
      <c r="BO7" s="70">
        <f t="shared" si="4"/>
        <v>607911</v>
      </c>
      <c r="BP7" s="70">
        <f t="shared" si="4"/>
        <v>163596</v>
      </c>
      <c r="BQ7" s="70">
        <f t="shared" si="4"/>
        <v>66410</v>
      </c>
      <c r="BR7" s="70">
        <f t="shared" si="4"/>
        <v>5193</v>
      </c>
      <c r="BS7" s="70">
        <f t="shared" si="4"/>
        <v>91993</v>
      </c>
      <c r="BT7" s="70">
        <f t="shared" si="4"/>
        <v>0</v>
      </c>
      <c r="BU7" s="70">
        <f t="shared" si="4"/>
        <v>214856</v>
      </c>
      <c r="BV7" s="70">
        <f t="shared" si="4"/>
        <v>20781</v>
      </c>
      <c r="BW7" s="70">
        <f t="shared" si="4"/>
        <v>194075</v>
      </c>
      <c r="BX7" s="70">
        <f t="shared" si="4"/>
        <v>0</v>
      </c>
      <c r="BY7" s="70">
        <f t="shared" si="4"/>
        <v>0</v>
      </c>
      <c r="BZ7" s="70">
        <f t="shared" si="4"/>
        <v>229444</v>
      </c>
      <c r="CA7" s="70">
        <f t="shared" si="4"/>
        <v>27718</v>
      </c>
      <c r="CB7" s="70">
        <f t="shared" si="4"/>
        <v>168766</v>
      </c>
      <c r="CC7" s="70">
        <f t="shared" si="4"/>
        <v>32960</v>
      </c>
      <c r="CD7" s="70">
        <f t="shared" si="4"/>
        <v>0</v>
      </c>
      <c r="CE7" s="70">
        <f t="shared" si="4"/>
        <v>694110</v>
      </c>
      <c r="CF7" s="70">
        <f t="shared" si="4"/>
        <v>15</v>
      </c>
      <c r="CG7" s="70">
        <f t="shared" si="4"/>
        <v>49547</v>
      </c>
      <c r="CH7" s="70">
        <f t="shared" si="4"/>
        <v>657458</v>
      </c>
      <c r="CI7" s="70">
        <f t="shared" si="4"/>
        <v>15424</v>
      </c>
      <c r="CJ7" s="70">
        <f t="shared" si="4"/>
        <v>15424</v>
      </c>
      <c r="CK7" s="70">
        <f t="shared" si="4"/>
        <v>4617</v>
      </c>
      <c r="CL7" s="70">
        <f t="shared" si="4"/>
        <v>9927</v>
      </c>
      <c r="CM7" s="70">
        <f t="shared" si="4"/>
        <v>0</v>
      </c>
      <c r="CN7" s="70">
        <f t="shared" si="4"/>
        <v>880</v>
      </c>
      <c r="CO7" s="70">
        <f aca="true" t="shared" si="5" ref="CO7:DT7">SUM(CO8:CO34)</f>
        <v>0</v>
      </c>
      <c r="CP7" s="70">
        <f t="shared" si="5"/>
        <v>191575</v>
      </c>
      <c r="CQ7" s="70">
        <f t="shared" si="5"/>
        <v>8765925</v>
      </c>
      <c r="CR7" s="70">
        <f t="shared" si="5"/>
        <v>1944843</v>
      </c>
      <c r="CS7" s="70">
        <f t="shared" si="5"/>
        <v>985027</v>
      </c>
      <c r="CT7" s="70">
        <f t="shared" si="5"/>
        <v>473671</v>
      </c>
      <c r="CU7" s="70">
        <f t="shared" si="5"/>
        <v>486145</v>
      </c>
      <c r="CV7" s="70">
        <f t="shared" si="5"/>
        <v>0</v>
      </c>
      <c r="CW7" s="70">
        <f t="shared" si="5"/>
        <v>1628757</v>
      </c>
      <c r="CX7" s="70">
        <f t="shared" si="5"/>
        <v>423330</v>
      </c>
      <c r="CY7" s="70">
        <f t="shared" si="5"/>
        <v>1186608</v>
      </c>
      <c r="CZ7" s="70">
        <f t="shared" si="5"/>
        <v>18819</v>
      </c>
      <c r="DA7" s="70">
        <f t="shared" si="5"/>
        <v>0</v>
      </c>
      <c r="DB7" s="70">
        <f t="shared" si="5"/>
        <v>5192260</v>
      </c>
      <c r="DC7" s="70">
        <f t="shared" si="5"/>
        <v>2102789</v>
      </c>
      <c r="DD7" s="70">
        <f t="shared" si="5"/>
        <v>2197899</v>
      </c>
      <c r="DE7" s="70">
        <f t="shared" si="5"/>
        <v>768095</v>
      </c>
      <c r="DF7" s="70">
        <f t="shared" si="5"/>
        <v>123477</v>
      </c>
      <c r="DG7" s="70">
        <f t="shared" si="5"/>
        <v>3155808</v>
      </c>
      <c r="DH7" s="70">
        <f t="shared" si="5"/>
        <v>65</v>
      </c>
      <c r="DI7" s="70">
        <f t="shared" si="5"/>
        <v>97020</v>
      </c>
      <c r="DJ7" s="70">
        <f t="shared" si="5"/>
        <v>8878369</v>
      </c>
    </row>
    <row r="8" spans="1:114" s="50" customFormat="1" ht="12" customHeight="1">
      <c r="A8" s="51" t="s">
        <v>112</v>
      </c>
      <c r="B8" s="64" t="s">
        <v>116</v>
      </c>
      <c r="C8" s="51" t="s">
        <v>117</v>
      </c>
      <c r="D8" s="72">
        <f aca="true" t="shared" si="6" ref="D8:D34">SUM(E8,+L8)</f>
        <v>3109413</v>
      </c>
      <c r="E8" s="72">
        <f aca="true" t="shared" si="7" ref="E8:E34">SUM(F8:I8)+K8</f>
        <v>1257387</v>
      </c>
      <c r="F8" s="72">
        <v>0</v>
      </c>
      <c r="G8" s="72">
        <v>0</v>
      </c>
      <c r="H8" s="72">
        <v>53300</v>
      </c>
      <c r="I8" s="72">
        <v>961828</v>
      </c>
      <c r="J8" s="73" t="s">
        <v>115</v>
      </c>
      <c r="K8" s="72">
        <v>242259</v>
      </c>
      <c r="L8" s="72">
        <v>1852026</v>
      </c>
      <c r="M8" s="72">
        <f aca="true" t="shared" si="8" ref="M8:M34">SUM(N8,+U8)</f>
        <v>115328</v>
      </c>
      <c r="N8" s="72">
        <f aca="true" t="shared" si="9" ref="N8:N34">SUM(O8:R8)+T8</f>
        <v>13625</v>
      </c>
      <c r="O8" s="72">
        <v>6256</v>
      </c>
      <c r="P8" s="72">
        <v>6997</v>
      </c>
      <c r="Q8" s="72">
        <v>0</v>
      </c>
      <c r="R8" s="72">
        <v>372</v>
      </c>
      <c r="S8" s="73" t="s">
        <v>115</v>
      </c>
      <c r="T8" s="72">
        <v>0</v>
      </c>
      <c r="U8" s="72">
        <v>101703</v>
      </c>
      <c r="V8" s="72">
        <f aca="true" t="shared" si="10" ref="V8:V34">+SUM(D8,M8)</f>
        <v>3224741</v>
      </c>
      <c r="W8" s="72">
        <f aca="true" t="shared" si="11" ref="W8:W34">+SUM(E8,N8)</f>
        <v>1271012</v>
      </c>
      <c r="X8" s="72">
        <f aca="true" t="shared" si="12" ref="X8:X34">+SUM(F8,O8)</f>
        <v>6256</v>
      </c>
      <c r="Y8" s="72">
        <f aca="true" t="shared" si="13" ref="Y8:Y34">+SUM(G8,P8)</f>
        <v>6997</v>
      </c>
      <c r="Z8" s="72">
        <f aca="true" t="shared" si="14" ref="Z8:Z34">+SUM(H8,Q8)</f>
        <v>53300</v>
      </c>
      <c r="AA8" s="72">
        <f aca="true" t="shared" si="15" ref="AA8:AA34">+SUM(I8,R8)</f>
        <v>962200</v>
      </c>
      <c r="AB8" s="73" t="s">
        <v>115</v>
      </c>
      <c r="AC8" s="72">
        <f aca="true" t="shared" si="16" ref="AC8:AC34">+SUM(K8,T8)</f>
        <v>242259</v>
      </c>
      <c r="AD8" s="72">
        <f aca="true" t="shared" si="17" ref="AD8:AD34">+SUM(L8,U8)</f>
        <v>1953729</v>
      </c>
      <c r="AE8" s="72">
        <f aca="true" t="shared" si="18" ref="AE8:AE34">SUM(AF8,+AK8)</f>
        <v>0</v>
      </c>
      <c r="AF8" s="72">
        <f aca="true" t="shared" si="19" ref="AF8:AF3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2">
        <v>132347</v>
      </c>
      <c r="AM8" s="72">
        <f aca="true" t="shared" si="20" ref="AM8:AM34">SUM(AN8,AS8,AW8,AX8,BD8)</f>
        <v>2977066</v>
      </c>
      <c r="AN8" s="72">
        <f aca="true" t="shared" si="21" ref="AN8:AN34">SUM(AO8:AR8)</f>
        <v>1083119</v>
      </c>
      <c r="AO8" s="72">
        <v>325750</v>
      </c>
      <c r="AP8" s="72">
        <v>431619</v>
      </c>
      <c r="AQ8" s="72">
        <v>325750</v>
      </c>
      <c r="AR8" s="72">
        <v>0</v>
      </c>
      <c r="AS8" s="72">
        <f aca="true" t="shared" si="22" ref="AS8:AS34">SUM(AT8:AV8)</f>
        <v>593084</v>
      </c>
      <c r="AT8" s="72">
        <v>222197</v>
      </c>
      <c r="AU8" s="72">
        <v>352372</v>
      </c>
      <c r="AV8" s="72">
        <v>18515</v>
      </c>
      <c r="AW8" s="72">
        <v>0</v>
      </c>
      <c r="AX8" s="72">
        <f aca="true" t="shared" si="23" ref="AX8:AX34">SUM(AY8:BB8)</f>
        <v>1300863</v>
      </c>
      <c r="AY8" s="72">
        <v>395440</v>
      </c>
      <c r="AZ8" s="72">
        <v>423770</v>
      </c>
      <c r="BA8" s="72">
        <v>408577</v>
      </c>
      <c r="BB8" s="72">
        <v>73076</v>
      </c>
      <c r="BC8" s="72">
        <v>0</v>
      </c>
      <c r="BD8" s="72">
        <v>0</v>
      </c>
      <c r="BE8" s="72">
        <v>0</v>
      </c>
      <c r="BF8" s="72">
        <f aca="true" t="shared" si="24" ref="BF8:BF34">SUM(AE8,+AM8,+BE8)</f>
        <v>2977066</v>
      </c>
      <c r="BG8" s="72">
        <f aca="true" t="shared" si="25" ref="BG8:BG34">SUM(BH8,+BM8)</f>
        <v>0</v>
      </c>
      <c r="BH8" s="72">
        <f aca="true" t="shared" si="26" ref="BH8:BH34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4">SUM(BP8,BU8,BY8,BZ8,CF8)</f>
        <v>95656</v>
      </c>
      <c r="BP8" s="72">
        <f aca="true" t="shared" si="28" ref="BP8:BP34">SUM(BQ8:BT8)</f>
        <v>57007</v>
      </c>
      <c r="BQ8" s="72">
        <v>8144</v>
      </c>
      <c r="BR8" s="72">
        <v>0</v>
      </c>
      <c r="BS8" s="72">
        <v>48863</v>
      </c>
      <c r="BT8" s="72">
        <v>0</v>
      </c>
      <c r="BU8" s="72">
        <f aca="true" t="shared" si="29" ref="BU8:BU34">SUM(BV8:BX8)</f>
        <v>22355</v>
      </c>
      <c r="BV8" s="72">
        <v>20781</v>
      </c>
      <c r="BW8" s="72">
        <v>1574</v>
      </c>
      <c r="BX8" s="72">
        <v>0</v>
      </c>
      <c r="BY8" s="72">
        <v>0</v>
      </c>
      <c r="BZ8" s="72">
        <f aca="true" t="shared" si="30" ref="BZ8:BZ34">SUM(CA8:CD8)</f>
        <v>16294</v>
      </c>
      <c r="CA8" s="72">
        <v>0</v>
      </c>
      <c r="CB8" s="72">
        <v>16294</v>
      </c>
      <c r="CC8" s="72">
        <v>0</v>
      </c>
      <c r="CD8" s="72">
        <v>0</v>
      </c>
      <c r="CE8" s="72">
        <v>0</v>
      </c>
      <c r="CF8" s="72">
        <v>0</v>
      </c>
      <c r="CG8" s="72">
        <v>19672</v>
      </c>
      <c r="CH8" s="72">
        <f aca="true" t="shared" si="31" ref="CH8:CH34">SUM(BG8,+BO8,+CG8)</f>
        <v>115328</v>
      </c>
      <c r="CI8" s="72">
        <f aca="true" t="shared" si="32" ref="CI8:CI34">SUM(AE8,+BG8)</f>
        <v>0</v>
      </c>
      <c r="CJ8" s="72">
        <f aca="true" t="shared" si="33" ref="CJ8:CJ34">SUM(AF8,+BH8)</f>
        <v>0</v>
      </c>
      <c r="CK8" s="72">
        <f aca="true" t="shared" si="34" ref="CK8:CK34">SUM(AG8,+BI8)</f>
        <v>0</v>
      </c>
      <c r="CL8" s="72">
        <f aca="true" t="shared" si="35" ref="CL8:CL34">SUM(AH8,+BJ8)</f>
        <v>0</v>
      </c>
      <c r="CM8" s="72">
        <f aca="true" t="shared" si="36" ref="CM8:CM34">SUM(AI8,+BK8)</f>
        <v>0</v>
      </c>
      <c r="CN8" s="72">
        <f aca="true" t="shared" si="37" ref="CN8:CN34">SUM(AJ8,+BL8)</f>
        <v>0</v>
      </c>
      <c r="CO8" s="72">
        <f aca="true" t="shared" si="38" ref="CO8:CO34">SUM(AK8,+BM8)</f>
        <v>0</v>
      </c>
      <c r="CP8" s="72">
        <f aca="true" t="shared" si="39" ref="CP8:CP34">SUM(AL8,+BN8)</f>
        <v>132347</v>
      </c>
      <c r="CQ8" s="72">
        <f aca="true" t="shared" si="40" ref="CQ8:CQ34">SUM(AM8,+BO8)</f>
        <v>3072722</v>
      </c>
      <c r="CR8" s="72">
        <f aca="true" t="shared" si="41" ref="CR8:CR34">SUM(AN8,+BP8)</f>
        <v>1140126</v>
      </c>
      <c r="CS8" s="72">
        <f aca="true" t="shared" si="42" ref="CS8:CS34">SUM(AO8,+BQ8)</f>
        <v>333894</v>
      </c>
      <c r="CT8" s="72">
        <f aca="true" t="shared" si="43" ref="CT8:CT34">SUM(AP8,+BR8)</f>
        <v>431619</v>
      </c>
      <c r="CU8" s="72">
        <f aca="true" t="shared" si="44" ref="CU8:CU34">SUM(AQ8,+BS8)</f>
        <v>374613</v>
      </c>
      <c r="CV8" s="72">
        <f aca="true" t="shared" si="45" ref="CV8:CV34">SUM(AR8,+BT8)</f>
        <v>0</v>
      </c>
      <c r="CW8" s="72">
        <f aca="true" t="shared" si="46" ref="CW8:CW34">SUM(AS8,+BU8)</f>
        <v>615439</v>
      </c>
      <c r="CX8" s="72">
        <f aca="true" t="shared" si="47" ref="CX8:CX34">SUM(AT8,+BV8)</f>
        <v>242978</v>
      </c>
      <c r="CY8" s="72">
        <f aca="true" t="shared" si="48" ref="CY8:CY34">SUM(AU8,+BW8)</f>
        <v>353946</v>
      </c>
      <c r="CZ8" s="72">
        <f aca="true" t="shared" si="49" ref="CZ8:CZ34">SUM(AV8,+BX8)</f>
        <v>18515</v>
      </c>
      <c r="DA8" s="72">
        <f aca="true" t="shared" si="50" ref="DA8:DA34">SUM(AW8,+BY8)</f>
        <v>0</v>
      </c>
      <c r="DB8" s="72">
        <f aca="true" t="shared" si="51" ref="DB8:DB34">SUM(AX8,+BZ8)</f>
        <v>1317157</v>
      </c>
      <c r="DC8" s="72">
        <f aca="true" t="shared" si="52" ref="DC8:DC34">SUM(AY8,+CA8)</f>
        <v>395440</v>
      </c>
      <c r="DD8" s="72">
        <f aca="true" t="shared" si="53" ref="DD8:DD34">SUM(AZ8,+CB8)</f>
        <v>440064</v>
      </c>
      <c r="DE8" s="72">
        <f aca="true" t="shared" si="54" ref="DE8:DE34">SUM(BA8,+CC8)</f>
        <v>408577</v>
      </c>
      <c r="DF8" s="72">
        <f aca="true" t="shared" si="55" ref="DF8:DF34">SUM(BB8,+CD8)</f>
        <v>73076</v>
      </c>
      <c r="DG8" s="72">
        <f aca="true" t="shared" si="56" ref="DG8:DG34">SUM(BC8,+CE8)</f>
        <v>0</v>
      </c>
      <c r="DH8" s="72">
        <f aca="true" t="shared" si="57" ref="DH8:DH34">SUM(BD8,+CF8)</f>
        <v>0</v>
      </c>
      <c r="DI8" s="72">
        <f aca="true" t="shared" si="58" ref="DI8:DI34">SUM(BE8,+CG8)</f>
        <v>19672</v>
      </c>
      <c r="DJ8" s="72">
        <f aca="true" t="shared" si="59" ref="DJ8:DJ34">SUM(BF8,+CH8)</f>
        <v>3092394</v>
      </c>
    </row>
    <row r="9" spans="1:114" s="50" customFormat="1" ht="12" customHeight="1">
      <c r="A9" s="51" t="s">
        <v>112</v>
      </c>
      <c r="B9" s="64" t="s">
        <v>118</v>
      </c>
      <c r="C9" s="51" t="s">
        <v>119</v>
      </c>
      <c r="D9" s="72">
        <f t="shared" si="6"/>
        <v>1008893</v>
      </c>
      <c r="E9" s="72">
        <f t="shared" si="7"/>
        <v>456734</v>
      </c>
      <c r="F9" s="72">
        <v>0</v>
      </c>
      <c r="G9" s="72">
        <v>0</v>
      </c>
      <c r="H9" s="72">
        <v>0</v>
      </c>
      <c r="I9" s="72">
        <v>67496</v>
      </c>
      <c r="J9" s="73" t="s">
        <v>115</v>
      </c>
      <c r="K9" s="72">
        <v>389238</v>
      </c>
      <c r="L9" s="72">
        <v>552159</v>
      </c>
      <c r="M9" s="72">
        <f t="shared" si="8"/>
        <v>136423</v>
      </c>
      <c r="N9" s="72">
        <f t="shared" si="9"/>
        <v>46195</v>
      </c>
      <c r="O9" s="72">
        <v>0</v>
      </c>
      <c r="P9" s="72">
        <v>0</v>
      </c>
      <c r="Q9" s="72">
        <v>0</v>
      </c>
      <c r="R9" s="72">
        <v>12056</v>
      </c>
      <c r="S9" s="73" t="s">
        <v>115</v>
      </c>
      <c r="T9" s="72">
        <v>34139</v>
      </c>
      <c r="U9" s="72">
        <v>90228</v>
      </c>
      <c r="V9" s="72">
        <f t="shared" si="10"/>
        <v>1145316</v>
      </c>
      <c r="W9" s="72">
        <f t="shared" si="11"/>
        <v>502929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79552</v>
      </c>
      <c r="AB9" s="73" t="s">
        <v>115</v>
      </c>
      <c r="AC9" s="72">
        <f t="shared" si="16"/>
        <v>423377</v>
      </c>
      <c r="AD9" s="72">
        <f t="shared" si="17"/>
        <v>642387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1008893</v>
      </c>
      <c r="AN9" s="72">
        <f t="shared" si="21"/>
        <v>87883</v>
      </c>
      <c r="AO9" s="72">
        <v>83155</v>
      </c>
      <c r="AP9" s="72">
        <v>4728</v>
      </c>
      <c r="AQ9" s="72">
        <v>0</v>
      </c>
      <c r="AR9" s="72">
        <v>0</v>
      </c>
      <c r="AS9" s="72">
        <f t="shared" si="22"/>
        <v>256983</v>
      </c>
      <c r="AT9" s="72">
        <v>2356</v>
      </c>
      <c r="AU9" s="72">
        <v>254627</v>
      </c>
      <c r="AV9" s="72">
        <v>0</v>
      </c>
      <c r="AW9" s="72">
        <v>0</v>
      </c>
      <c r="AX9" s="72">
        <f t="shared" si="23"/>
        <v>664027</v>
      </c>
      <c r="AY9" s="72">
        <v>124311</v>
      </c>
      <c r="AZ9" s="72">
        <v>438596</v>
      </c>
      <c r="BA9" s="72">
        <v>101120</v>
      </c>
      <c r="BB9" s="72">
        <v>0</v>
      </c>
      <c r="BC9" s="72">
        <v>0</v>
      </c>
      <c r="BD9" s="72">
        <v>0</v>
      </c>
      <c r="BE9" s="72">
        <v>0</v>
      </c>
      <c r="BF9" s="72">
        <f t="shared" si="24"/>
        <v>1008893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136423</v>
      </c>
      <c r="BP9" s="72">
        <f t="shared" si="28"/>
        <v>29173</v>
      </c>
      <c r="BQ9" s="72">
        <v>22831</v>
      </c>
      <c r="BR9" s="72">
        <v>0</v>
      </c>
      <c r="BS9" s="72">
        <v>6342</v>
      </c>
      <c r="BT9" s="72">
        <v>0</v>
      </c>
      <c r="BU9" s="72">
        <f t="shared" si="29"/>
        <v>83346</v>
      </c>
      <c r="BV9" s="72">
        <v>0</v>
      </c>
      <c r="BW9" s="72">
        <v>83346</v>
      </c>
      <c r="BX9" s="72">
        <v>0</v>
      </c>
      <c r="BY9" s="72">
        <v>0</v>
      </c>
      <c r="BZ9" s="72">
        <f t="shared" si="30"/>
        <v>23904</v>
      </c>
      <c r="CA9" s="72">
        <v>0</v>
      </c>
      <c r="CB9" s="72">
        <v>23904</v>
      </c>
      <c r="CC9" s="72">
        <v>0</v>
      </c>
      <c r="CD9" s="72">
        <v>0</v>
      </c>
      <c r="CE9" s="72">
        <v>0</v>
      </c>
      <c r="CF9" s="72">
        <v>0</v>
      </c>
      <c r="CG9" s="72">
        <v>0</v>
      </c>
      <c r="CH9" s="72">
        <f t="shared" si="31"/>
        <v>136423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1145316</v>
      </c>
      <c r="CR9" s="72">
        <f t="shared" si="41"/>
        <v>117056</v>
      </c>
      <c r="CS9" s="72">
        <f t="shared" si="42"/>
        <v>105986</v>
      </c>
      <c r="CT9" s="72">
        <f t="shared" si="43"/>
        <v>4728</v>
      </c>
      <c r="CU9" s="72">
        <f t="shared" si="44"/>
        <v>6342</v>
      </c>
      <c r="CV9" s="72">
        <f t="shared" si="45"/>
        <v>0</v>
      </c>
      <c r="CW9" s="72">
        <f t="shared" si="46"/>
        <v>340329</v>
      </c>
      <c r="CX9" s="72">
        <f t="shared" si="47"/>
        <v>2356</v>
      </c>
      <c r="CY9" s="72">
        <f t="shared" si="48"/>
        <v>337973</v>
      </c>
      <c r="CZ9" s="72">
        <f t="shared" si="49"/>
        <v>0</v>
      </c>
      <c r="DA9" s="72">
        <f t="shared" si="50"/>
        <v>0</v>
      </c>
      <c r="DB9" s="72">
        <f t="shared" si="51"/>
        <v>687931</v>
      </c>
      <c r="DC9" s="72">
        <f t="shared" si="52"/>
        <v>124311</v>
      </c>
      <c r="DD9" s="72">
        <f t="shared" si="53"/>
        <v>462500</v>
      </c>
      <c r="DE9" s="72">
        <f t="shared" si="54"/>
        <v>101120</v>
      </c>
      <c r="DF9" s="72">
        <f t="shared" si="55"/>
        <v>0</v>
      </c>
      <c r="DG9" s="72">
        <f t="shared" si="56"/>
        <v>0</v>
      </c>
      <c r="DH9" s="72">
        <f t="shared" si="57"/>
        <v>0</v>
      </c>
      <c r="DI9" s="72">
        <f t="shared" si="58"/>
        <v>0</v>
      </c>
      <c r="DJ9" s="72">
        <f t="shared" si="59"/>
        <v>1145316</v>
      </c>
    </row>
    <row r="10" spans="1:114" s="50" customFormat="1" ht="12" customHeight="1">
      <c r="A10" s="51" t="s">
        <v>112</v>
      </c>
      <c r="B10" s="64" t="s">
        <v>120</v>
      </c>
      <c r="C10" s="51" t="s">
        <v>121</v>
      </c>
      <c r="D10" s="72">
        <f t="shared" si="6"/>
        <v>310295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3" t="s">
        <v>115</v>
      </c>
      <c r="K10" s="72">
        <v>0</v>
      </c>
      <c r="L10" s="72">
        <v>310295</v>
      </c>
      <c r="M10" s="72">
        <f t="shared" si="8"/>
        <v>20385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115</v>
      </c>
      <c r="T10" s="72">
        <v>0</v>
      </c>
      <c r="U10" s="72">
        <v>20385</v>
      </c>
      <c r="V10" s="72">
        <f t="shared" si="10"/>
        <v>330680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3" t="s">
        <v>115</v>
      </c>
      <c r="AC10" s="72">
        <f t="shared" si="16"/>
        <v>0</v>
      </c>
      <c r="AD10" s="72">
        <f t="shared" si="17"/>
        <v>330680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0</v>
      </c>
      <c r="AN10" s="72">
        <f t="shared" si="21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2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3"/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310295</v>
      </c>
      <c r="BD10" s="72">
        <v>0</v>
      </c>
      <c r="BE10" s="72">
        <v>0</v>
      </c>
      <c r="BF10" s="72">
        <f t="shared" si="24"/>
        <v>0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20385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0</v>
      </c>
      <c r="CR10" s="72">
        <f t="shared" si="41"/>
        <v>0</v>
      </c>
      <c r="CS10" s="72">
        <f t="shared" si="42"/>
        <v>0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0</v>
      </c>
      <c r="CX10" s="72">
        <f t="shared" si="47"/>
        <v>0</v>
      </c>
      <c r="CY10" s="72">
        <f t="shared" si="48"/>
        <v>0</v>
      </c>
      <c r="CZ10" s="72">
        <f t="shared" si="49"/>
        <v>0</v>
      </c>
      <c r="DA10" s="72">
        <f t="shared" si="50"/>
        <v>0</v>
      </c>
      <c r="DB10" s="72">
        <f t="shared" si="51"/>
        <v>0</v>
      </c>
      <c r="DC10" s="72">
        <f t="shared" si="52"/>
        <v>0</v>
      </c>
      <c r="DD10" s="72">
        <f t="shared" si="53"/>
        <v>0</v>
      </c>
      <c r="DE10" s="72">
        <f t="shared" si="54"/>
        <v>0</v>
      </c>
      <c r="DF10" s="72">
        <f t="shared" si="55"/>
        <v>0</v>
      </c>
      <c r="DG10" s="72">
        <f t="shared" si="56"/>
        <v>330680</v>
      </c>
      <c r="DH10" s="72">
        <f t="shared" si="57"/>
        <v>0</v>
      </c>
      <c r="DI10" s="72">
        <f t="shared" si="58"/>
        <v>0</v>
      </c>
      <c r="DJ10" s="72">
        <f t="shared" si="59"/>
        <v>0</v>
      </c>
    </row>
    <row r="11" spans="1:114" s="50" customFormat="1" ht="12" customHeight="1">
      <c r="A11" s="51" t="s">
        <v>112</v>
      </c>
      <c r="B11" s="64" t="s">
        <v>122</v>
      </c>
      <c r="C11" s="51" t="s">
        <v>123</v>
      </c>
      <c r="D11" s="72">
        <f t="shared" si="6"/>
        <v>385479</v>
      </c>
      <c r="E11" s="72">
        <f t="shared" si="7"/>
        <v>38470</v>
      </c>
      <c r="F11" s="72">
        <v>0</v>
      </c>
      <c r="G11" s="72">
        <v>0</v>
      </c>
      <c r="H11" s="72">
        <v>0</v>
      </c>
      <c r="I11" s="72">
        <v>38470</v>
      </c>
      <c r="J11" s="73" t="s">
        <v>115</v>
      </c>
      <c r="K11" s="72">
        <v>0</v>
      </c>
      <c r="L11" s="72">
        <v>347009</v>
      </c>
      <c r="M11" s="72">
        <f t="shared" si="8"/>
        <v>83165</v>
      </c>
      <c r="N11" s="72">
        <f t="shared" si="9"/>
        <v>15893</v>
      </c>
      <c r="O11" s="72">
        <v>697</v>
      </c>
      <c r="P11" s="72">
        <v>0</v>
      </c>
      <c r="Q11" s="72">
        <v>0</v>
      </c>
      <c r="R11" s="72">
        <v>15196</v>
      </c>
      <c r="S11" s="73" t="s">
        <v>115</v>
      </c>
      <c r="T11" s="72">
        <v>0</v>
      </c>
      <c r="U11" s="72">
        <v>67272</v>
      </c>
      <c r="V11" s="72">
        <f t="shared" si="10"/>
        <v>468644</v>
      </c>
      <c r="W11" s="72">
        <f t="shared" si="11"/>
        <v>54363</v>
      </c>
      <c r="X11" s="72">
        <f t="shared" si="12"/>
        <v>697</v>
      </c>
      <c r="Y11" s="72">
        <f t="shared" si="13"/>
        <v>0</v>
      </c>
      <c r="Z11" s="72">
        <f t="shared" si="14"/>
        <v>0</v>
      </c>
      <c r="AA11" s="72">
        <f t="shared" si="15"/>
        <v>53666</v>
      </c>
      <c r="AB11" s="73" t="s">
        <v>115</v>
      </c>
      <c r="AC11" s="72">
        <f t="shared" si="16"/>
        <v>0</v>
      </c>
      <c r="AD11" s="72">
        <f t="shared" si="17"/>
        <v>414281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30485</v>
      </c>
      <c r="AM11" s="72">
        <f t="shared" si="20"/>
        <v>286861</v>
      </c>
      <c r="AN11" s="72">
        <f t="shared" si="21"/>
        <v>22783</v>
      </c>
      <c r="AO11" s="72">
        <v>8656</v>
      </c>
      <c r="AP11" s="72">
        <v>0</v>
      </c>
      <c r="AQ11" s="72">
        <v>14127</v>
      </c>
      <c r="AR11" s="72">
        <v>0</v>
      </c>
      <c r="AS11" s="72">
        <f t="shared" si="22"/>
        <v>98636</v>
      </c>
      <c r="AT11" s="72">
        <v>0</v>
      </c>
      <c r="AU11" s="72">
        <v>98636</v>
      </c>
      <c r="AV11" s="72">
        <v>0</v>
      </c>
      <c r="AW11" s="72">
        <v>0</v>
      </c>
      <c r="AX11" s="72">
        <f t="shared" si="23"/>
        <v>165442</v>
      </c>
      <c r="AY11" s="72">
        <v>104780</v>
      </c>
      <c r="AZ11" s="72">
        <v>39666</v>
      </c>
      <c r="BA11" s="72">
        <v>20996</v>
      </c>
      <c r="BB11" s="72">
        <v>0</v>
      </c>
      <c r="BC11" s="72">
        <v>68133</v>
      </c>
      <c r="BD11" s="72">
        <v>0</v>
      </c>
      <c r="BE11" s="72">
        <v>0</v>
      </c>
      <c r="BF11" s="72">
        <f t="shared" si="24"/>
        <v>286861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83165</v>
      </c>
      <c r="BP11" s="72">
        <f t="shared" si="28"/>
        <v>22984</v>
      </c>
      <c r="BQ11" s="72">
        <v>7902</v>
      </c>
      <c r="BR11" s="72">
        <v>0</v>
      </c>
      <c r="BS11" s="72">
        <v>15082</v>
      </c>
      <c r="BT11" s="72">
        <v>0</v>
      </c>
      <c r="BU11" s="72">
        <f t="shared" si="29"/>
        <v>45236</v>
      </c>
      <c r="BV11" s="72">
        <v>0</v>
      </c>
      <c r="BW11" s="72">
        <v>45236</v>
      </c>
      <c r="BX11" s="72">
        <v>0</v>
      </c>
      <c r="BY11" s="72">
        <v>0</v>
      </c>
      <c r="BZ11" s="72">
        <f t="shared" si="30"/>
        <v>14945</v>
      </c>
      <c r="CA11" s="72">
        <v>3675</v>
      </c>
      <c r="CB11" s="72">
        <v>0</v>
      </c>
      <c r="CC11" s="72">
        <v>11270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83165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30485</v>
      </c>
      <c r="CQ11" s="72">
        <f t="shared" si="40"/>
        <v>370026</v>
      </c>
      <c r="CR11" s="72">
        <f t="shared" si="41"/>
        <v>45767</v>
      </c>
      <c r="CS11" s="72">
        <f t="shared" si="42"/>
        <v>16558</v>
      </c>
      <c r="CT11" s="72">
        <f t="shared" si="43"/>
        <v>0</v>
      </c>
      <c r="CU11" s="72">
        <f t="shared" si="44"/>
        <v>29209</v>
      </c>
      <c r="CV11" s="72">
        <f t="shared" si="45"/>
        <v>0</v>
      </c>
      <c r="CW11" s="72">
        <f t="shared" si="46"/>
        <v>143872</v>
      </c>
      <c r="CX11" s="72">
        <f t="shared" si="47"/>
        <v>0</v>
      </c>
      <c r="CY11" s="72">
        <f t="shared" si="48"/>
        <v>143872</v>
      </c>
      <c r="CZ11" s="72">
        <f t="shared" si="49"/>
        <v>0</v>
      </c>
      <c r="DA11" s="72">
        <f t="shared" si="50"/>
        <v>0</v>
      </c>
      <c r="DB11" s="72">
        <f t="shared" si="51"/>
        <v>180387</v>
      </c>
      <c r="DC11" s="72">
        <f t="shared" si="52"/>
        <v>108455</v>
      </c>
      <c r="DD11" s="72">
        <f t="shared" si="53"/>
        <v>39666</v>
      </c>
      <c r="DE11" s="72">
        <f t="shared" si="54"/>
        <v>32266</v>
      </c>
      <c r="DF11" s="72">
        <f t="shared" si="55"/>
        <v>0</v>
      </c>
      <c r="DG11" s="72">
        <f t="shared" si="56"/>
        <v>68133</v>
      </c>
      <c r="DH11" s="72">
        <f t="shared" si="57"/>
        <v>0</v>
      </c>
      <c r="DI11" s="72">
        <f t="shared" si="58"/>
        <v>0</v>
      </c>
      <c r="DJ11" s="72">
        <f t="shared" si="59"/>
        <v>370026</v>
      </c>
    </row>
    <row r="12" spans="1:114" s="50" customFormat="1" ht="12" customHeight="1">
      <c r="A12" s="53" t="s">
        <v>112</v>
      </c>
      <c r="B12" s="54" t="s">
        <v>124</v>
      </c>
      <c r="C12" s="53" t="s">
        <v>125</v>
      </c>
      <c r="D12" s="74">
        <f t="shared" si="6"/>
        <v>310295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5" t="s">
        <v>115</v>
      </c>
      <c r="K12" s="74">
        <v>0</v>
      </c>
      <c r="L12" s="74">
        <v>310295</v>
      </c>
      <c r="M12" s="74">
        <f t="shared" si="8"/>
        <v>20385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115</v>
      </c>
      <c r="T12" s="74">
        <v>0</v>
      </c>
      <c r="U12" s="74">
        <v>20385</v>
      </c>
      <c r="V12" s="74">
        <f t="shared" si="10"/>
        <v>330680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5" t="s">
        <v>115</v>
      </c>
      <c r="AC12" s="74">
        <f t="shared" si="16"/>
        <v>0</v>
      </c>
      <c r="AD12" s="74">
        <f t="shared" si="17"/>
        <v>330680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0</v>
      </c>
      <c r="AN12" s="74">
        <f t="shared" si="21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2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3"/>
        <v>0</v>
      </c>
      <c r="AY12" s="74">
        <v>0</v>
      </c>
      <c r="AZ12" s="74">
        <v>0</v>
      </c>
      <c r="BA12" s="74">
        <v>0</v>
      </c>
      <c r="BB12" s="74">
        <v>0</v>
      </c>
      <c r="BC12" s="74">
        <v>310295</v>
      </c>
      <c r="BD12" s="74">
        <v>0</v>
      </c>
      <c r="BE12" s="74">
        <v>0</v>
      </c>
      <c r="BF12" s="74">
        <f t="shared" si="24"/>
        <v>0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20385</v>
      </c>
      <c r="CF12" s="74">
        <v>0</v>
      </c>
      <c r="CG12" s="74">
        <v>0</v>
      </c>
      <c r="CH12" s="74">
        <f t="shared" si="31"/>
        <v>0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0</v>
      </c>
      <c r="CR12" s="74">
        <f t="shared" si="41"/>
        <v>0</v>
      </c>
      <c r="CS12" s="74">
        <f t="shared" si="42"/>
        <v>0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0</v>
      </c>
      <c r="CX12" s="74">
        <f t="shared" si="47"/>
        <v>0</v>
      </c>
      <c r="CY12" s="74">
        <f t="shared" si="48"/>
        <v>0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4">
        <f t="shared" si="56"/>
        <v>330680</v>
      </c>
      <c r="DH12" s="74">
        <f t="shared" si="57"/>
        <v>0</v>
      </c>
      <c r="DI12" s="74">
        <f t="shared" si="58"/>
        <v>0</v>
      </c>
      <c r="DJ12" s="74">
        <f t="shared" si="59"/>
        <v>0</v>
      </c>
    </row>
    <row r="13" spans="1:114" s="50" customFormat="1" ht="12" customHeight="1">
      <c r="A13" s="53" t="s">
        <v>112</v>
      </c>
      <c r="B13" s="54" t="s">
        <v>126</v>
      </c>
      <c r="C13" s="53" t="s">
        <v>127</v>
      </c>
      <c r="D13" s="74">
        <f t="shared" si="6"/>
        <v>219870</v>
      </c>
      <c r="E13" s="74">
        <f t="shared" si="7"/>
        <v>87</v>
      </c>
      <c r="F13" s="74">
        <v>0</v>
      </c>
      <c r="G13" s="74">
        <v>0</v>
      </c>
      <c r="H13" s="74">
        <v>0</v>
      </c>
      <c r="I13" s="74">
        <v>0</v>
      </c>
      <c r="J13" s="75" t="s">
        <v>115</v>
      </c>
      <c r="K13" s="74">
        <v>87</v>
      </c>
      <c r="L13" s="74">
        <v>219783</v>
      </c>
      <c r="M13" s="74">
        <f t="shared" si="8"/>
        <v>30909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5" t="s">
        <v>115</v>
      </c>
      <c r="T13" s="74">
        <v>0</v>
      </c>
      <c r="U13" s="74">
        <v>30909</v>
      </c>
      <c r="V13" s="74">
        <f t="shared" si="10"/>
        <v>250779</v>
      </c>
      <c r="W13" s="74">
        <f t="shared" si="11"/>
        <v>87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5" t="s">
        <v>115</v>
      </c>
      <c r="AC13" s="74">
        <f t="shared" si="16"/>
        <v>87</v>
      </c>
      <c r="AD13" s="74">
        <f t="shared" si="17"/>
        <v>250692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76480</v>
      </c>
      <c r="AN13" s="74">
        <f t="shared" si="21"/>
        <v>18676</v>
      </c>
      <c r="AO13" s="74">
        <v>18676</v>
      </c>
      <c r="AP13" s="74">
        <v>0</v>
      </c>
      <c r="AQ13" s="74">
        <v>0</v>
      </c>
      <c r="AR13" s="74">
        <v>0</v>
      </c>
      <c r="AS13" s="74">
        <f t="shared" si="22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3"/>
        <v>57804</v>
      </c>
      <c r="AY13" s="74">
        <v>55483</v>
      </c>
      <c r="AZ13" s="74">
        <v>293</v>
      </c>
      <c r="BA13" s="74">
        <v>293</v>
      </c>
      <c r="BB13" s="74">
        <v>1735</v>
      </c>
      <c r="BC13" s="74">
        <v>143390</v>
      </c>
      <c r="BD13" s="74">
        <v>0</v>
      </c>
      <c r="BE13" s="74">
        <v>0</v>
      </c>
      <c r="BF13" s="74">
        <f t="shared" si="24"/>
        <v>76480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5834</v>
      </c>
      <c r="BP13" s="74">
        <f t="shared" si="28"/>
        <v>5834</v>
      </c>
      <c r="BQ13" s="74">
        <v>5834</v>
      </c>
      <c r="BR13" s="74">
        <v>0</v>
      </c>
      <c r="BS13" s="74">
        <v>0</v>
      </c>
      <c r="BT13" s="74">
        <v>0</v>
      </c>
      <c r="BU13" s="74">
        <f t="shared" si="29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25075</v>
      </c>
      <c r="CF13" s="74">
        <v>0</v>
      </c>
      <c r="CG13" s="74">
        <v>0</v>
      </c>
      <c r="CH13" s="74">
        <f t="shared" si="31"/>
        <v>5834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82314</v>
      </c>
      <c r="CR13" s="74">
        <f t="shared" si="41"/>
        <v>24510</v>
      </c>
      <c r="CS13" s="74">
        <f t="shared" si="42"/>
        <v>24510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57804</v>
      </c>
      <c r="DC13" s="74">
        <f t="shared" si="52"/>
        <v>55483</v>
      </c>
      <c r="DD13" s="74">
        <f t="shared" si="53"/>
        <v>293</v>
      </c>
      <c r="DE13" s="74">
        <f t="shared" si="54"/>
        <v>293</v>
      </c>
      <c r="DF13" s="74">
        <f t="shared" si="55"/>
        <v>1735</v>
      </c>
      <c r="DG13" s="74">
        <f t="shared" si="56"/>
        <v>168465</v>
      </c>
      <c r="DH13" s="74">
        <f t="shared" si="57"/>
        <v>0</v>
      </c>
      <c r="DI13" s="74">
        <f t="shared" si="58"/>
        <v>0</v>
      </c>
      <c r="DJ13" s="74">
        <f t="shared" si="59"/>
        <v>82314</v>
      </c>
    </row>
    <row r="14" spans="1:114" s="50" customFormat="1" ht="12" customHeight="1">
      <c r="A14" s="53" t="s">
        <v>112</v>
      </c>
      <c r="B14" s="54" t="s">
        <v>128</v>
      </c>
      <c r="C14" s="53" t="s">
        <v>129</v>
      </c>
      <c r="D14" s="74">
        <f t="shared" si="6"/>
        <v>645084</v>
      </c>
      <c r="E14" s="74">
        <f t="shared" si="7"/>
        <v>59342</v>
      </c>
      <c r="F14" s="74">
        <v>0</v>
      </c>
      <c r="G14" s="74">
        <v>0</v>
      </c>
      <c r="H14" s="74">
        <v>0</v>
      </c>
      <c r="I14" s="74">
        <v>40754</v>
      </c>
      <c r="J14" s="75" t="s">
        <v>115</v>
      </c>
      <c r="K14" s="74">
        <v>18588</v>
      </c>
      <c r="L14" s="74">
        <v>585742</v>
      </c>
      <c r="M14" s="74">
        <f t="shared" si="8"/>
        <v>281954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115</v>
      </c>
      <c r="T14" s="74">
        <v>0</v>
      </c>
      <c r="U14" s="74">
        <v>281954</v>
      </c>
      <c r="V14" s="74">
        <f t="shared" si="10"/>
        <v>927038</v>
      </c>
      <c r="W14" s="74">
        <f t="shared" si="11"/>
        <v>59342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40754</v>
      </c>
      <c r="AB14" s="75" t="s">
        <v>115</v>
      </c>
      <c r="AC14" s="74">
        <f t="shared" si="16"/>
        <v>18588</v>
      </c>
      <c r="AD14" s="74">
        <f t="shared" si="17"/>
        <v>867696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328722</v>
      </c>
      <c r="AN14" s="74">
        <f t="shared" si="21"/>
        <v>143146</v>
      </c>
      <c r="AO14" s="74">
        <v>143146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/>
      <c r="AU14" s="74">
        <v>0</v>
      </c>
      <c r="AV14" s="74">
        <v>0</v>
      </c>
      <c r="AW14" s="74">
        <v>0</v>
      </c>
      <c r="AX14" s="74">
        <f t="shared" si="23"/>
        <v>185556</v>
      </c>
      <c r="AY14" s="74">
        <v>184372</v>
      </c>
      <c r="AZ14" s="74">
        <v>0</v>
      </c>
      <c r="BA14" s="74">
        <v>0</v>
      </c>
      <c r="BB14" s="74">
        <v>1184</v>
      </c>
      <c r="BC14" s="74">
        <v>316362</v>
      </c>
      <c r="BD14" s="74">
        <v>20</v>
      </c>
      <c r="BE14" s="74">
        <v>0</v>
      </c>
      <c r="BF14" s="74">
        <f t="shared" si="24"/>
        <v>328722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270630</v>
      </c>
      <c r="CF14" s="74">
        <v>0</v>
      </c>
      <c r="CG14" s="74">
        <v>11324</v>
      </c>
      <c r="CH14" s="74">
        <f t="shared" si="31"/>
        <v>11324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328722</v>
      </c>
      <c r="CR14" s="74">
        <f t="shared" si="41"/>
        <v>143146</v>
      </c>
      <c r="CS14" s="74">
        <f t="shared" si="42"/>
        <v>143146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185556</v>
      </c>
      <c r="DC14" s="74">
        <f t="shared" si="52"/>
        <v>184372</v>
      </c>
      <c r="DD14" s="74">
        <f t="shared" si="53"/>
        <v>0</v>
      </c>
      <c r="DE14" s="74">
        <f t="shared" si="54"/>
        <v>0</v>
      </c>
      <c r="DF14" s="74">
        <f t="shared" si="55"/>
        <v>1184</v>
      </c>
      <c r="DG14" s="74">
        <f t="shared" si="56"/>
        <v>586992</v>
      </c>
      <c r="DH14" s="74">
        <f t="shared" si="57"/>
        <v>20</v>
      </c>
      <c r="DI14" s="74">
        <f t="shared" si="58"/>
        <v>11324</v>
      </c>
      <c r="DJ14" s="74">
        <f t="shared" si="59"/>
        <v>340046</v>
      </c>
    </row>
    <row r="15" spans="1:114" s="50" customFormat="1" ht="12" customHeight="1">
      <c r="A15" s="53" t="s">
        <v>112</v>
      </c>
      <c r="B15" s="54" t="s">
        <v>130</v>
      </c>
      <c r="C15" s="53" t="s">
        <v>131</v>
      </c>
      <c r="D15" s="74">
        <f t="shared" si="6"/>
        <v>388637</v>
      </c>
      <c r="E15" s="74">
        <f t="shared" si="7"/>
        <v>155</v>
      </c>
      <c r="F15" s="74">
        <v>0</v>
      </c>
      <c r="G15" s="74">
        <v>0</v>
      </c>
      <c r="H15" s="74">
        <v>0</v>
      </c>
      <c r="I15" s="74">
        <v>0</v>
      </c>
      <c r="J15" s="75" t="s">
        <v>115</v>
      </c>
      <c r="K15" s="74">
        <v>155</v>
      </c>
      <c r="L15" s="74">
        <v>388482</v>
      </c>
      <c r="M15" s="74">
        <f t="shared" si="8"/>
        <v>28335</v>
      </c>
      <c r="N15" s="74">
        <f t="shared" si="9"/>
        <v>28335</v>
      </c>
      <c r="O15" s="74">
        <v>0</v>
      </c>
      <c r="P15" s="74">
        <v>0</v>
      </c>
      <c r="Q15" s="74">
        <v>0</v>
      </c>
      <c r="R15" s="74">
        <v>28310</v>
      </c>
      <c r="S15" s="75" t="s">
        <v>115</v>
      </c>
      <c r="T15" s="74">
        <v>25</v>
      </c>
      <c r="U15" s="74">
        <v>0</v>
      </c>
      <c r="V15" s="74">
        <f t="shared" si="10"/>
        <v>416972</v>
      </c>
      <c r="W15" s="74">
        <f t="shared" si="11"/>
        <v>28490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28310</v>
      </c>
      <c r="AB15" s="75" t="s">
        <v>115</v>
      </c>
      <c r="AC15" s="74">
        <f t="shared" si="16"/>
        <v>180</v>
      </c>
      <c r="AD15" s="74">
        <f t="shared" si="17"/>
        <v>388482</v>
      </c>
      <c r="AE15" s="74">
        <f t="shared" si="18"/>
        <v>880</v>
      </c>
      <c r="AF15" s="74">
        <f t="shared" si="19"/>
        <v>880</v>
      </c>
      <c r="AG15" s="74">
        <v>0</v>
      </c>
      <c r="AH15" s="74">
        <v>0</v>
      </c>
      <c r="AI15" s="74">
        <v>0</v>
      </c>
      <c r="AJ15" s="74">
        <v>880</v>
      </c>
      <c r="AK15" s="74">
        <v>0</v>
      </c>
      <c r="AL15" s="74">
        <v>0</v>
      </c>
      <c r="AM15" s="74">
        <f t="shared" si="20"/>
        <v>216070</v>
      </c>
      <c r="AN15" s="74">
        <f t="shared" si="21"/>
        <v>15000</v>
      </c>
      <c r="AO15" s="74">
        <v>15000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201070</v>
      </c>
      <c r="AY15" s="74">
        <v>179029</v>
      </c>
      <c r="AZ15" s="74">
        <v>20507</v>
      </c>
      <c r="BA15" s="74">
        <v>1534</v>
      </c>
      <c r="BB15" s="74">
        <v>0</v>
      </c>
      <c r="BC15" s="74">
        <v>171141</v>
      </c>
      <c r="BD15" s="74">
        <v>0</v>
      </c>
      <c r="BE15" s="74">
        <v>546</v>
      </c>
      <c r="BF15" s="74">
        <f t="shared" si="24"/>
        <v>217496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2605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2605</v>
      </c>
      <c r="CA15" s="74">
        <v>318</v>
      </c>
      <c r="CB15" s="74">
        <v>0</v>
      </c>
      <c r="CC15" s="74">
        <v>2287</v>
      </c>
      <c r="CD15" s="74">
        <v>0</v>
      </c>
      <c r="CE15" s="74">
        <v>12687</v>
      </c>
      <c r="CF15" s="74">
        <v>0</v>
      </c>
      <c r="CG15" s="74">
        <v>13043</v>
      </c>
      <c r="CH15" s="74">
        <f t="shared" si="31"/>
        <v>15648</v>
      </c>
      <c r="CI15" s="74">
        <f t="shared" si="32"/>
        <v>880</v>
      </c>
      <c r="CJ15" s="74">
        <f t="shared" si="33"/>
        <v>880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880</v>
      </c>
      <c r="CO15" s="74">
        <f t="shared" si="38"/>
        <v>0</v>
      </c>
      <c r="CP15" s="74">
        <f t="shared" si="39"/>
        <v>0</v>
      </c>
      <c r="CQ15" s="74">
        <f t="shared" si="40"/>
        <v>218675</v>
      </c>
      <c r="CR15" s="74">
        <f t="shared" si="41"/>
        <v>15000</v>
      </c>
      <c r="CS15" s="74">
        <f t="shared" si="42"/>
        <v>15000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203675</v>
      </c>
      <c r="DC15" s="74">
        <f t="shared" si="52"/>
        <v>179347</v>
      </c>
      <c r="DD15" s="74">
        <f t="shared" si="53"/>
        <v>20507</v>
      </c>
      <c r="DE15" s="74">
        <f t="shared" si="54"/>
        <v>3821</v>
      </c>
      <c r="DF15" s="74">
        <f t="shared" si="55"/>
        <v>0</v>
      </c>
      <c r="DG15" s="74">
        <f t="shared" si="56"/>
        <v>183828</v>
      </c>
      <c r="DH15" s="74">
        <f t="shared" si="57"/>
        <v>0</v>
      </c>
      <c r="DI15" s="74">
        <f t="shared" si="58"/>
        <v>13589</v>
      </c>
      <c r="DJ15" s="74">
        <f t="shared" si="59"/>
        <v>233144</v>
      </c>
    </row>
    <row r="16" spans="1:114" s="50" customFormat="1" ht="12" customHeight="1">
      <c r="A16" s="53" t="s">
        <v>112</v>
      </c>
      <c r="B16" s="54" t="s">
        <v>132</v>
      </c>
      <c r="C16" s="53" t="s">
        <v>133</v>
      </c>
      <c r="D16" s="74">
        <f t="shared" si="6"/>
        <v>628935</v>
      </c>
      <c r="E16" s="74">
        <f t="shared" si="7"/>
        <v>28527</v>
      </c>
      <c r="F16" s="74">
        <v>0</v>
      </c>
      <c r="G16" s="74">
        <v>0</v>
      </c>
      <c r="H16" s="74">
        <v>0</v>
      </c>
      <c r="I16" s="74">
        <v>0</v>
      </c>
      <c r="J16" s="75" t="s">
        <v>115</v>
      </c>
      <c r="K16" s="74">
        <v>28527</v>
      </c>
      <c r="L16" s="74">
        <v>600408</v>
      </c>
      <c r="M16" s="74">
        <f t="shared" si="8"/>
        <v>119751</v>
      </c>
      <c r="N16" s="74">
        <f t="shared" si="9"/>
        <v>13084</v>
      </c>
      <c r="O16" s="74">
        <v>0</v>
      </c>
      <c r="P16" s="74">
        <v>0</v>
      </c>
      <c r="Q16" s="74">
        <v>0</v>
      </c>
      <c r="R16" s="74">
        <v>13084</v>
      </c>
      <c r="S16" s="75" t="s">
        <v>115</v>
      </c>
      <c r="T16" s="74">
        <v>0</v>
      </c>
      <c r="U16" s="74">
        <v>106667</v>
      </c>
      <c r="V16" s="74">
        <f t="shared" si="10"/>
        <v>748686</v>
      </c>
      <c r="W16" s="74">
        <f t="shared" si="11"/>
        <v>41611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13084</v>
      </c>
      <c r="AB16" s="75" t="s">
        <v>115</v>
      </c>
      <c r="AC16" s="74">
        <f t="shared" si="16"/>
        <v>28527</v>
      </c>
      <c r="AD16" s="74">
        <f t="shared" si="17"/>
        <v>707075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260519</v>
      </c>
      <c r="AN16" s="74">
        <f t="shared" si="21"/>
        <v>52908</v>
      </c>
      <c r="AO16" s="74">
        <v>52908</v>
      </c>
      <c r="AP16" s="74">
        <v>0</v>
      </c>
      <c r="AQ16" s="74">
        <v>0</v>
      </c>
      <c r="AR16" s="74">
        <v>0</v>
      </c>
      <c r="AS16" s="74">
        <f t="shared" si="22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3"/>
        <v>207611</v>
      </c>
      <c r="AY16" s="74">
        <v>203206</v>
      </c>
      <c r="AZ16" s="74">
        <v>3046</v>
      </c>
      <c r="BA16" s="74">
        <v>1359</v>
      </c>
      <c r="BB16" s="74">
        <v>0</v>
      </c>
      <c r="BC16" s="74">
        <v>353458</v>
      </c>
      <c r="BD16" s="74">
        <v>0</v>
      </c>
      <c r="BE16" s="74">
        <v>14958</v>
      </c>
      <c r="BF16" s="74">
        <f t="shared" si="24"/>
        <v>275477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21708</v>
      </c>
      <c r="BP16" s="74">
        <f t="shared" si="28"/>
        <v>4704</v>
      </c>
      <c r="BQ16" s="74">
        <v>4704</v>
      </c>
      <c r="BR16" s="74">
        <v>0</v>
      </c>
      <c r="BS16" s="74">
        <v>0</v>
      </c>
      <c r="BT16" s="74">
        <v>0</v>
      </c>
      <c r="BU16" s="74">
        <f t="shared" si="29"/>
        <v>7762</v>
      </c>
      <c r="BV16" s="74">
        <v>0</v>
      </c>
      <c r="BW16" s="74">
        <v>7762</v>
      </c>
      <c r="BX16" s="74">
        <v>0</v>
      </c>
      <c r="BY16" s="74">
        <v>0</v>
      </c>
      <c r="BZ16" s="74">
        <f t="shared" si="30"/>
        <v>9242</v>
      </c>
      <c r="CA16" s="74">
        <v>0</v>
      </c>
      <c r="CB16" s="74">
        <v>9242</v>
      </c>
      <c r="CC16" s="74">
        <v>0</v>
      </c>
      <c r="CD16" s="74">
        <v>0</v>
      </c>
      <c r="CE16" s="74">
        <v>98043</v>
      </c>
      <c r="CF16" s="74">
        <v>0</v>
      </c>
      <c r="CG16" s="74">
        <v>0</v>
      </c>
      <c r="CH16" s="74">
        <f t="shared" si="31"/>
        <v>21708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282227</v>
      </c>
      <c r="CR16" s="74">
        <f t="shared" si="41"/>
        <v>57612</v>
      </c>
      <c r="CS16" s="74">
        <f t="shared" si="42"/>
        <v>57612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7762</v>
      </c>
      <c r="CX16" s="74">
        <f t="shared" si="47"/>
        <v>0</v>
      </c>
      <c r="CY16" s="74">
        <f t="shared" si="48"/>
        <v>7762</v>
      </c>
      <c r="CZ16" s="74">
        <f t="shared" si="49"/>
        <v>0</v>
      </c>
      <c r="DA16" s="74">
        <f t="shared" si="50"/>
        <v>0</v>
      </c>
      <c r="DB16" s="74">
        <f t="shared" si="51"/>
        <v>216853</v>
      </c>
      <c r="DC16" s="74">
        <f t="shared" si="52"/>
        <v>203206</v>
      </c>
      <c r="DD16" s="74">
        <f t="shared" si="53"/>
        <v>12288</v>
      </c>
      <c r="DE16" s="74">
        <f t="shared" si="54"/>
        <v>1359</v>
      </c>
      <c r="DF16" s="74">
        <f t="shared" si="55"/>
        <v>0</v>
      </c>
      <c r="DG16" s="74">
        <f t="shared" si="56"/>
        <v>451501</v>
      </c>
      <c r="DH16" s="74">
        <f t="shared" si="57"/>
        <v>0</v>
      </c>
      <c r="DI16" s="74">
        <f t="shared" si="58"/>
        <v>14958</v>
      </c>
      <c r="DJ16" s="74">
        <f t="shared" si="59"/>
        <v>297185</v>
      </c>
    </row>
    <row r="17" spans="1:114" s="50" customFormat="1" ht="12" customHeight="1">
      <c r="A17" s="53" t="s">
        <v>112</v>
      </c>
      <c r="B17" s="54" t="s">
        <v>134</v>
      </c>
      <c r="C17" s="53" t="s">
        <v>135</v>
      </c>
      <c r="D17" s="74">
        <f t="shared" si="6"/>
        <v>768729</v>
      </c>
      <c r="E17" s="74">
        <f t="shared" si="7"/>
        <v>78275</v>
      </c>
      <c r="F17" s="74">
        <v>0</v>
      </c>
      <c r="G17" s="74">
        <v>0</v>
      </c>
      <c r="H17" s="74">
        <v>0</v>
      </c>
      <c r="I17" s="74">
        <v>317</v>
      </c>
      <c r="J17" s="75" t="s">
        <v>115</v>
      </c>
      <c r="K17" s="74">
        <v>77958</v>
      </c>
      <c r="L17" s="74">
        <v>690454</v>
      </c>
      <c r="M17" s="74">
        <f t="shared" si="8"/>
        <v>55960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115</v>
      </c>
      <c r="T17" s="74">
        <v>0</v>
      </c>
      <c r="U17" s="74">
        <v>55960</v>
      </c>
      <c r="V17" s="74">
        <f t="shared" si="10"/>
        <v>824689</v>
      </c>
      <c r="W17" s="74">
        <f t="shared" si="11"/>
        <v>78275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317</v>
      </c>
      <c r="AB17" s="75" t="s">
        <v>115</v>
      </c>
      <c r="AC17" s="74">
        <f t="shared" si="16"/>
        <v>77958</v>
      </c>
      <c r="AD17" s="74">
        <f t="shared" si="17"/>
        <v>746414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662390</v>
      </c>
      <c r="AN17" s="74">
        <f t="shared" si="21"/>
        <v>24768</v>
      </c>
      <c r="AO17" s="74">
        <v>24768</v>
      </c>
      <c r="AP17" s="74">
        <v>0</v>
      </c>
      <c r="AQ17" s="74">
        <v>0</v>
      </c>
      <c r="AR17" s="74">
        <v>0</v>
      </c>
      <c r="AS17" s="74">
        <f t="shared" si="22"/>
        <v>0</v>
      </c>
      <c r="AT17" s="74">
        <v>0</v>
      </c>
      <c r="AU17" s="74">
        <v>0</v>
      </c>
      <c r="AV17" s="74">
        <v>0</v>
      </c>
      <c r="AW17" s="74">
        <v>0</v>
      </c>
      <c r="AX17" s="74">
        <f t="shared" si="23"/>
        <v>637622</v>
      </c>
      <c r="AY17" s="74">
        <v>208723</v>
      </c>
      <c r="AZ17" s="74">
        <v>348184</v>
      </c>
      <c r="BA17" s="74">
        <v>44769</v>
      </c>
      <c r="BB17" s="74">
        <v>35946</v>
      </c>
      <c r="BC17" s="74">
        <v>106339</v>
      </c>
      <c r="BD17" s="74">
        <v>0</v>
      </c>
      <c r="BE17" s="74">
        <v>0</v>
      </c>
      <c r="BF17" s="74">
        <f t="shared" si="24"/>
        <v>662390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55960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55960</v>
      </c>
      <c r="CA17" s="74">
        <v>0</v>
      </c>
      <c r="CB17" s="74">
        <v>55960</v>
      </c>
      <c r="CC17" s="74">
        <v>0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55960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718350</v>
      </c>
      <c r="CR17" s="74">
        <f t="shared" si="41"/>
        <v>24768</v>
      </c>
      <c r="CS17" s="74">
        <f t="shared" si="42"/>
        <v>24768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0</v>
      </c>
      <c r="CX17" s="74">
        <f t="shared" si="47"/>
        <v>0</v>
      </c>
      <c r="CY17" s="74">
        <f t="shared" si="48"/>
        <v>0</v>
      </c>
      <c r="CZ17" s="74">
        <f t="shared" si="49"/>
        <v>0</v>
      </c>
      <c r="DA17" s="74">
        <f t="shared" si="50"/>
        <v>0</v>
      </c>
      <c r="DB17" s="74">
        <f t="shared" si="51"/>
        <v>693582</v>
      </c>
      <c r="DC17" s="74">
        <f t="shared" si="52"/>
        <v>208723</v>
      </c>
      <c r="DD17" s="74">
        <f t="shared" si="53"/>
        <v>404144</v>
      </c>
      <c r="DE17" s="74">
        <f t="shared" si="54"/>
        <v>44769</v>
      </c>
      <c r="DF17" s="74">
        <f t="shared" si="55"/>
        <v>35946</v>
      </c>
      <c r="DG17" s="74">
        <f t="shared" si="56"/>
        <v>106339</v>
      </c>
      <c r="DH17" s="74">
        <f t="shared" si="57"/>
        <v>0</v>
      </c>
      <c r="DI17" s="74">
        <f t="shared" si="58"/>
        <v>0</v>
      </c>
      <c r="DJ17" s="74">
        <f t="shared" si="59"/>
        <v>718350</v>
      </c>
    </row>
    <row r="18" spans="1:114" s="50" customFormat="1" ht="12" customHeight="1">
      <c r="A18" s="53" t="s">
        <v>112</v>
      </c>
      <c r="B18" s="54" t="s">
        <v>136</v>
      </c>
      <c r="C18" s="53" t="s">
        <v>137</v>
      </c>
      <c r="D18" s="74">
        <f t="shared" si="6"/>
        <v>413095</v>
      </c>
      <c r="E18" s="74">
        <f t="shared" si="7"/>
        <v>113530</v>
      </c>
      <c r="F18" s="74">
        <v>0</v>
      </c>
      <c r="G18" s="74">
        <v>0</v>
      </c>
      <c r="H18" s="74">
        <v>50400</v>
      </c>
      <c r="I18" s="74">
        <v>25735</v>
      </c>
      <c r="J18" s="75" t="s">
        <v>115</v>
      </c>
      <c r="K18" s="74">
        <v>37395</v>
      </c>
      <c r="L18" s="74">
        <v>299565</v>
      </c>
      <c r="M18" s="74">
        <f t="shared" si="8"/>
        <v>43844</v>
      </c>
      <c r="N18" s="74">
        <f t="shared" si="9"/>
        <v>9355</v>
      </c>
      <c r="O18" s="74">
        <v>0</v>
      </c>
      <c r="P18" s="74">
        <v>0</v>
      </c>
      <c r="Q18" s="74">
        <v>0</v>
      </c>
      <c r="R18" s="74">
        <v>9355</v>
      </c>
      <c r="S18" s="75" t="s">
        <v>115</v>
      </c>
      <c r="T18" s="74">
        <v>0</v>
      </c>
      <c r="U18" s="74">
        <v>34489</v>
      </c>
      <c r="V18" s="74">
        <f t="shared" si="10"/>
        <v>456939</v>
      </c>
      <c r="W18" s="74">
        <f t="shared" si="11"/>
        <v>122885</v>
      </c>
      <c r="X18" s="74">
        <f t="shared" si="12"/>
        <v>0</v>
      </c>
      <c r="Y18" s="74">
        <f t="shared" si="13"/>
        <v>0</v>
      </c>
      <c r="Z18" s="74">
        <f t="shared" si="14"/>
        <v>50400</v>
      </c>
      <c r="AA18" s="74">
        <f t="shared" si="15"/>
        <v>35090</v>
      </c>
      <c r="AB18" s="75" t="s">
        <v>115</v>
      </c>
      <c r="AC18" s="74">
        <f t="shared" si="16"/>
        <v>37395</v>
      </c>
      <c r="AD18" s="74">
        <f t="shared" si="17"/>
        <v>334054</v>
      </c>
      <c r="AE18" s="74">
        <f t="shared" si="18"/>
        <v>9927</v>
      </c>
      <c r="AF18" s="74">
        <f t="shared" si="19"/>
        <v>9927</v>
      </c>
      <c r="AG18" s="74">
        <v>0</v>
      </c>
      <c r="AH18" s="74">
        <v>9927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398663</v>
      </c>
      <c r="AN18" s="74">
        <f t="shared" si="21"/>
        <v>79234</v>
      </c>
      <c r="AO18" s="74">
        <v>79234</v>
      </c>
      <c r="AP18" s="74">
        <v>0</v>
      </c>
      <c r="AQ18" s="74">
        <v>0</v>
      </c>
      <c r="AR18" s="74">
        <v>0</v>
      </c>
      <c r="AS18" s="74">
        <f t="shared" si="22"/>
        <v>147000</v>
      </c>
      <c r="AT18" s="74">
        <v>0</v>
      </c>
      <c r="AU18" s="74">
        <v>146696</v>
      </c>
      <c r="AV18" s="74">
        <v>304</v>
      </c>
      <c r="AW18" s="74">
        <v>0</v>
      </c>
      <c r="AX18" s="74">
        <f t="shared" si="23"/>
        <v>172399</v>
      </c>
      <c r="AY18" s="74">
        <v>71062</v>
      </c>
      <c r="AZ18" s="74">
        <v>49489</v>
      </c>
      <c r="BA18" s="74">
        <v>51848</v>
      </c>
      <c r="BB18" s="74">
        <v>0</v>
      </c>
      <c r="BC18" s="74">
        <v>0</v>
      </c>
      <c r="BD18" s="74">
        <v>30</v>
      </c>
      <c r="BE18" s="74">
        <v>4505</v>
      </c>
      <c r="BF18" s="74">
        <f t="shared" si="24"/>
        <v>413095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43844</v>
      </c>
      <c r="BP18" s="74">
        <f t="shared" si="28"/>
        <v>5513</v>
      </c>
      <c r="BQ18" s="74">
        <v>0</v>
      </c>
      <c r="BR18" s="74">
        <v>0</v>
      </c>
      <c r="BS18" s="74">
        <v>5513</v>
      </c>
      <c r="BT18" s="74">
        <v>0</v>
      </c>
      <c r="BU18" s="74">
        <f t="shared" si="29"/>
        <v>28388</v>
      </c>
      <c r="BV18" s="74">
        <v>0</v>
      </c>
      <c r="BW18" s="74">
        <v>28388</v>
      </c>
      <c r="BX18" s="74">
        <v>0</v>
      </c>
      <c r="BY18" s="74">
        <v>0</v>
      </c>
      <c r="BZ18" s="74">
        <f t="shared" si="30"/>
        <v>9928</v>
      </c>
      <c r="CA18" s="74">
        <v>0</v>
      </c>
      <c r="CB18" s="74">
        <v>9928</v>
      </c>
      <c r="CC18" s="74">
        <v>0</v>
      </c>
      <c r="CD18" s="74">
        <v>0</v>
      </c>
      <c r="CE18" s="74">
        <v>0</v>
      </c>
      <c r="CF18" s="74">
        <v>15</v>
      </c>
      <c r="CG18" s="74">
        <v>0</v>
      </c>
      <c r="CH18" s="74">
        <f t="shared" si="31"/>
        <v>43844</v>
      </c>
      <c r="CI18" s="74">
        <f t="shared" si="32"/>
        <v>9927</v>
      </c>
      <c r="CJ18" s="74">
        <f t="shared" si="33"/>
        <v>9927</v>
      </c>
      <c r="CK18" s="74">
        <f t="shared" si="34"/>
        <v>0</v>
      </c>
      <c r="CL18" s="74">
        <f t="shared" si="35"/>
        <v>9927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442507</v>
      </c>
      <c r="CR18" s="74">
        <f t="shared" si="41"/>
        <v>84747</v>
      </c>
      <c r="CS18" s="74">
        <f t="shared" si="42"/>
        <v>79234</v>
      </c>
      <c r="CT18" s="74">
        <f t="shared" si="43"/>
        <v>0</v>
      </c>
      <c r="CU18" s="74">
        <f t="shared" si="44"/>
        <v>5513</v>
      </c>
      <c r="CV18" s="74">
        <f t="shared" si="45"/>
        <v>0</v>
      </c>
      <c r="CW18" s="74">
        <f t="shared" si="46"/>
        <v>175388</v>
      </c>
      <c r="CX18" s="74">
        <f t="shared" si="47"/>
        <v>0</v>
      </c>
      <c r="CY18" s="74">
        <f t="shared" si="48"/>
        <v>175084</v>
      </c>
      <c r="CZ18" s="74">
        <f t="shared" si="49"/>
        <v>304</v>
      </c>
      <c r="DA18" s="74">
        <f t="shared" si="50"/>
        <v>0</v>
      </c>
      <c r="DB18" s="74">
        <f t="shared" si="51"/>
        <v>182327</v>
      </c>
      <c r="DC18" s="74">
        <f t="shared" si="52"/>
        <v>71062</v>
      </c>
      <c r="DD18" s="74">
        <f t="shared" si="53"/>
        <v>59417</v>
      </c>
      <c r="DE18" s="74">
        <f t="shared" si="54"/>
        <v>51848</v>
      </c>
      <c r="DF18" s="74">
        <f t="shared" si="55"/>
        <v>0</v>
      </c>
      <c r="DG18" s="74">
        <f t="shared" si="56"/>
        <v>0</v>
      </c>
      <c r="DH18" s="74">
        <f t="shared" si="57"/>
        <v>45</v>
      </c>
      <c r="DI18" s="74">
        <f t="shared" si="58"/>
        <v>4505</v>
      </c>
      <c r="DJ18" s="74">
        <f t="shared" si="59"/>
        <v>456939</v>
      </c>
    </row>
    <row r="19" spans="1:114" s="50" customFormat="1" ht="12" customHeight="1">
      <c r="A19" s="53" t="s">
        <v>112</v>
      </c>
      <c r="B19" s="54" t="s">
        <v>138</v>
      </c>
      <c r="C19" s="53" t="s">
        <v>139</v>
      </c>
      <c r="D19" s="74">
        <f t="shared" si="6"/>
        <v>569880</v>
      </c>
      <c r="E19" s="74">
        <f t="shared" si="7"/>
        <v>46770</v>
      </c>
      <c r="F19" s="74">
        <v>0</v>
      </c>
      <c r="G19" s="74">
        <v>0</v>
      </c>
      <c r="H19" s="74">
        <v>0</v>
      </c>
      <c r="I19" s="74">
        <v>40317</v>
      </c>
      <c r="J19" s="75" t="s">
        <v>115</v>
      </c>
      <c r="K19" s="74">
        <v>6453</v>
      </c>
      <c r="L19" s="74">
        <v>523110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115</v>
      </c>
      <c r="T19" s="74">
        <v>0</v>
      </c>
      <c r="U19" s="74">
        <v>0</v>
      </c>
      <c r="V19" s="74">
        <f t="shared" si="10"/>
        <v>569880</v>
      </c>
      <c r="W19" s="74">
        <f t="shared" si="11"/>
        <v>46770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40317</v>
      </c>
      <c r="AB19" s="75" t="s">
        <v>115</v>
      </c>
      <c r="AC19" s="74">
        <f t="shared" si="16"/>
        <v>6453</v>
      </c>
      <c r="AD19" s="74">
        <f t="shared" si="17"/>
        <v>523110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28743</v>
      </c>
      <c r="AM19" s="74">
        <f t="shared" si="20"/>
        <v>459563</v>
      </c>
      <c r="AN19" s="74">
        <f t="shared" si="21"/>
        <v>64774</v>
      </c>
      <c r="AO19" s="74">
        <v>64774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394789</v>
      </c>
      <c r="AY19" s="74">
        <v>66941</v>
      </c>
      <c r="AZ19" s="74">
        <v>315185</v>
      </c>
      <c r="BA19" s="74">
        <v>12663</v>
      </c>
      <c r="BB19" s="74">
        <v>0</v>
      </c>
      <c r="BC19" s="74">
        <v>81574</v>
      </c>
      <c r="BD19" s="74">
        <v>0</v>
      </c>
      <c r="BE19" s="74">
        <v>0</v>
      </c>
      <c r="BF19" s="74">
        <f t="shared" si="24"/>
        <v>459563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0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28743</v>
      </c>
      <c r="CQ19" s="74">
        <f t="shared" si="40"/>
        <v>459563</v>
      </c>
      <c r="CR19" s="74">
        <f t="shared" si="41"/>
        <v>64774</v>
      </c>
      <c r="CS19" s="74">
        <f t="shared" si="42"/>
        <v>64774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394789</v>
      </c>
      <c r="DC19" s="74">
        <f t="shared" si="52"/>
        <v>66941</v>
      </c>
      <c r="DD19" s="74">
        <f t="shared" si="53"/>
        <v>315185</v>
      </c>
      <c r="DE19" s="74">
        <f t="shared" si="54"/>
        <v>12663</v>
      </c>
      <c r="DF19" s="74">
        <f t="shared" si="55"/>
        <v>0</v>
      </c>
      <c r="DG19" s="74">
        <f t="shared" si="56"/>
        <v>81574</v>
      </c>
      <c r="DH19" s="74">
        <f t="shared" si="57"/>
        <v>0</v>
      </c>
      <c r="DI19" s="74">
        <f t="shared" si="58"/>
        <v>0</v>
      </c>
      <c r="DJ19" s="74">
        <f t="shared" si="59"/>
        <v>459563</v>
      </c>
    </row>
    <row r="20" spans="1:114" s="50" customFormat="1" ht="12" customHeight="1">
      <c r="A20" s="53" t="s">
        <v>112</v>
      </c>
      <c r="B20" s="54" t="s">
        <v>140</v>
      </c>
      <c r="C20" s="53" t="s">
        <v>141</v>
      </c>
      <c r="D20" s="74">
        <f t="shared" si="6"/>
        <v>270705</v>
      </c>
      <c r="E20" s="74">
        <f t="shared" si="7"/>
        <v>4311</v>
      </c>
      <c r="F20" s="74">
        <v>0</v>
      </c>
      <c r="G20" s="74">
        <v>0</v>
      </c>
      <c r="H20" s="74">
        <v>0</v>
      </c>
      <c r="I20" s="74">
        <v>451</v>
      </c>
      <c r="J20" s="75" t="s">
        <v>115</v>
      </c>
      <c r="K20" s="74">
        <v>3860</v>
      </c>
      <c r="L20" s="74">
        <v>266394</v>
      </c>
      <c r="M20" s="74">
        <f t="shared" si="8"/>
        <v>71719</v>
      </c>
      <c r="N20" s="74">
        <f t="shared" si="9"/>
        <v>15</v>
      </c>
      <c r="O20" s="74">
        <v>0</v>
      </c>
      <c r="P20" s="74">
        <v>0</v>
      </c>
      <c r="Q20" s="74">
        <v>0</v>
      </c>
      <c r="R20" s="74">
        <v>15</v>
      </c>
      <c r="S20" s="75" t="s">
        <v>115</v>
      </c>
      <c r="T20" s="74">
        <v>0</v>
      </c>
      <c r="U20" s="74">
        <v>71704</v>
      </c>
      <c r="V20" s="74">
        <f t="shared" si="10"/>
        <v>342424</v>
      </c>
      <c r="W20" s="74">
        <f t="shared" si="11"/>
        <v>4326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466</v>
      </c>
      <c r="AB20" s="75" t="s">
        <v>115</v>
      </c>
      <c r="AC20" s="74">
        <f t="shared" si="16"/>
        <v>3860</v>
      </c>
      <c r="AD20" s="74">
        <f t="shared" si="17"/>
        <v>338098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129681</v>
      </c>
      <c r="AN20" s="74">
        <f t="shared" si="21"/>
        <v>20185</v>
      </c>
      <c r="AO20" s="74">
        <v>17785</v>
      </c>
      <c r="AP20" s="74">
        <v>2400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109496</v>
      </c>
      <c r="AY20" s="74">
        <v>109496</v>
      </c>
      <c r="AZ20" s="74">
        <v>0</v>
      </c>
      <c r="BA20" s="74">
        <v>0</v>
      </c>
      <c r="BB20" s="74">
        <v>0</v>
      </c>
      <c r="BC20" s="74">
        <v>141024</v>
      </c>
      <c r="BD20" s="74">
        <v>0</v>
      </c>
      <c r="BE20" s="74">
        <v>0</v>
      </c>
      <c r="BF20" s="74">
        <f t="shared" si="24"/>
        <v>129681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14928</v>
      </c>
      <c r="BP20" s="74">
        <f t="shared" si="28"/>
        <v>13628</v>
      </c>
      <c r="BQ20" s="74">
        <v>8435</v>
      </c>
      <c r="BR20" s="74">
        <v>5193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1300</v>
      </c>
      <c r="CA20" s="74">
        <v>1300</v>
      </c>
      <c r="CB20" s="74">
        <v>0</v>
      </c>
      <c r="CC20" s="74">
        <v>0</v>
      </c>
      <c r="CD20" s="74">
        <v>0</v>
      </c>
      <c r="CE20" s="74">
        <v>56791</v>
      </c>
      <c r="CF20" s="74">
        <v>0</v>
      </c>
      <c r="CG20" s="74">
        <v>0</v>
      </c>
      <c r="CH20" s="74">
        <f t="shared" si="31"/>
        <v>14928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144609</v>
      </c>
      <c r="CR20" s="74">
        <f t="shared" si="41"/>
        <v>33813</v>
      </c>
      <c r="CS20" s="74">
        <f t="shared" si="42"/>
        <v>26220</v>
      </c>
      <c r="CT20" s="74">
        <f t="shared" si="43"/>
        <v>7593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110796</v>
      </c>
      <c r="DC20" s="74">
        <f t="shared" si="52"/>
        <v>110796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197815</v>
      </c>
      <c r="DH20" s="74">
        <f t="shared" si="57"/>
        <v>0</v>
      </c>
      <c r="DI20" s="74">
        <f t="shared" si="58"/>
        <v>0</v>
      </c>
      <c r="DJ20" s="74">
        <f t="shared" si="59"/>
        <v>144609</v>
      </c>
    </row>
    <row r="21" spans="1:114" s="50" customFormat="1" ht="12" customHeight="1">
      <c r="A21" s="53" t="s">
        <v>112</v>
      </c>
      <c r="B21" s="54" t="s">
        <v>142</v>
      </c>
      <c r="C21" s="53" t="s">
        <v>143</v>
      </c>
      <c r="D21" s="74">
        <f t="shared" si="6"/>
        <v>114030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115</v>
      </c>
      <c r="K21" s="74">
        <v>0</v>
      </c>
      <c r="L21" s="74">
        <v>114030</v>
      </c>
      <c r="M21" s="74">
        <f t="shared" si="8"/>
        <v>45087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115</v>
      </c>
      <c r="T21" s="74">
        <v>0</v>
      </c>
      <c r="U21" s="74">
        <v>45087</v>
      </c>
      <c r="V21" s="74">
        <f t="shared" si="10"/>
        <v>159117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115</v>
      </c>
      <c r="AC21" s="74">
        <f t="shared" si="16"/>
        <v>0</v>
      </c>
      <c r="AD21" s="74">
        <f t="shared" si="17"/>
        <v>159117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0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0</v>
      </c>
      <c r="AY21" s="74">
        <v>0</v>
      </c>
      <c r="AZ21" s="74">
        <v>0</v>
      </c>
      <c r="BA21" s="74">
        <v>0</v>
      </c>
      <c r="BB21" s="74">
        <v>0</v>
      </c>
      <c r="BC21" s="74">
        <v>114030</v>
      </c>
      <c r="BD21" s="74">
        <v>0</v>
      </c>
      <c r="BE21" s="74">
        <v>0</v>
      </c>
      <c r="BF21" s="74">
        <f t="shared" si="24"/>
        <v>0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45087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0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0</v>
      </c>
      <c r="DC21" s="74">
        <f t="shared" si="52"/>
        <v>0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159117</v>
      </c>
      <c r="DH21" s="74">
        <f t="shared" si="57"/>
        <v>0</v>
      </c>
      <c r="DI21" s="74">
        <f t="shared" si="58"/>
        <v>0</v>
      </c>
      <c r="DJ21" s="74">
        <f t="shared" si="59"/>
        <v>0</v>
      </c>
    </row>
    <row r="22" spans="1:114" s="50" customFormat="1" ht="12" customHeight="1">
      <c r="A22" s="53" t="s">
        <v>112</v>
      </c>
      <c r="B22" s="54" t="s">
        <v>144</v>
      </c>
      <c r="C22" s="53" t="s">
        <v>145</v>
      </c>
      <c r="D22" s="74">
        <f t="shared" si="6"/>
        <v>18939</v>
      </c>
      <c r="E22" s="74">
        <f t="shared" si="7"/>
        <v>0</v>
      </c>
      <c r="F22" s="74">
        <v>0</v>
      </c>
      <c r="G22" s="74">
        <v>0</v>
      </c>
      <c r="H22" s="74">
        <v>0</v>
      </c>
      <c r="I22" s="74">
        <v>0</v>
      </c>
      <c r="J22" s="75" t="s">
        <v>115</v>
      </c>
      <c r="K22" s="74">
        <v>0</v>
      </c>
      <c r="L22" s="74">
        <v>18939</v>
      </c>
      <c r="M22" s="74">
        <f t="shared" si="8"/>
        <v>4705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115</v>
      </c>
      <c r="T22" s="74">
        <v>0</v>
      </c>
      <c r="U22" s="74">
        <v>4705</v>
      </c>
      <c r="V22" s="74">
        <f t="shared" si="10"/>
        <v>23644</v>
      </c>
      <c r="W22" s="74">
        <f t="shared" si="11"/>
        <v>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0</v>
      </c>
      <c r="AB22" s="75" t="s">
        <v>115</v>
      </c>
      <c r="AC22" s="74">
        <f t="shared" si="16"/>
        <v>0</v>
      </c>
      <c r="AD22" s="74">
        <f t="shared" si="17"/>
        <v>23644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0</v>
      </c>
      <c r="AN22" s="74">
        <f t="shared" si="21"/>
        <v>0</v>
      </c>
      <c r="AO22" s="74">
        <v>0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0</v>
      </c>
      <c r="AY22" s="74">
        <v>0</v>
      </c>
      <c r="AZ22" s="74">
        <v>0</v>
      </c>
      <c r="BA22" s="74">
        <v>0</v>
      </c>
      <c r="BB22" s="74">
        <v>0</v>
      </c>
      <c r="BC22" s="74">
        <v>18939</v>
      </c>
      <c r="BD22" s="74">
        <v>0</v>
      </c>
      <c r="BE22" s="74">
        <v>0</v>
      </c>
      <c r="BF22" s="74">
        <f t="shared" si="24"/>
        <v>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4705</v>
      </c>
      <c r="CF22" s="74">
        <v>0</v>
      </c>
      <c r="CG22" s="74">
        <v>0</v>
      </c>
      <c r="CH22" s="74">
        <f t="shared" si="31"/>
        <v>0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0</v>
      </c>
      <c r="CR22" s="74">
        <f t="shared" si="41"/>
        <v>0</v>
      </c>
      <c r="CS22" s="74">
        <f t="shared" si="42"/>
        <v>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0</v>
      </c>
      <c r="DC22" s="74">
        <f t="shared" si="52"/>
        <v>0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23644</v>
      </c>
      <c r="DH22" s="74">
        <f t="shared" si="57"/>
        <v>0</v>
      </c>
      <c r="DI22" s="74">
        <f t="shared" si="58"/>
        <v>0</v>
      </c>
      <c r="DJ22" s="74">
        <f t="shared" si="59"/>
        <v>0</v>
      </c>
    </row>
    <row r="23" spans="1:114" s="50" customFormat="1" ht="12" customHeight="1">
      <c r="A23" s="53" t="s">
        <v>112</v>
      </c>
      <c r="B23" s="54" t="s">
        <v>146</v>
      </c>
      <c r="C23" s="53" t="s">
        <v>147</v>
      </c>
      <c r="D23" s="74">
        <f t="shared" si="6"/>
        <v>140455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115</v>
      </c>
      <c r="K23" s="74">
        <v>0</v>
      </c>
      <c r="L23" s="74">
        <v>140455</v>
      </c>
      <c r="M23" s="74">
        <f t="shared" si="8"/>
        <v>34895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115</v>
      </c>
      <c r="T23" s="74">
        <v>0</v>
      </c>
      <c r="U23" s="74">
        <v>34895</v>
      </c>
      <c r="V23" s="74">
        <f t="shared" si="10"/>
        <v>175350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115</v>
      </c>
      <c r="AC23" s="74">
        <f t="shared" si="16"/>
        <v>0</v>
      </c>
      <c r="AD23" s="74">
        <f t="shared" si="17"/>
        <v>175350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0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140455</v>
      </c>
      <c r="BD23" s="74">
        <v>0</v>
      </c>
      <c r="BE23" s="74">
        <v>0</v>
      </c>
      <c r="BF23" s="74">
        <f t="shared" si="24"/>
        <v>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0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34895</v>
      </c>
      <c r="CF23" s="74">
        <v>0</v>
      </c>
      <c r="CG23" s="74">
        <v>0</v>
      </c>
      <c r="CH23" s="74">
        <f t="shared" si="31"/>
        <v>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0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0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175350</v>
      </c>
      <c r="DH23" s="74">
        <f t="shared" si="57"/>
        <v>0</v>
      </c>
      <c r="DI23" s="74">
        <f t="shared" si="58"/>
        <v>0</v>
      </c>
      <c r="DJ23" s="74">
        <f t="shared" si="59"/>
        <v>0</v>
      </c>
    </row>
    <row r="24" spans="1:114" s="50" customFormat="1" ht="12" customHeight="1">
      <c r="A24" s="53" t="s">
        <v>112</v>
      </c>
      <c r="B24" s="54" t="s">
        <v>148</v>
      </c>
      <c r="C24" s="53" t="s">
        <v>149</v>
      </c>
      <c r="D24" s="74">
        <f t="shared" si="6"/>
        <v>127835</v>
      </c>
      <c r="E24" s="74">
        <f t="shared" si="7"/>
        <v>15973</v>
      </c>
      <c r="F24" s="74">
        <v>0</v>
      </c>
      <c r="G24" s="74">
        <v>0</v>
      </c>
      <c r="H24" s="74">
        <v>0</v>
      </c>
      <c r="I24" s="74">
        <v>15492</v>
      </c>
      <c r="J24" s="75" t="s">
        <v>115</v>
      </c>
      <c r="K24" s="74">
        <v>481</v>
      </c>
      <c r="L24" s="74">
        <v>111862</v>
      </c>
      <c r="M24" s="74">
        <f t="shared" si="8"/>
        <v>67544</v>
      </c>
      <c r="N24" s="74">
        <f t="shared" si="9"/>
        <v>4878</v>
      </c>
      <c r="O24" s="74">
        <v>0</v>
      </c>
      <c r="P24" s="74">
        <v>0</v>
      </c>
      <c r="Q24" s="74">
        <v>0</v>
      </c>
      <c r="R24" s="74">
        <v>4852</v>
      </c>
      <c r="S24" s="75" t="s">
        <v>115</v>
      </c>
      <c r="T24" s="74">
        <v>26</v>
      </c>
      <c r="U24" s="74">
        <v>62666</v>
      </c>
      <c r="V24" s="74">
        <f t="shared" si="10"/>
        <v>195379</v>
      </c>
      <c r="W24" s="74">
        <f t="shared" si="11"/>
        <v>20851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20344</v>
      </c>
      <c r="AB24" s="75" t="s">
        <v>115</v>
      </c>
      <c r="AC24" s="74">
        <f t="shared" si="16"/>
        <v>507</v>
      </c>
      <c r="AD24" s="74">
        <f t="shared" si="17"/>
        <v>174528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126067</v>
      </c>
      <c r="AN24" s="74">
        <f t="shared" si="21"/>
        <v>35354</v>
      </c>
      <c r="AO24" s="74">
        <v>5630</v>
      </c>
      <c r="AP24" s="74">
        <v>16348</v>
      </c>
      <c r="AQ24" s="74">
        <v>13376</v>
      </c>
      <c r="AR24" s="74">
        <v>0</v>
      </c>
      <c r="AS24" s="74">
        <f t="shared" si="22"/>
        <v>47355</v>
      </c>
      <c r="AT24" s="74">
        <v>3405</v>
      </c>
      <c r="AU24" s="74">
        <v>43950</v>
      </c>
      <c r="AV24" s="74">
        <v>0</v>
      </c>
      <c r="AW24" s="74">
        <v>0</v>
      </c>
      <c r="AX24" s="74">
        <f t="shared" si="23"/>
        <v>43358</v>
      </c>
      <c r="AY24" s="74">
        <v>6435</v>
      </c>
      <c r="AZ24" s="74">
        <v>10118</v>
      </c>
      <c r="BA24" s="74">
        <v>23706</v>
      </c>
      <c r="BB24" s="74">
        <v>3099</v>
      </c>
      <c r="BC24" s="74">
        <v>0</v>
      </c>
      <c r="BD24" s="74">
        <v>0</v>
      </c>
      <c r="BE24" s="74">
        <v>1768</v>
      </c>
      <c r="BF24" s="74">
        <f t="shared" si="24"/>
        <v>127835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67544</v>
      </c>
      <c r="BP24" s="74">
        <f t="shared" si="28"/>
        <v>21823</v>
      </c>
      <c r="BQ24" s="74">
        <v>5630</v>
      </c>
      <c r="BR24" s="74">
        <v>0</v>
      </c>
      <c r="BS24" s="74">
        <v>16193</v>
      </c>
      <c r="BT24" s="74">
        <v>0</v>
      </c>
      <c r="BU24" s="74">
        <f t="shared" si="29"/>
        <v>27769</v>
      </c>
      <c r="BV24" s="74">
        <v>0</v>
      </c>
      <c r="BW24" s="74">
        <v>27769</v>
      </c>
      <c r="BX24" s="74">
        <v>0</v>
      </c>
      <c r="BY24" s="74">
        <v>0</v>
      </c>
      <c r="BZ24" s="74">
        <f t="shared" si="30"/>
        <v>17952</v>
      </c>
      <c r="CA24" s="74">
        <v>0</v>
      </c>
      <c r="CB24" s="74">
        <v>15616</v>
      </c>
      <c r="CC24" s="74">
        <v>2336</v>
      </c>
      <c r="CD24" s="74">
        <v>0</v>
      </c>
      <c r="CE24" s="74">
        <v>0</v>
      </c>
      <c r="CF24" s="74">
        <v>0</v>
      </c>
      <c r="CG24" s="74">
        <v>0</v>
      </c>
      <c r="CH24" s="74">
        <f t="shared" si="31"/>
        <v>67544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193611</v>
      </c>
      <c r="CR24" s="74">
        <f t="shared" si="41"/>
        <v>57177</v>
      </c>
      <c r="CS24" s="74">
        <f t="shared" si="42"/>
        <v>11260</v>
      </c>
      <c r="CT24" s="74">
        <f t="shared" si="43"/>
        <v>16348</v>
      </c>
      <c r="CU24" s="74">
        <f t="shared" si="44"/>
        <v>29569</v>
      </c>
      <c r="CV24" s="74">
        <f t="shared" si="45"/>
        <v>0</v>
      </c>
      <c r="CW24" s="74">
        <f t="shared" si="46"/>
        <v>75124</v>
      </c>
      <c r="CX24" s="74">
        <f t="shared" si="47"/>
        <v>3405</v>
      </c>
      <c r="CY24" s="74">
        <f t="shared" si="48"/>
        <v>71719</v>
      </c>
      <c r="CZ24" s="74">
        <f t="shared" si="49"/>
        <v>0</v>
      </c>
      <c r="DA24" s="74">
        <f t="shared" si="50"/>
        <v>0</v>
      </c>
      <c r="DB24" s="74">
        <f t="shared" si="51"/>
        <v>61310</v>
      </c>
      <c r="DC24" s="74">
        <f t="shared" si="52"/>
        <v>6435</v>
      </c>
      <c r="DD24" s="74">
        <f t="shared" si="53"/>
        <v>25734</v>
      </c>
      <c r="DE24" s="74">
        <f t="shared" si="54"/>
        <v>26042</v>
      </c>
      <c r="DF24" s="74">
        <f t="shared" si="55"/>
        <v>3099</v>
      </c>
      <c r="DG24" s="74">
        <f t="shared" si="56"/>
        <v>0</v>
      </c>
      <c r="DH24" s="74">
        <f t="shared" si="57"/>
        <v>0</v>
      </c>
      <c r="DI24" s="74">
        <f t="shared" si="58"/>
        <v>1768</v>
      </c>
      <c r="DJ24" s="74">
        <f t="shared" si="59"/>
        <v>195379</v>
      </c>
    </row>
    <row r="25" spans="1:114" s="50" customFormat="1" ht="12" customHeight="1">
      <c r="A25" s="53" t="s">
        <v>112</v>
      </c>
      <c r="B25" s="54" t="s">
        <v>150</v>
      </c>
      <c r="C25" s="53" t="s">
        <v>151</v>
      </c>
      <c r="D25" s="74">
        <f t="shared" si="6"/>
        <v>185687</v>
      </c>
      <c r="E25" s="74">
        <f t="shared" si="7"/>
        <v>20423</v>
      </c>
      <c r="F25" s="74">
        <v>0</v>
      </c>
      <c r="G25" s="74">
        <v>2308</v>
      </c>
      <c r="H25" s="74">
        <v>0</v>
      </c>
      <c r="I25" s="74">
        <v>0</v>
      </c>
      <c r="J25" s="75" t="s">
        <v>115</v>
      </c>
      <c r="K25" s="74">
        <v>18115</v>
      </c>
      <c r="L25" s="74">
        <v>165264</v>
      </c>
      <c r="M25" s="74">
        <f t="shared" si="8"/>
        <v>55731</v>
      </c>
      <c r="N25" s="74">
        <f t="shared" si="9"/>
        <v>3356</v>
      </c>
      <c r="O25" s="74">
        <v>1740</v>
      </c>
      <c r="P25" s="74">
        <v>1602</v>
      </c>
      <c r="Q25" s="74">
        <v>0</v>
      </c>
      <c r="R25" s="74">
        <v>0</v>
      </c>
      <c r="S25" s="75" t="s">
        <v>115</v>
      </c>
      <c r="T25" s="74">
        <v>14</v>
      </c>
      <c r="U25" s="74">
        <v>52375</v>
      </c>
      <c r="V25" s="74">
        <f t="shared" si="10"/>
        <v>241418</v>
      </c>
      <c r="W25" s="74">
        <f t="shared" si="11"/>
        <v>23779</v>
      </c>
      <c r="X25" s="74">
        <f t="shared" si="12"/>
        <v>1740</v>
      </c>
      <c r="Y25" s="74">
        <f t="shared" si="13"/>
        <v>3910</v>
      </c>
      <c r="Z25" s="74">
        <f t="shared" si="14"/>
        <v>0</v>
      </c>
      <c r="AA25" s="74">
        <f t="shared" si="15"/>
        <v>0</v>
      </c>
      <c r="AB25" s="75" t="s">
        <v>115</v>
      </c>
      <c r="AC25" s="74">
        <f t="shared" si="16"/>
        <v>18129</v>
      </c>
      <c r="AD25" s="74">
        <f t="shared" si="17"/>
        <v>217639</v>
      </c>
      <c r="AE25" s="74">
        <f t="shared" si="18"/>
        <v>4617</v>
      </c>
      <c r="AF25" s="74">
        <f t="shared" si="19"/>
        <v>4617</v>
      </c>
      <c r="AG25" s="74">
        <v>4617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81562</v>
      </c>
      <c r="AN25" s="74">
        <f t="shared" si="21"/>
        <v>7892</v>
      </c>
      <c r="AO25" s="74">
        <v>7892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73670</v>
      </c>
      <c r="AY25" s="74">
        <v>73670</v>
      </c>
      <c r="AZ25" s="74">
        <v>0</v>
      </c>
      <c r="BA25" s="74">
        <v>0</v>
      </c>
      <c r="BB25" s="74">
        <v>0</v>
      </c>
      <c r="BC25" s="74">
        <v>87794</v>
      </c>
      <c r="BD25" s="74">
        <v>0</v>
      </c>
      <c r="BE25" s="74">
        <v>11714</v>
      </c>
      <c r="BF25" s="74">
        <f t="shared" si="24"/>
        <v>97893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2446</v>
      </c>
      <c r="BP25" s="74">
        <f t="shared" si="28"/>
        <v>2446</v>
      </c>
      <c r="BQ25" s="74">
        <v>2446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47777</v>
      </c>
      <c r="CF25" s="74">
        <v>0</v>
      </c>
      <c r="CG25" s="74">
        <v>5508</v>
      </c>
      <c r="CH25" s="74">
        <f t="shared" si="31"/>
        <v>7954</v>
      </c>
      <c r="CI25" s="74">
        <f t="shared" si="32"/>
        <v>4617</v>
      </c>
      <c r="CJ25" s="74">
        <f t="shared" si="33"/>
        <v>4617</v>
      </c>
      <c r="CK25" s="74">
        <f t="shared" si="34"/>
        <v>4617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84008</v>
      </c>
      <c r="CR25" s="74">
        <f t="shared" si="41"/>
        <v>10338</v>
      </c>
      <c r="CS25" s="74">
        <f t="shared" si="42"/>
        <v>10338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73670</v>
      </c>
      <c r="DC25" s="74">
        <f t="shared" si="52"/>
        <v>73670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135571</v>
      </c>
      <c r="DH25" s="74">
        <f t="shared" si="57"/>
        <v>0</v>
      </c>
      <c r="DI25" s="74">
        <f t="shared" si="58"/>
        <v>17222</v>
      </c>
      <c r="DJ25" s="74">
        <f t="shared" si="59"/>
        <v>105847</v>
      </c>
    </row>
    <row r="26" spans="1:114" s="50" customFormat="1" ht="12" customHeight="1">
      <c r="A26" s="53" t="s">
        <v>112</v>
      </c>
      <c r="B26" s="54" t="s">
        <v>152</v>
      </c>
      <c r="C26" s="53" t="s">
        <v>153</v>
      </c>
      <c r="D26" s="74">
        <f t="shared" si="6"/>
        <v>180803</v>
      </c>
      <c r="E26" s="74">
        <f t="shared" si="7"/>
        <v>1231</v>
      </c>
      <c r="F26" s="74">
        <v>0</v>
      </c>
      <c r="G26" s="74">
        <v>0</v>
      </c>
      <c r="H26" s="74">
        <v>0</v>
      </c>
      <c r="I26" s="74">
        <v>0</v>
      </c>
      <c r="J26" s="75" t="s">
        <v>115</v>
      </c>
      <c r="K26" s="74">
        <v>1231</v>
      </c>
      <c r="L26" s="74">
        <v>179572</v>
      </c>
      <c r="M26" s="74">
        <f t="shared" si="8"/>
        <v>38916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115</v>
      </c>
      <c r="T26" s="74">
        <v>0</v>
      </c>
      <c r="U26" s="74">
        <v>38916</v>
      </c>
      <c r="V26" s="74">
        <f t="shared" si="10"/>
        <v>219719</v>
      </c>
      <c r="W26" s="74">
        <f t="shared" si="11"/>
        <v>1231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0</v>
      </c>
      <c r="AB26" s="75" t="s">
        <v>115</v>
      </c>
      <c r="AC26" s="74">
        <f t="shared" si="16"/>
        <v>1231</v>
      </c>
      <c r="AD26" s="74">
        <f t="shared" si="17"/>
        <v>218488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87948</v>
      </c>
      <c r="AN26" s="74">
        <f t="shared" si="21"/>
        <v>32916</v>
      </c>
      <c r="AO26" s="74">
        <v>21165</v>
      </c>
      <c r="AP26" s="74">
        <v>11751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55032</v>
      </c>
      <c r="AY26" s="74">
        <v>55032</v>
      </c>
      <c r="AZ26" s="74">
        <v>0</v>
      </c>
      <c r="BA26" s="74">
        <v>0</v>
      </c>
      <c r="BB26" s="74">
        <v>0</v>
      </c>
      <c r="BC26" s="74">
        <v>92855</v>
      </c>
      <c r="BD26" s="74">
        <v>0</v>
      </c>
      <c r="BE26" s="74">
        <v>0</v>
      </c>
      <c r="BF26" s="74">
        <f t="shared" si="24"/>
        <v>87948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38916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87948</v>
      </c>
      <c r="CR26" s="74">
        <f t="shared" si="41"/>
        <v>32916</v>
      </c>
      <c r="CS26" s="74">
        <f t="shared" si="42"/>
        <v>21165</v>
      </c>
      <c r="CT26" s="74">
        <f t="shared" si="43"/>
        <v>11751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55032</v>
      </c>
      <c r="DC26" s="74">
        <f t="shared" si="52"/>
        <v>55032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131771</v>
      </c>
      <c r="DH26" s="74">
        <f t="shared" si="57"/>
        <v>0</v>
      </c>
      <c r="DI26" s="74">
        <f t="shared" si="58"/>
        <v>0</v>
      </c>
      <c r="DJ26" s="74">
        <f t="shared" si="59"/>
        <v>87948</v>
      </c>
    </row>
    <row r="27" spans="1:114" s="50" customFormat="1" ht="12" customHeight="1">
      <c r="A27" s="53" t="s">
        <v>112</v>
      </c>
      <c r="B27" s="54" t="s">
        <v>154</v>
      </c>
      <c r="C27" s="53" t="s">
        <v>155</v>
      </c>
      <c r="D27" s="74">
        <f t="shared" si="6"/>
        <v>30047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115</v>
      </c>
      <c r="K27" s="74">
        <v>0</v>
      </c>
      <c r="L27" s="74">
        <v>30047</v>
      </c>
      <c r="M27" s="74">
        <f t="shared" si="8"/>
        <v>17899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115</v>
      </c>
      <c r="T27" s="74">
        <v>0</v>
      </c>
      <c r="U27" s="74">
        <v>17899</v>
      </c>
      <c r="V27" s="74">
        <f t="shared" si="10"/>
        <v>47946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115</v>
      </c>
      <c r="AC27" s="74">
        <f t="shared" si="16"/>
        <v>0</v>
      </c>
      <c r="AD27" s="74">
        <f t="shared" si="17"/>
        <v>47946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30047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30047</v>
      </c>
      <c r="AY27" s="74">
        <v>18018</v>
      </c>
      <c r="AZ27" s="74">
        <v>12029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  <c r="BF27" s="74">
        <f t="shared" si="24"/>
        <v>30047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17899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17899</v>
      </c>
      <c r="CA27" s="74">
        <v>10705</v>
      </c>
      <c r="CB27" s="74">
        <v>7194</v>
      </c>
      <c r="CC27" s="74">
        <v>0</v>
      </c>
      <c r="CD27" s="74">
        <v>0</v>
      </c>
      <c r="CE27" s="74">
        <v>0</v>
      </c>
      <c r="CF27" s="74">
        <v>0</v>
      </c>
      <c r="CG27" s="74">
        <v>0</v>
      </c>
      <c r="CH27" s="74">
        <f t="shared" si="31"/>
        <v>17899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47946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47946</v>
      </c>
      <c r="DC27" s="74">
        <f t="shared" si="52"/>
        <v>28723</v>
      </c>
      <c r="DD27" s="74">
        <f t="shared" si="53"/>
        <v>19223</v>
      </c>
      <c r="DE27" s="74">
        <f t="shared" si="54"/>
        <v>0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0</v>
      </c>
      <c r="DJ27" s="74">
        <f t="shared" si="59"/>
        <v>47946</v>
      </c>
    </row>
    <row r="28" spans="1:114" s="50" customFormat="1" ht="12" customHeight="1">
      <c r="A28" s="53" t="s">
        <v>112</v>
      </c>
      <c r="B28" s="54" t="s">
        <v>156</v>
      </c>
      <c r="C28" s="53" t="s">
        <v>157</v>
      </c>
      <c r="D28" s="74">
        <f t="shared" si="6"/>
        <v>94811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115</v>
      </c>
      <c r="K28" s="74">
        <v>0</v>
      </c>
      <c r="L28" s="74">
        <v>94811</v>
      </c>
      <c r="M28" s="74">
        <f t="shared" si="8"/>
        <v>11777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115</v>
      </c>
      <c r="T28" s="74">
        <v>0</v>
      </c>
      <c r="U28" s="74">
        <v>11777</v>
      </c>
      <c r="V28" s="74">
        <f t="shared" si="10"/>
        <v>106588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115</v>
      </c>
      <c r="AC28" s="74">
        <f t="shared" si="16"/>
        <v>0</v>
      </c>
      <c r="AD28" s="74">
        <f t="shared" si="17"/>
        <v>106588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94811</v>
      </c>
      <c r="AN28" s="74">
        <f t="shared" si="21"/>
        <v>2760</v>
      </c>
      <c r="AO28" s="74">
        <v>2760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92051</v>
      </c>
      <c r="AY28" s="74">
        <v>92051</v>
      </c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  <c r="BF28" s="74">
        <f t="shared" si="24"/>
        <v>94811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11777</v>
      </c>
      <c r="BP28" s="74">
        <f t="shared" si="28"/>
        <v>57</v>
      </c>
      <c r="BQ28" s="74">
        <v>57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11720</v>
      </c>
      <c r="CA28" s="74">
        <v>11720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0</v>
      </c>
      <c r="CH28" s="74">
        <f t="shared" si="31"/>
        <v>11777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106588</v>
      </c>
      <c r="CR28" s="74">
        <f t="shared" si="41"/>
        <v>2817</v>
      </c>
      <c r="CS28" s="74">
        <f t="shared" si="42"/>
        <v>2817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103771</v>
      </c>
      <c r="DC28" s="74">
        <f t="shared" si="52"/>
        <v>103771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0</v>
      </c>
      <c r="DH28" s="74">
        <f t="shared" si="57"/>
        <v>0</v>
      </c>
      <c r="DI28" s="74">
        <f t="shared" si="58"/>
        <v>0</v>
      </c>
      <c r="DJ28" s="74">
        <f t="shared" si="59"/>
        <v>106588</v>
      </c>
    </row>
    <row r="29" spans="1:114" s="50" customFormat="1" ht="12" customHeight="1">
      <c r="A29" s="53" t="s">
        <v>112</v>
      </c>
      <c r="B29" s="54" t="s">
        <v>158</v>
      </c>
      <c r="C29" s="53" t="s">
        <v>159</v>
      </c>
      <c r="D29" s="74">
        <f t="shared" si="6"/>
        <v>193427</v>
      </c>
      <c r="E29" s="74">
        <f t="shared" si="7"/>
        <v>12683</v>
      </c>
      <c r="F29" s="74">
        <v>12683</v>
      </c>
      <c r="G29" s="74">
        <v>0</v>
      </c>
      <c r="H29" s="74">
        <v>0</v>
      </c>
      <c r="I29" s="74">
        <v>0</v>
      </c>
      <c r="J29" s="75" t="s">
        <v>115</v>
      </c>
      <c r="K29" s="74">
        <v>0</v>
      </c>
      <c r="L29" s="74">
        <v>180744</v>
      </c>
      <c r="M29" s="74">
        <f t="shared" si="8"/>
        <v>16554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115</v>
      </c>
      <c r="T29" s="74">
        <v>0</v>
      </c>
      <c r="U29" s="74">
        <v>16554</v>
      </c>
      <c r="V29" s="74">
        <f t="shared" si="10"/>
        <v>209981</v>
      </c>
      <c r="W29" s="74">
        <f t="shared" si="11"/>
        <v>12683</v>
      </c>
      <c r="X29" s="74">
        <f t="shared" si="12"/>
        <v>12683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115</v>
      </c>
      <c r="AC29" s="74">
        <f t="shared" si="16"/>
        <v>0</v>
      </c>
      <c r="AD29" s="74">
        <f t="shared" si="17"/>
        <v>197298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193427</v>
      </c>
      <c r="AN29" s="74">
        <f t="shared" si="21"/>
        <v>7213</v>
      </c>
      <c r="AO29" s="74">
        <v>7213</v>
      </c>
      <c r="AP29" s="74">
        <v>0</v>
      </c>
      <c r="AQ29" s="74">
        <v>0</v>
      </c>
      <c r="AR29" s="74">
        <v>0</v>
      </c>
      <c r="AS29" s="74">
        <f t="shared" si="22"/>
        <v>160612</v>
      </c>
      <c r="AT29" s="74">
        <v>160612</v>
      </c>
      <c r="AU29" s="74">
        <v>0</v>
      </c>
      <c r="AV29" s="74">
        <v>0</v>
      </c>
      <c r="AW29" s="74">
        <v>0</v>
      </c>
      <c r="AX29" s="74">
        <f t="shared" si="23"/>
        <v>25602</v>
      </c>
      <c r="AY29" s="74">
        <v>12459</v>
      </c>
      <c r="AZ29" s="74">
        <v>0</v>
      </c>
      <c r="BA29" s="74">
        <v>13143</v>
      </c>
      <c r="BB29" s="74">
        <v>0</v>
      </c>
      <c r="BC29" s="74">
        <v>0</v>
      </c>
      <c r="BD29" s="74">
        <v>0</v>
      </c>
      <c r="BE29" s="74">
        <v>0</v>
      </c>
      <c r="BF29" s="74">
        <f t="shared" si="24"/>
        <v>193427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16554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16554</v>
      </c>
      <c r="CA29" s="74">
        <v>0</v>
      </c>
      <c r="CB29" s="74">
        <v>0</v>
      </c>
      <c r="CC29" s="74">
        <v>16554</v>
      </c>
      <c r="CD29" s="74">
        <v>0</v>
      </c>
      <c r="CE29" s="74">
        <v>0</v>
      </c>
      <c r="CF29" s="74">
        <v>0</v>
      </c>
      <c r="CG29" s="74">
        <v>0</v>
      </c>
      <c r="CH29" s="74">
        <f t="shared" si="31"/>
        <v>16554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209981</v>
      </c>
      <c r="CR29" s="74">
        <f t="shared" si="41"/>
        <v>7213</v>
      </c>
      <c r="CS29" s="74">
        <f t="shared" si="42"/>
        <v>7213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160612</v>
      </c>
      <c r="CX29" s="74">
        <f t="shared" si="47"/>
        <v>160612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42156</v>
      </c>
      <c r="DC29" s="74">
        <f t="shared" si="52"/>
        <v>12459</v>
      </c>
      <c r="DD29" s="74">
        <f t="shared" si="53"/>
        <v>0</v>
      </c>
      <c r="DE29" s="74">
        <f t="shared" si="54"/>
        <v>29697</v>
      </c>
      <c r="DF29" s="74">
        <f t="shared" si="55"/>
        <v>0</v>
      </c>
      <c r="DG29" s="74">
        <f t="shared" si="56"/>
        <v>0</v>
      </c>
      <c r="DH29" s="74">
        <f t="shared" si="57"/>
        <v>0</v>
      </c>
      <c r="DI29" s="74">
        <f t="shared" si="58"/>
        <v>0</v>
      </c>
      <c r="DJ29" s="74">
        <f t="shared" si="59"/>
        <v>209981</v>
      </c>
    </row>
    <row r="30" spans="1:114" s="50" customFormat="1" ht="12" customHeight="1">
      <c r="A30" s="53" t="s">
        <v>112</v>
      </c>
      <c r="B30" s="54" t="s">
        <v>160</v>
      </c>
      <c r="C30" s="53" t="s">
        <v>161</v>
      </c>
      <c r="D30" s="74">
        <f t="shared" si="6"/>
        <v>251214</v>
      </c>
      <c r="E30" s="74">
        <f t="shared" si="7"/>
        <v>20740</v>
      </c>
      <c r="F30" s="74">
        <v>0</v>
      </c>
      <c r="G30" s="74">
        <v>0</v>
      </c>
      <c r="H30" s="74">
        <v>0</v>
      </c>
      <c r="I30" s="74">
        <v>20740</v>
      </c>
      <c r="J30" s="75" t="s">
        <v>115</v>
      </c>
      <c r="K30" s="74">
        <v>0</v>
      </c>
      <c r="L30" s="74">
        <v>230474</v>
      </c>
      <c r="M30" s="74">
        <f t="shared" si="8"/>
        <v>30628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115</v>
      </c>
      <c r="T30" s="74">
        <v>0</v>
      </c>
      <c r="U30" s="74">
        <v>30628</v>
      </c>
      <c r="V30" s="74">
        <f t="shared" si="10"/>
        <v>281842</v>
      </c>
      <c r="W30" s="74">
        <f t="shared" si="11"/>
        <v>20740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20740</v>
      </c>
      <c r="AB30" s="75" t="s">
        <v>115</v>
      </c>
      <c r="AC30" s="74">
        <f t="shared" si="16"/>
        <v>0</v>
      </c>
      <c r="AD30" s="74">
        <f t="shared" si="17"/>
        <v>261102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251214</v>
      </c>
      <c r="AN30" s="74">
        <f t="shared" si="21"/>
        <v>51269</v>
      </c>
      <c r="AO30" s="74">
        <v>26068</v>
      </c>
      <c r="AP30" s="74">
        <v>0</v>
      </c>
      <c r="AQ30" s="74">
        <v>25201</v>
      </c>
      <c r="AR30" s="74">
        <v>0</v>
      </c>
      <c r="AS30" s="74">
        <f t="shared" si="22"/>
        <v>87414</v>
      </c>
      <c r="AT30" s="74">
        <v>0</v>
      </c>
      <c r="AU30" s="74">
        <v>87414</v>
      </c>
      <c r="AV30" s="74">
        <v>0</v>
      </c>
      <c r="AW30" s="74">
        <v>0</v>
      </c>
      <c r="AX30" s="74">
        <f t="shared" si="23"/>
        <v>112531</v>
      </c>
      <c r="AY30" s="74">
        <v>40320</v>
      </c>
      <c r="AZ30" s="74">
        <v>41892</v>
      </c>
      <c r="BA30" s="74">
        <v>26251</v>
      </c>
      <c r="BB30" s="74">
        <v>4068</v>
      </c>
      <c r="BC30" s="74">
        <v>0</v>
      </c>
      <c r="BD30" s="74">
        <v>0</v>
      </c>
      <c r="BE30" s="74"/>
      <c r="BF30" s="74">
        <f t="shared" si="24"/>
        <v>251214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30628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30628</v>
      </c>
      <c r="CA30" s="74">
        <v>0</v>
      </c>
      <c r="CB30" s="74">
        <v>30628</v>
      </c>
      <c r="CC30" s="74">
        <v>0</v>
      </c>
      <c r="CD30" s="74">
        <v>0</v>
      </c>
      <c r="CE30" s="74">
        <v>0</v>
      </c>
      <c r="CF30" s="74">
        <v>0</v>
      </c>
      <c r="CG30" s="74">
        <v>0</v>
      </c>
      <c r="CH30" s="74">
        <f t="shared" si="31"/>
        <v>30628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281842</v>
      </c>
      <c r="CR30" s="74">
        <f t="shared" si="41"/>
        <v>51269</v>
      </c>
      <c r="CS30" s="74">
        <f t="shared" si="42"/>
        <v>26068</v>
      </c>
      <c r="CT30" s="74">
        <f t="shared" si="43"/>
        <v>0</v>
      </c>
      <c r="CU30" s="74">
        <f t="shared" si="44"/>
        <v>25201</v>
      </c>
      <c r="CV30" s="74">
        <f t="shared" si="45"/>
        <v>0</v>
      </c>
      <c r="CW30" s="74">
        <f t="shared" si="46"/>
        <v>87414</v>
      </c>
      <c r="CX30" s="74">
        <f t="shared" si="47"/>
        <v>0</v>
      </c>
      <c r="CY30" s="74">
        <f t="shared" si="48"/>
        <v>87414</v>
      </c>
      <c r="CZ30" s="74">
        <f t="shared" si="49"/>
        <v>0</v>
      </c>
      <c r="DA30" s="74">
        <f t="shared" si="50"/>
        <v>0</v>
      </c>
      <c r="DB30" s="74">
        <f t="shared" si="51"/>
        <v>143159</v>
      </c>
      <c r="DC30" s="74">
        <f t="shared" si="52"/>
        <v>40320</v>
      </c>
      <c r="DD30" s="74">
        <f t="shared" si="53"/>
        <v>72520</v>
      </c>
      <c r="DE30" s="74">
        <f t="shared" si="54"/>
        <v>26251</v>
      </c>
      <c r="DF30" s="74">
        <f t="shared" si="55"/>
        <v>4068</v>
      </c>
      <c r="DG30" s="74">
        <f t="shared" si="56"/>
        <v>0</v>
      </c>
      <c r="DH30" s="74">
        <f t="shared" si="57"/>
        <v>0</v>
      </c>
      <c r="DI30" s="74">
        <f t="shared" si="58"/>
        <v>0</v>
      </c>
      <c r="DJ30" s="74">
        <f t="shared" si="59"/>
        <v>281842</v>
      </c>
    </row>
    <row r="31" spans="1:114" s="50" customFormat="1" ht="12" customHeight="1">
      <c r="A31" s="53" t="s">
        <v>112</v>
      </c>
      <c r="B31" s="54" t="s">
        <v>162</v>
      </c>
      <c r="C31" s="53" t="s">
        <v>163</v>
      </c>
      <c r="D31" s="74">
        <f t="shared" si="6"/>
        <v>47866</v>
      </c>
      <c r="E31" s="74">
        <f t="shared" si="7"/>
        <v>11070</v>
      </c>
      <c r="F31" s="74">
        <v>0</v>
      </c>
      <c r="G31" s="74">
        <v>0</v>
      </c>
      <c r="H31" s="74">
        <v>0</v>
      </c>
      <c r="I31" s="74">
        <v>11070</v>
      </c>
      <c r="J31" s="75" t="s">
        <v>115</v>
      </c>
      <c r="K31" s="74">
        <v>0</v>
      </c>
      <c r="L31" s="74">
        <v>36796</v>
      </c>
      <c r="M31" s="74">
        <f t="shared" si="8"/>
        <v>4589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115</v>
      </c>
      <c r="T31" s="74"/>
      <c r="U31" s="74">
        <v>4589</v>
      </c>
      <c r="V31" s="74">
        <f t="shared" si="10"/>
        <v>52455</v>
      </c>
      <c r="W31" s="74">
        <f t="shared" si="11"/>
        <v>11070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11070</v>
      </c>
      <c r="AB31" s="75" t="s">
        <v>115</v>
      </c>
      <c r="AC31" s="74">
        <f t="shared" si="16"/>
        <v>0</v>
      </c>
      <c r="AD31" s="74">
        <f t="shared" si="17"/>
        <v>41385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43981</v>
      </c>
      <c r="AN31" s="74">
        <f t="shared" si="21"/>
        <v>3847</v>
      </c>
      <c r="AO31" s="74">
        <v>3847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40134</v>
      </c>
      <c r="AY31" s="74">
        <v>10610</v>
      </c>
      <c r="AZ31" s="74">
        <v>28938</v>
      </c>
      <c r="BA31" s="74">
        <v>0</v>
      </c>
      <c r="BB31" s="74">
        <v>586</v>
      </c>
      <c r="BC31" s="74">
        <v>1900</v>
      </c>
      <c r="BD31" s="74">
        <v>0</v>
      </c>
      <c r="BE31" s="74">
        <v>1985</v>
      </c>
      <c r="BF31" s="74">
        <f t="shared" si="24"/>
        <v>45966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427</v>
      </c>
      <c r="BP31" s="74">
        <f t="shared" si="28"/>
        <v>427</v>
      </c>
      <c r="BQ31" s="74">
        <v>427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4162</v>
      </c>
      <c r="CF31" s="74">
        <v>0</v>
      </c>
      <c r="CG31" s="74">
        <v>0</v>
      </c>
      <c r="CH31" s="74">
        <f t="shared" si="31"/>
        <v>427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44408</v>
      </c>
      <c r="CR31" s="74">
        <f t="shared" si="41"/>
        <v>4274</v>
      </c>
      <c r="CS31" s="74">
        <f t="shared" si="42"/>
        <v>4274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40134</v>
      </c>
      <c r="DC31" s="74">
        <f t="shared" si="52"/>
        <v>10610</v>
      </c>
      <c r="DD31" s="74">
        <f t="shared" si="53"/>
        <v>28938</v>
      </c>
      <c r="DE31" s="74">
        <f t="shared" si="54"/>
        <v>0</v>
      </c>
      <c r="DF31" s="74">
        <f t="shared" si="55"/>
        <v>586</v>
      </c>
      <c r="DG31" s="74">
        <f t="shared" si="56"/>
        <v>6062</v>
      </c>
      <c r="DH31" s="74">
        <f t="shared" si="57"/>
        <v>0</v>
      </c>
      <c r="DI31" s="74">
        <f t="shared" si="58"/>
        <v>1985</v>
      </c>
      <c r="DJ31" s="74">
        <f t="shared" si="59"/>
        <v>46393</v>
      </c>
    </row>
    <row r="32" spans="1:114" s="50" customFormat="1" ht="12" customHeight="1">
      <c r="A32" s="53" t="s">
        <v>112</v>
      </c>
      <c r="B32" s="54" t="s">
        <v>164</v>
      </c>
      <c r="C32" s="53" t="s">
        <v>165</v>
      </c>
      <c r="D32" s="74">
        <f t="shared" si="6"/>
        <v>416460</v>
      </c>
      <c r="E32" s="74">
        <f t="shared" si="7"/>
        <v>25506</v>
      </c>
      <c r="F32" s="74">
        <v>0</v>
      </c>
      <c r="G32" s="74">
        <v>0</v>
      </c>
      <c r="H32" s="74">
        <v>0</v>
      </c>
      <c r="I32" s="74">
        <v>4679</v>
      </c>
      <c r="J32" s="75" t="s">
        <v>115</v>
      </c>
      <c r="K32" s="74">
        <v>20827</v>
      </c>
      <c r="L32" s="74">
        <v>390954</v>
      </c>
      <c r="M32" s="74">
        <f t="shared" si="8"/>
        <v>14572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115</v>
      </c>
      <c r="T32" s="74">
        <v>0</v>
      </c>
      <c r="U32" s="74">
        <v>14572</v>
      </c>
      <c r="V32" s="74">
        <f t="shared" si="10"/>
        <v>431032</v>
      </c>
      <c r="W32" s="74">
        <f t="shared" si="11"/>
        <v>25506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4679</v>
      </c>
      <c r="AB32" s="75" t="s">
        <v>115</v>
      </c>
      <c r="AC32" s="74">
        <f t="shared" si="16"/>
        <v>20827</v>
      </c>
      <c r="AD32" s="74">
        <f t="shared" si="17"/>
        <v>405526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400943</v>
      </c>
      <c r="AN32" s="74">
        <f t="shared" si="21"/>
        <v>25888</v>
      </c>
      <c r="AO32" s="74">
        <v>10190</v>
      </c>
      <c r="AP32" s="74">
        <v>0</v>
      </c>
      <c r="AQ32" s="74">
        <v>15698</v>
      </c>
      <c r="AR32" s="74">
        <v>0</v>
      </c>
      <c r="AS32" s="74">
        <f t="shared" si="22"/>
        <v>10477</v>
      </c>
      <c r="AT32" s="74">
        <v>1639</v>
      </c>
      <c r="AU32" s="74">
        <v>8838</v>
      </c>
      <c r="AV32" s="74">
        <v>0</v>
      </c>
      <c r="AW32" s="74">
        <v>0</v>
      </c>
      <c r="AX32" s="74">
        <f t="shared" si="23"/>
        <v>364578</v>
      </c>
      <c r="AY32" s="74">
        <v>54633</v>
      </c>
      <c r="AZ32" s="74">
        <v>296673</v>
      </c>
      <c r="BA32" s="74">
        <v>11411</v>
      </c>
      <c r="BB32" s="74">
        <v>1861</v>
      </c>
      <c r="BC32" s="74">
        <v>3714</v>
      </c>
      <c r="BD32" s="74">
        <v>0</v>
      </c>
      <c r="BE32" s="74">
        <v>11803</v>
      </c>
      <c r="BF32" s="74">
        <f t="shared" si="24"/>
        <v>412746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14572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400943</v>
      </c>
      <c r="CR32" s="74">
        <f t="shared" si="41"/>
        <v>25888</v>
      </c>
      <c r="CS32" s="74">
        <f t="shared" si="42"/>
        <v>10190</v>
      </c>
      <c r="CT32" s="74">
        <f t="shared" si="43"/>
        <v>0</v>
      </c>
      <c r="CU32" s="74">
        <f t="shared" si="44"/>
        <v>15698</v>
      </c>
      <c r="CV32" s="74">
        <f t="shared" si="45"/>
        <v>0</v>
      </c>
      <c r="CW32" s="74">
        <f t="shared" si="46"/>
        <v>10477</v>
      </c>
      <c r="CX32" s="74">
        <f t="shared" si="47"/>
        <v>1639</v>
      </c>
      <c r="CY32" s="74">
        <f t="shared" si="48"/>
        <v>8838</v>
      </c>
      <c r="CZ32" s="74">
        <f t="shared" si="49"/>
        <v>0</v>
      </c>
      <c r="DA32" s="74">
        <f t="shared" si="50"/>
        <v>0</v>
      </c>
      <c r="DB32" s="74">
        <f t="shared" si="51"/>
        <v>364578</v>
      </c>
      <c r="DC32" s="74">
        <f t="shared" si="52"/>
        <v>54633</v>
      </c>
      <c r="DD32" s="74">
        <f t="shared" si="53"/>
        <v>296673</v>
      </c>
      <c r="DE32" s="74">
        <f t="shared" si="54"/>
        <v>11411</v>
      </c>
      <c r="DF32" s="74">
        <f t="shared" si="55"/>
        <v>1861</v>
      </c>
      <c r="DG32" s="74">
        <f t="shared" si="56"/>
        <v>18286</v>
      </c>
      <c r="DH32" s="74">
        <f t="shared" si="57"/>
        <v>0</v>
      </c>
      <c r="DI32" s="74">
        <f t="shared" si="58"/>
        <v>11803</v>
      </c>
      <c r="DJ32" s="74">
        <f t="shared" si="59"/>
        <v>412746</v>
      </c>
    </row>
    <row r="33" spans="1:114" s="50" customFormat="1" ht="12" customHeight="1">
      <c r="A33" s="53" t="s">
        <v>112</v>
      </c>
      <c r="B33" s="54" t="s">
        <v>166</v>
      </c>
      <c r="C33" s="53" t="s">
        <v>167</v>
      </c>
      <c r="D33" s="74">
        <f t="shared" si="6"/>
        <v>17069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115</v>
      </c>
      <c r="K33" s="74">
        <v>0</v>
      </c>
      <c r="L33" s="74">
        <v>17069</v>
      </c>
      <c r="M33" s="74">
        <f t="shared" si="8"/>
        <v>0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115</v>
      </c>
      <c r="T33" s="74">
        <v>0</v>
      </c>
      <c r="U33" s="74">
        <v>0</v>
      </c>
      <c r="V33" s="74">
        <f t="shared" si="10"/>
        <v>17069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115</v>
      </c>
      <c r="AC33" s="74">
        <f t="shared" si="16"/>
        <v>0</v>
      </c>
      <c r="AD33" s="74">
        <f t="shared" si="17"/>
        <v>17069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17069</v>
      </c>
      <c r="AN33" s="74">
        <f t="shared" si="21"/>
        <v>1632</v>
      </c>
      <c r="AO33" s="74">
        <v>0</v>
      </c>
      <c r="AP33" s="74">
        <v>1632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15437</v>
      </c>
      <c r="AY33" s="74">
        <v>5400</v>
      </c>
      <c r="AZ33" s="74"/>
      <c r="BA33" s="74">
        <v>8115</v>
      </c>
      <c r="BB33" s="74">
        <v>1922</v>
      </c>
      <c r="BC33" s="74">
        <v>0</v>
      </c>
      <c r="BD33" s="74">
        <v>0</v>
      </c>
      <c r="BE33" s="74">
        <v>0</v>
      </c>
      <c r="BF33" s="74">
        <f t="shared" si="24"/>
        <v>17069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0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17069</v>
      </c>
      <c r="CR33" s="74">
        <f t="shared" si="41"/>
        <v>1632</v>
      </c>
      <c r="CS33" s="74">
        <f t="shared" si="42"/>
        <v>0</v>
      </c>
      <c r="CT33" s="74">
        <f t="shared" si="43"/>
        <v>1632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15437</v>
      </c>
      <c r="DC33" s="74">
        <f t="shared" si="52"/>
        <v>5400</v>
      </c>
      <c r="DD33" s="74">
        <f t="shared" si="53"/>
        <v>0</v>
      </c>
      <c r="DE33" s="74">
        <f t="shared" si="54"/>
        <v>8115</v>
      </c>
      <c r="DF33" s="74">
        <f t="shared" si="55"/>
        <v>1922</v>
      </c>
      <c r="DG33" s="74">
        <f t="shared" si="56"/>
        <v>0</v>
      </c>
      <c r="DH33" s="74">
        <f t="shared" si="57"/>
        <v>0</v>
      </c>
      <c r="DI33" s="74">
        <f t="shared" si="58"/>
        <v>0</v>
      </c>
      <c r="DJ33" s="74">
        <f t="shared" si="59"/>
        <v>17069</v>
      </c>
    </row>
    <row r="34" spans="1:114" s="50" customFormat="1" ht="12" customHeight="1">
      <c r="A34" s="53" t="s">
        <v>112</v>
      </c>
      <c r="B34" s="54" t="s">
        <v>168</v>
      </c>
      <c r="C34" s="53" t="s">
        <v>169</v>
      </c>
      <c r="D34" s="74">
        <f t="shared" si="6"/>
        <v>26231</v>
      </c>
      <c r="E34" s="74">
        <f t="shared" si="7"/>
        <v>0</v>
      </c>
      <c r="F34" s="74">
        <v>0</v>
      </c>
      <c r="G34" s="74">
        <v>0</v>
      </c>
      <c r="H34" s="74">
        <v>0</v>
      </c>
      <c r="I34" s="74">
        <v>0</v>
      </c>
      <c r="J34" s="75" t="s">
        <v>115</v>
      </c>
      <c r="K34" s="74">
        <v>0</v>
      </c>
      <c r="L34" s="74">
        <v>26231</v>
      </c>
      <c r="M34" s="74">
        <f t="shared" si="8"/>
        <v>513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115</v>
      </c>
      <c r="T34" s="74">
        <v>0</v>
      </c>
      <c r="U34" s="74">
        <v>513</v>
      </c>
      <c r="V34" s="74">
        <f t="shared" si="10"/>
        <v>26744</v>
      </c>
      <c r="W34" s="74">
        <f t="shared" si="11"/>
        <v>0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0</v>
      </c>
      <c r="AB34" s="75" t="s">
        <v>115</v>
      </c>
      <c r="AC34" s="74">
        <f t="shared" si="16"/>
        <v>0</v>
      </c>
      <c r="AD34" s="74">
        <f t="shared" si="17"/>
        <v>26744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26037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12340</v>
      </c>
      <c r="AT34" s="74">
        <v>12340</v>
      </c>
      <c r="AU34" s="74">
        <v>0</v>
      </c>
      <c r="AV34" s="74">
        <v>0</v>
      </c>
      <c r="AW34" s="74">
        <v>0</v>
      </c>
      <c r="AX34" s="74">
        <f t="shared" si="23"/>
        <v>13697</v>
      </c>
      <c r="AY34" s="74">
        <v>3600</v>
      </c>
      <c r="AZ34" s="74">
        <v>747</v>
      </c>
      <c r="BA34" s="74">
        <v>9350</v>
      </c>
      <c r="BB34" s="74">
        <v>0</v>
      </c>
      <c r="BC34" s="74">
        <v>0</v>
      </c>
      <c r="BD34" s="74">
        <v>0</v>
      </c>
      <c r="BE34" s="74">
        <v>194</v>
      </c>
      <c r="BF34" s="74">
        <f t="shared" si="24"/>
        <v>26231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513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513</v>
      </c>
      <c r="CA34" s="74">
        <v>0</v>
      </c>
      <c r="CB34" s="74">
        <v>0</v>
      </c>
      <c r="CC34" s="74">
        <v>513</v>
      </c>
      <c r="CD34" s="74">
        <v>0</v>
      </c>
      <c r="CE34" s="74">
        <v>0</v>
      </c>
      <c r="CF34" s="74">
        <v>0</v>
      </c>
      <c r="CG34" s="74">
        <v>0</v>
      </c>
      <c r="CH34" s="74">
        <f t="shared" si="31"/>
        <v>513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26550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12340</v>
      </c>
      <c r="CX34" s="74">
        <f t="shared" si="47"/>
        <v>12340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14210</v>
      </c>
      <c r="DC34" s="74">
        <f t="shared" si="52"/>
        <v>3600</v>
      </c>
      <c r="DD34" s="74">
        <f t="shared" si="53"/>
        <v>747</v>
      </c>
      <c r="DE34" s="74">
        <f t="shared" si="54"/>
        <v>9863</v>
      </c>
      <c r="DF34" s="74">
        <f t="shared" si="55"/>
        <v>0</v>
      </c>
      <c r="DG34" s="74">
        <f t="shared" si="56"/>
        <v>0</v>
      </c>
      <c r="DH34" s="74">
        <f t="shared" si="57"/>
        <v>0</v>
      </c>
      <c r="DI34" s="74">
        <f t="shared" si="58"/>
        <v>194</v>
      </c>
      <c r="DJ34" s="74">
        <f t="shared" si="59"/>
        <v>26744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170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55</v>
      </c>
      <c r="B2" s="148" t="s">
        <v>56</v>
      </c>
      <c r="C2" s="151" t="s">
        <v>171</v>
      </c>
      <c r="D2" s="132" t="s">
        <v>172</v>
      </c>
      <c r="E2" s="78"/>
      <c r="F2" s="78"/>
      <c r="G2" s="78"/>
      <c r="H2" s="78"/>
      <c r="I2" s="78"/>
      <c r="J2" s="78"/>
      <c r="K2" s="78"/>
      <c r="L2" s="79"/>
      <c r="M2" s="132" t="s">
        <v>173</v>
      </c>
      <c r="N2" s="78"/>
      <c r="O2" s="78"/>
      <c r="P2" s="78"/>
      <c r="Q2" s="78"/>
      <c r="R2" s="78"/>
      <c r="S2" s="78"/>
      <c r="T2" s="78"/>
      <c r="U2" s="79"/>
      <c r="V2" s="132" t="s">
        <v>174</v>
      </c>
      <c r="W2" s="78"/>
      <c r="X2" s="78"/>
      <c r="Y2" s="78"/>
      <c r="Z2" s="78"/>
      <c r="AA2" s="78"/>
      <c r="AB2" s="78"/>
      <c r="AC2" s="78"/>
      <c r="AD2" s="79"/>
      <c r="AE2" s="133" t="s">
        <v>175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176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177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178</v>
      </c>
      <c r="E3" s="83"/>
      <c r="F3" s="83"/>
      <c r="G3" s="83"/>
      <c r="H3" s="83"/>
      <c r="I3" s="83"/>
      <c r="J3" s="83"/>
      <c r="K3" s="83"/>
      <c r="L3" s="84"/>
      <c r="M3" s="134" t="s">
        <v>178</v>
      </c>
      <c r="N3" s="83"/>
      <c r="O3" s="83"/>
      <c r="P3" s="83"/>
      <c r="Q3" s="83"/>
      <c r="R3" s="83"/>
      <c r="S3" s="83"/>
      <c r="T3" s="83"/>
      <c r="U3" s="84"/>
      <c r="V3" s="134" t="s">
        <v>178</v>
      </c>
      <c r="W3" s="83"/>
      <c r="X3" s="83"/>
      <c r="Y3" s="83"/>
      <c r="Z3" s="83"/>
      <c r="AA3" s="83"/>
      <c r="AB3" s="83"/>
      <c r="AC3" s="83"/>
      <c r="AD3" s="84"/>
      <c r="AE3" s="135" t="s">
        <v>179</v>
      </c>
      <c r="AF3" s="80"/>
      <c r="AG3" s="80"/>
      <c r="AH3" s="80"/>
      <c r="AI3" s="80"/>
      <c r="AJ3" s="80"/>
      <c r="AK3" s="80"/>
      <c r="AL3" s="85"/>
      <c r="AM3" s="81" t="s">
        <v>180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181</v>
      </c>
      <c r="BF3" s="90" t="s">
        <v>174</v>
      </c>
      <c r="BG3" s="135" t="s">
        <v>179</v>
      </c>
      <c r="BH3" s="80"/>
      <c r="BI3" s="80"/>
      <c r="BJ3" s="80"/>
      <c r="BK3" s="80"/>
      <c r="BL3" s="80"/>
      <c r="BM3" s="80"/>
      <c r="BN3" s="85"/>
      <c r="BO3" s="81" t="s">
        <v>180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181</v>
      </c>
      <c r="CH3" s="90" t="s">
        <v>174</v>
      </c>
      <c r="CI3" s="135" t="s">
        <v>179</v>
      </c>
      <c r="CJ3" s="80"/>
      <c r="CK3" s="80"/>
      <c r="CL3" s="80"/>
      <c r="CM3" s="80"/>
      <c r="CN3" s="80"/>
      <c r="CO3" s="80"/>
      <c r="CP3" s="85"/>
      <c r="CQ3" s="81" t="s">
        <v>180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181</v>
      </c>
      <c r="DJ3" s="90" t="s">
        <v>174</v>
      </c>
    </row>
    <row r="4" spans="1:114" s="55" customFormat="1" ht="13.5" customHeight="1">
      <c r="A4" s="149"/>
      <c r="B4" s="149"/>
      <c r="C4" s="152"/>
      <c r="D4" s="68"/>
      <c r="E4" s="134" t="s">
        <v>182</v>
      </c>
      <c r="F4" s="91"/>
      <c r="G4" s="91"/>
      <c r="H4" s="91"/>
      <c r="I4" s="91"/>
      <c r="J4" s="91"/>
      <c r="K4" s="92"/>
      <c r="L4" s="125" t="s">
        <v>183</v>
      </c>
      <c r="M4" s="68"/>
      <c r="N4" s="134" t="s">
        <v>182</v>
      </c>
      <c r="O4" s="91"/>
      <c r="P4" s="91"/>
      <c r="Q4" s="91"/>
      <c r="R4" s="91"/>
      <c r="S4" s="91"/>
      <c r="T4" s="92"/>
      <c r="U4" s="125" t="s">
        <v>183</v>
      </c>
      <c r="V4" s="68"/>
      <c r="W4" s="134" t="s">
        <v>182</v>
      </c>
      <c r="X4" s="91"/>
      <c r="Y4" s="91"/>
      <c r="Z4" s="91"/>
      <c r="AA4" s="91"/>
      <c r="AB4" s="91"/>
      <c r="AC4" s="92"/>
      <c r="AD4" s="125" t="s">
        <v>183</v>
      </c>
      <c r="AE4" s="90" t="s">
        <v>174</v>
      </c>
      <c r="AF4" s="95" t="s">
        <v>184</v>
      </c>
      <c r="AG4" s="89"/>
      <c r="AH4" s="93"/>
      <c r="AI4" s="80"/>
      <c r="AJ4" s="94"/>
      <c r="AK4" s="136" t="s">
        <v>185</v>
      </c>
      <c r="AL4" s="146" t="s">
        <v>186</v>
      </c>
      <c r="AM4" s="90" t="s">
        <v>174</v>
      </c>
      <c r="AN4" s="135" t="s">
        <v>187</v>
      </c>
      <c r="AO4" s="87"/>
      <c r="AP4" s="87"/>
      <c r="AQ4" s="87"/>
      <c r="AR4" s="88"/>
      <c r="AS4" s="135" t="s">
        <v>188</v>
      </c>
      <c r="AT4" s="80"/>
      <c r="AU4" s="80"/>
      <c r="AV4" s="94"/>
      <c r="AW4" s="95" t="s">
        <v>189</v>
      </c>
      <c r="AX4" s="135" t="s">
        <v>190</v>
      </c>
      <c r="AY4" s="86"/>
      <c r="AZ4" s="87"/>
      <c r="BA4" s="87"/>
      <c r="BB4" s="88"/>
      <c r="BC4" s="95" t="s">
        <v>191</v>
      </c>
      <c r="BD4" s="95" t="s">
        <v>192</v>
      </c>
      <c r="BE4" s="90"/>
      <c r="BF4" s="90"/>
      <c r="BG4" s="90" t="s">
        <v>174</v>
      </c>
      <c r="BH4" s="95" t="s">
        <v>184</v>
      </c>
      <c r="BI4" s="89"/>
      <c r="BJ4" s="93"/>
      <c r="BK4" s="80"/>
      <c r="BL4" s="94"/>
      <c r="BM4" s="136" t="s">
        <v>185</v>
      </c>
      <c r="BN4" s="146" t="s">
        <v>186</v>
      </c>
      <c r="BO4" s="90" t="s">
        <v>174</v>
      </c>
      <c r="BP4" s="135" t="s">
        <v>187</v>
      </c>
      <c r="BQ4" s="87"/>
      <c r="BR4" s="87"/>
      <c r="BS4" s="87"/>
      <c r="BT4" s="88"/>
      <c r="BU4" s="135" t="s">
        <v>188</v>
      </c>
      <c r="BV4" s="80"/>
      <c r="BW4" s="80"/>
      <c r="BX4" s="94"/>
      <c r="BY4" s="95" t="s">
        <v>189</v>
      </c>
      <c r="BZ4" s="135" t="s">
        <v>190</v>
      </c>
      <c r="CA4" s="96"/>
      <c r="CB4" s="96"/>
      <c r="CC4" s="97"/>
      <c r="CD4" s="88"/>
      <c r="CE4" s="95" t="s">
        <v>191</v>
      </c>
      <c r="CF4" s="95" t="s">
        <v>192</v>
      </c>
      <c r="CG4" s="90"/>
      <c r="CH4" s="90"/>
      <c r="CI4" s="90" t="s">
        <v>174</v>
      </c>
      <c r="CJ4" s="95" t="s">
        <v>184</v>
      </c>
      <c r="CK4" s="89"/>
      <c r="CL4" s="93"/>
      <c r="CM4" s="80"/>
      <c r="CN4" s="94"/>
      <c r="CO4" s="136" t="s">
        <v>185</v>
      </c>
      <c r="CP4" s="146" t="s">
        <v>186</v>
      </c>
      <c r="CQ4" s="90" t="s">
        <v>174</v>
      </c>
      <c r="CR4" s="135" t="s">
        <v>187</v>
      </c>
      <c r="CS4" s="87"/>
      <c r="CT4" s="87"/>
      <c r="CU4" s="87"/>
      <c r="CV4" s="88"/>
      <c r="CW4" s="135" t="s">
        <v>188</v>
      </c>
      <c r="CX4" s="80"/>
      <c r="CY4" s="80"/>
      <c r="CZ4" s="94"/>
      <c r="DA4" s="95" t="s">
        <v>189</v>
      </c>
      <c r="DB4" s="135" t="s">
        <v>190</v>
      </c>
      <c r="DC4" s="87"/>
      <c r="DD4" s="87"/>
      <c r="DE4" s="87"/>
      <c r="DF4" s="88"/>
      <c r="DG4" s="95" t="s">
        <v>191</v>
      </c>
      <c r="DH4" s="95" t="s">
        <v>192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174</v>
      </c>
      <c r="F5" s="124" t="s">
        <v>193</v>
      </c>
      <c r="G5" s="124" t="s">
        <v>194</v>
      </c>
      <c r="H5" s="124" t="s">
        <v>195</v>
      </c>
      <c r="I5" s="124" t="s">
        <v>196</v>
      </c>
      <c r="J5" s="124" t="s">
        <v>197</v>
      </c>
      <c r="K5" s="124" t="s">
        <v>181</v>
      </c>
      <c r="L5" s="67"/>
      <c r="M5" s="68"/>
      <c r="N5" s="126" t="s">
        <v>174</v>
      </c>
      <c r="O5" s="124" t="s">
        <v>193</v>
      </c>
      <c r="P5" s="124" t="s">
        <v>194</v>
      </c>
      <c r="Q5" s="124" t="s">
        <v>195</v>
      </c>
      <c r="R5" s="124" t="s">
        <v>196</v>
      </c>
      <c r="S5" s="124" t="s">
        <v>197</v>
      </c>
      <c r="T5" s="124" t="s">
        <v>181</v>
      </c>
      <c r="U5" s="67"/>
      <c r="V5" s="68"/>
      <c r="W5" s="126" t="s">
        <v>174</v>
      </c>
      <c r="X5" s="124" t="s">
        <v>193</v>
      </c>
      <c r="Y5" s="124" t="s">
        <v>194</v>
      </c>
      <c r="Z5" s="124" t="s">
        <v>195</v>
      </c>
      <c r="AA5" s="124" t="s">
        <v>196</v>
      </c>
      <c r="AB5" s="124" t="s">
        <v>197</v>
      </c>
      <c r="AC5" s="124" t="s">
        <v>181</v>
      </c>
      <c r="AD5" s="67"/>
      <c r="AE5" s="90"/>
      <c r="AF5" s="90" t="s">
        <v>174</v>
      </c>
      <c r="AG5" s="136" t="s">
        <v>198</v>
      </c>
      <c r="AH5" s="136" t="s">
        <v>199</v>
      </c>
      <c r="AI5" s="136" t="s">
        <v>200</v>
      </c>
      <c r="AJ5" s="136" t="s">
        <v>181</v>
      </c>
      <c r="AK5" s="98"/>
      <c r="AL5" s="147"/>
      <c r="AM5" s="90"/>
      <c r="AN5" s="90" t="s">
        <v>174</v>
      </c>
      <c r="AO5" s="90" t="s">
        <v>201</v>
      </c>
      <c r="AP5" s="90" t="s">
        <v>202</v>
      </c>
      <c r="AQ5" s="90" t="s">
        <v>203</v>
      </c>
      <c r="AR5" s="90" t="s">
        <v>204</v>
      </c>
      <c r="AS5" s="90" t="s">
        <v>174</v>
      </c>
      <c r="AT5" s="95" t="s">
        <v>205</v>
      </c>
      <c r="AU5" s="95" t="s">
        <v>206</v>
      </c>
      <c r="AV5" s="95" t="s">
        <v>207</v>
      </c>
      <c r="AW5" s="90"/>
      <c r="AX5" s="90" t="s">
        <v>174</v>
      </c>
      <c r="AY5" s="95" t="s">
        <v>205</v>
      </c>
      <c r="AZ5" s="95" t="s">
        <v>206</v>
      </c>
      <c r="BA5" s="95" t="s">
        <v>207</v>
      </c>
      <c r="BB5" s="95" t="s">
        <v>181</v>
      </c>
      <c r="BC5" s="90"/>
      <c r="BD5" s="90"/>
      <c r="BE5" s="90"/>
      <c r="BF5" s="90"/>
      <c r="BG5" s="90"/>
      <c r="BH5" s="90" t="s">
        <v>174</v>
      </c>
      <c r="BI5" s="136" t="s">
        <v>198</v>
      </c>
      <c r="BJ5" s="136" t="s">
        <v>199</v>
      </c>
      <c r="BK5" s="136" t="s">
        <v>200</v>
      </c>
      <c r="BL5" s="136" t="s">
        <v>181</v>
      </c>
      <c r="BM5" s="98"/>
      <c r="BN5" s="147"/>
      <c r="BO5" s="90"/>
      <c r="BP5" s="90" t="s">
        <v>174</v>
      </c>
      <c r="BQ5" s="90" t="s">
        <v>201</v>
      </c>
      <c r="BR5" s="90" t="s">
        <v>202</v>
      </c>
      <c r="BS5" s="90" t="s">
        <v>203</v>
      </c>
      <c r="BT5" s="90" t="s">
        <v>204</v>
      </c>
      <c r="BU5" s="90" t="s">
        <v>174</v>
      </c>
      <c r="BV5" s="95" t="s">
        <v>205</v>
      </c>
      <c r="BW5" s="95" t="s">
        <v>206</v>
      </c>
      <c r="BX5" s="95" t="s">
        <v>207</v>
      </c>
      <c r="BY5" s="90"/>
      <c r="BZ5" s="90" t="s">
        <v>174</v>
      </c>
      <c r="CA5" s="95" t="s">
        <v>205</v>
      </c>
      <c r="CB5" s="95" t="s">
        <v>206</v>
      </c>
      <c r="CC5" s="95" t="s">
        <v>207</v>
      </c>
      <c r="CD5" s="95" t="s">
        <v>181</v>
      </c>
      <c r="CE5" s="90"/>
      <c r="CF5" s="90"/>
      <c r="CG5" s="90"/>
      <c r="CH5" s="90"/>
      <c r="CI5" s="90"/>
      <c r="CJ5" s="90" t="s">
        <v>174</v>
      </c>
      <c r="CK5" s="136" t="s">
        <v>198</v>
      </c>
      <c r="CL5" s="136" t="s">
        <v>199</v>
      </c>
      <c r="CM5" s="136" t="s">
        <v>200</v>
      </c>
      <c r="CN5" s="136" t="s">
        <v>181</v>
      </c>
      <c r="CO5" s="98"/>
      <c r="CP5" s="147"/>
      <c r="CQ5" s="90"/>
      <c r="CR5" s="90" t="s">
        <v>174</v>
      </c>
      <c r="CS5" s="90" t="s">
        <v>201</v>
      </c>
      <c r="CT5" s="90" t="s">
        <v>202</v>
      </c>
      <c r="CU5" s="90" t="s">
        <v>203</v>
      </c>
      <c r="CV5" s="90" t="s">
        <v>204</v>
      </c>
      <c r="CW5" s="90" t="s">
        <v>174</v>
      </c>
      <c r="CX5" s="95" t="s">
        <v>205</v>
      </c>
      <c r="CY5" s="95" t="s">
        <v>206</v>
      </c>
      <c r="CZ5" s="95" t="s">
        <v>207</v>
      </c>
      <c r="DA5" s="90"/>
      <c r="DB5" s="90" t="s">
        <v>174</v>
      </c>
      <c r="DC5" s="95" t="s">
        <v>205</v>
      </c>
      <c r="DD5" s="95" t="s">
        <v>206</v>
      </c>
      <c r="DE5" s="95" t="s">
        <v>207</v>
      </c>
      <c r="DF5" s="95" t="s">
        <v>181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208</v>
      </c>
      <c r="E6" s="99" t="s">
        <v>208</v>
      </c>
      <c r="F6" s="100" t="s">
        <v>208</v>
      </c>
      <c r="G6" s="100" t="s">
        <v>208</v>
      </c>
      <c r="H6" s="100" t="s">
        <v>208</v>
      </c>
      <c r="I6" s="100" t="s">
        <v>208</v>
      </c>
      <c r="J6" s="100" t="s">
        <v>208</v>
      </c>
      <c r="K6" s="100" t="s">
        <v>208</v>
      </c>
      <c r="L6" s="100" t="s">
        <v>208</v>
      </c>
      <c r="M6" s="99" t="s">
        <v>208</v>
      </c>
      <c r="N6" s="99" t="s">
        <v>208</v>
      </c>
      <c r="O6" s="100" t="s">
        <v>208</v>
      </c>
      <c r="P6" s="100" t="s">
        <v>208</v>
      </c>
      <c r="Q6" s="100" t="s">
        <v>208</v>
      </c>
      <c r="R6" s="100" t="s">
        <v>208</v>
      </c>
      <c r="S6" s="100" t="s">
        <v>208</v>
      </c>
      <c r="T6" s="100" t="s">
        <v>208</v>
      </c>
      <c r="U6" s="100" t="s">
        <v>208</v>
      </c>
      <c r="V6" s="99" t="s">
        <v>208</v>
      </c>
      <c r="W6" s="99" t="s">
        <v>208</v>
      </c>
      <c r="X6" s="100" t="s">
        <v>208</v>
      </c>
      <c r="Y6" s="100" t="s">
        <v>208</v>
      </c>
      <c r="Z6" s="100" t="s">
        <v>208</v>
      </c>
      <c r="AA6" s="100" t="s">
        <v>208</v>
      </c>
      <c r="AB6" s="100" t="s">
        <v>208</v>
      </c>
      <c r="AC6" s="100" t="s">
        <v>208</v>
      </c>
      <c r="AD6" s="100" t="s">
        <v>208</v>
      </c>
      <c r="AE6" s="101" t="s">
        <v>208</v>
      </c>
      <c r="AF6" s="101" t="s">
        <v>208</v>
      </c>
      <c r="AG6" s="102" t="s">
        <v>208</v>
      </c>
      <c r="AH6" s="102" t="s">
        <v>208</v>
      </c>
      <c r="AI6" s="102" t="s">
        <v>208</v>
      </c>
      <c r="AJ6" s="102" t="s">
        <v>208</v>
      </c>
      <c r="AK6" s="102" t="s">
        <v>208</v>
      </c>
      <c r="AL6" s="102" t="s">
        <v>208</v>
      </c>
      <c r="AM6" s="101" t="s">
        <v>208</v>
      </c>
      <c r="AN6" s="101" t="s">
        <v>208</v>
      </c>
      <c r="AO6" s="101" t="s">
        <v>208</v>
      </c>
      <c r="AP6" s="101" t="s">
        <v>208</v>
      </c>
      <c r="AQ6" s="101" t="s">
        <v>208</v>
      </c>
      <c r="AR6" s="101" t="s">
        <v>208</v>
      </c>
      <c r="AS6" s="101" t="s">
        <v>208</v>
      </c>
      <c r="AT6" s="101" t="s">
        <v>208</v>
      </c>
      <c r="AU6" s="101" t="s">
        <v>208</v>
      </c>
      <c r="AV6" s="101" t="s">
        <v>208</v>
      </c>
      <c r="AW6" s="101" t="s">
        <v>208</v>
      </c>
      <c r="AX6" s="101" t="s">
        <v>208</v>
      </c>
      <c r="AY6" s="101" t="s">
        <v>208</v>
      </c>
      <c r="AZ6" s="101" t="s">
        <v>208</v>
      </c>
      <c r="BA6" s="101" t="s">
        <v>208</v>
      </c>
      <c r="BB6" s="101" t="s">
        <v>208</v>
      </c>
      <c r="BC6" s="101" t="s">
        <v>208</v>
      </c>
      <c r="BD6" s="101" t="s">
        <v>208</v>
      </c>
      <c r="BE6" s="101" t="s">
        <v>208</v>
      </c>
      <c r="BF6" s="101" t="s">
        <v>208</v>
      </c>
      <c r="BG6" s="101" t="s">
        <v>208</v>
      </c>
      <c r="BH6" s="101" t="s">
        <v>208</v>
      </c>
      <c r="BI6" s="102" t="s">
        <v>208</v>
      </c>
      <c r="BJ6" s="102" t="s">
        <v>208</v>
      </c>
      <c r="BK6" s="102" t="s">
        <v>208</v>
      </c>
      <c r="BL6" s="102" t="s">
        <v>208</v>
      </c>
      <c r="BM6" s="102" t="s">
        <v>208</v>
      </c>
      <c r="BN6" s="102" t="s">
        <v>208</v>
      </c>
      <c r="BO6" s="101" t="s">
        <v>208</v>
      </c>
      <c r="BP6" s="101" t="s">
        <v>208</v>
      </c>
      <c r="BQ6" s="101" t="s">
        <v>208</v>
      </c>
      <c r="BR6" s="101" t="s">
        <v>208</v>
      </c>
      <c r="BS6" s="101" t="s">
        <v>208</v>
      </c>
      <c r="BT6" s="101" t="s">
        <v>208</v>
      </c>
      <c r="BU6" s="101" t="s">
        <v>208</v>
      </c>
      <c r="BV6" s="101" t="s">
        <v>208</v>
      </c>
      <c r="BW6" s="101" t="s">
        <v>208</v>
      </c>
      <c r="BX6" s="101" t="s">
        <v>208</v>
      </c>
      <c r="BY6" s="101" t="s">
        <v>208</v>
      </c>
      <c r="BZ6" s="101" t="s">
        <v>208</v>
      </c>
      <c r="CA6" s="101" t="s">
        <v>208</v>
      </c>
      <c r="CB6" s="101" t="s">
        <v>208</v>
      </c>
      <c r="CC6" s="101" t="s">
        <v>208</v>
      </c>
      <c r="CD6" s="101" t="s">
        <v>208</v>
      </c>
      <c r="CE6" s="101" t="s">
        <v>208</v>
      </c>
      <c r="CF6" s="101" t="s">
        <v>208</v>
      </c>
      <c r="CG6" s="101" t="s">
        <v>208</v>
      </c>
      <c r="CH6" s="101" t="s">
        <v>208</v>
      </c>
      <c r="CI6" s="101" t="s">
        <v>208</v>
      </c>
      <c r="CJ6" s="101" t="s">
        <v>208</v>
      </c>
      <c r="CK6" s="102" t="s">
        <v>208</v>
      </c>
      <c r="CL6" s="102" t="s">
        <v>208</v>
      </c>
      <c r="CM6" s="102" t="s">
        <v>208</v>
      </c>
      <c r="CN6" s="102" t="s">
        <v>208</v>
      </c>
      <c r="CO6" s="102" t="s">
        <v>208</v>
      </c>
      <c r="CP6" s="102" t="s">
        <v>208</v>
      </c>
      <c r="CQ6" s="101" t="s">
        <v>208</v>
      </c>
      <c r="CR6" s="101" t="s">
        <v>208</v>
      </c>
      <c r="CS6" s="102" t="s">
        <v>208</v>
      </c>
      <c r="CT6" s="102" t="s">
        <v>208</v>
      </c>
      <c r="CU6" s="102" t="s">
        <v>208</v>
      </c>
      <c r="CV6" s="102" t="s">
        <v>208</v>
      </c>
      <c r="CW6" s="101" t="s">
        <v>208</v>
      </c>
      <c r="CX6" s="101" t="s">
        <v>208</v>
      </c>
      <c r="CY6" s="101" t="s">
        <v>208</v>
      </c>
      <c r="CZ6" s="101" t="s">
        <v>208</v>
      </c>
      <c r="DA6" s="101" t="s">
        <v>208</v>
      </c>
      <c r="DB6" s="101" t="s">
        <v>208</v>
      </c>
      <c r="DC6" s="101" t="s">
        <v>208</v>
      </c>
      <c r="DD6" s="101" t="s">
        <v>208</v>
      </c>
      <c r="DE6" s="101" t="s">
        <v>208</v>
      </c>
      <c r="DF6" s="101" t="s">
        <v>208</v>
      </c>
      <c r="DG6" s="101" t="s">
        <v>208</v>
      </c>
      <c r="DH6" s="101" t="s">
        <v>208</v>
      </c>
      <c r="DI6" s="101" t="s">
        <v>208</v>
      </c>
      <c r="DJ6" s="101" t="s">
        <v>208</v>
      </c>
    </row>
    <row r="7" spans="1:114" s="50" customFormat="1" ht="12" customHeight="1">
      <c r="A7" s="48" t="s">
        <v>209</v>
      </c>
      <c r="B7" s="63" t="s">
        <v>210</v>
      </c>
      <c r="C7" s="48" t="s">
        <v>174</v>
      </c>
      <c r="D7" s="70">
        <f aca="true" t="shared" si="0" ref="D7:AK7">SUM(D8:D16)</f>
        <v>1203183</v>
      </c>
      <c r="E7" s="70">
        <f t="shared" si="0"/>
        <v>896354</v>
      </c>
      <c r="F7" s="70">
        <f t="shared" si="0"/>
        <v>2036</v>
      </c>
      <c r="G7" s="70">
        <f t="shared" si="0"/>
        <v>311</v>
      </c>
      <c r="H7" s="70">
        <f t="shared" si="0"/>
        <v>219900</v>
      </c>
      <c r="I7" s="70">
        <f t="shared" si="0"/>
        <v>553040</v>
      </c>
      <c r="J7" s="70">
        <f t="shared" si="0"/>
        <v>2653273</v>
      </c>
      <c r="K7" s="70">
        <f t="shared" si="0"/>
        <v>121067</v>
      </c>
      <c r="L7" s="70">
        <f t="shared" si="0"/>
        <v>306829</v>
      </c>
      <c r="M7" s="70">
        <f t="shared" si="0"/>
        <v>192499</v>
      </c>
      <c r="N7" s="70">
        <f t="shared" si="0"/>
        <v>110107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72674</v>
      </c>
      <c r="S7" s="70">
        <f t="shared" si="0"/>
        <v>694110</v>
      </c>
      <c r="T7" s="70">
        <f t="shared" si="0"/>
        <v>37433</v>
      </c>
      <c r="U7" s="70">
        <f t="shared" si="0"/>
        <v>82392</v>
      </c>
      <c r="V7" s="70">
        <f t="shared" si="0"/>
        <v>1395682</v>
      </c>
      <c r="W7" s="70">
        <f t="shared" si="0"/>
        <v>1006461</v>
      </c>
      <c r="X7" s="70">
        <f t="shared" si="0"/>
        <v>2036</v>
      </c>
      <c r="Y7" s="70">
        <f t="shared" si="0"/>
        <v>311</v>
      </c>
      <c r="Z7" s="70">
        <f t="shared" si="0"/>
        <v>219900</v>
      </c>
      <c r="AA7" s="70">
        <f t="shared" si="0"/>
        <v>625714</v>
      </c>
      <c r="AB7" s="70">
        <f t="shared" si="0"/>
        <v>3347383</v>
      </c>
      <c r="AC7" s="70">
        <f t="shared" si="0"/>
        <v>158500</v>
      </c>
      <c r="AD7" s="70">
        <f t="shared" si="0"/>
        <v>389221</v>
      </c>
      <c r="AE7" s="70">
        <f t="shared" si="0"/>
        <v>106477</v>
      </c>
      <c r="AF7" s="70">
        <f t="shared" si="0"/>
        <v>4085</v>
      </c>
      <c r="AG7" s="70">
        <f t="shared" si="0"/>
        <v>0</v>
      </c>
      <c r="AH7" s="70">
        <f t="shared" si="0"/>
        <v>4085</v>
      </c>
      <c r="AI7" s="70">
        <f t="shared" si="0"/>
        <v>0</v>
      </c>
      <c r="AJ7" s="70">
        <f t="shared" si="0"/>
        <v>0</v>
      </c>
      <c r="AK7" s="70">
        <f t="shared" si="0"/>
        <v>102392</v>
      </c>
      <c r="AL7" s="71" t="s">
        <v>211</v>
      </c>
      <c r="AM7" s="70">
        <f aca="true" t="shared" si="1" ref="AM7:BB7">SUM(AM8:AM16)</f>
        <v>2931499</v>
      </c>
      <c r="AN7" s="70">
        <f t="shared" si="1"/>
        <v>491836</v>
      </c>
      <c r="AO7" s="70">
        <f t="shared" si="1"/>
        <v>282267</v>
      </c>
      <c r="AP7" s="70">
        <f t="shared" si="1"/>
        <v>34977</v>
      </c>
      <c r="AQ7" s="70">
        <f t="shared" si="1"/>
        <v>174592</v>
      </c>
      <c r="AR7" s="70">
        <f t="shared" si="1"/>
        <v>0</v>
      </c>
      <c r="AS7" s="70">
        <f t="shared" si="1"/>
        <v>1249599</v>
      </c>
      <c r="AT7" s="70">
        <f t="shared" si="1"/>
        <v>7916</v>
      </c>
      <c r="AU7" s="70">
        <f t="shared" si="1"/>
        <v>1239448</v>
      </c>
      <c r="AV7" s="70">
        <f t="shared" si="1"/>
        <v>2235</v>
      </c>
      <c r="AW7" s="70">
        <f t="shared" si="1"/>
        <v>10185</v>
      </c>
      <c r="AX7" s="70">
        <f t="shared" si="1"/>
        <v>1179879</v>
      </c>
      <c r="AY7" s="70">
        <f t="shared" si="1"/>
        <v>165255</v>
      </c>
      <c r="AZ7" s="70">
        <f t="shared" si="1"/>
        <v>558152</v>
      </c>
      <c r="BA7" s="70">
        <f t="shared" si="1"/>
        <v>349397</v>
      </c>
      <c r="BB7" s="70">
        <f t="shared" si="1"/>
        <v>107075</v>
      </c>
      <c r="BC7" s="71" t="s">
        <v>211</v>
      </c>
      <c r="BD7" s="70">
        <f aca="true" t="shared" si="2" ref="BD7:BM7">SUM(BD8:BD16)</f>
        <v>0</v>
      </c>
      <c r="BE7" s="70">
        <f t="shared" si="2"/>
        <v>818480</v>
      </c>
      <c r="BF7" s="70">
        <f t="shared" si="2"/>
        <v>3856456</v>
      </c>
      <c r="BG7" s="70">
        <f t="shared" si="2"/>
        <v>8348</v>
      </c>
      <c r="BH7" s="70">
        <f t="shared" si="2"/>
        <v>8348</v>
      </c>
      <c r="BI7" s="70">
        <f t="shared" si="2"/>
        <v>0</v>
      </c>
      <c r="BJ7" s="70">
        <f t="shared" si="2"/>
        <v>8348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211</v>
      </c>
      <c r="BO7" s="70">
        <f aca="true" t="shared" si="3" ref="BO7:CD7">SUM(BO8:BO16)</f>
        <v>795847</v>
      </c>
      <c r="BP7" s="70">
        <f t="shared" si="3"/>
        <v>147990</v>
      </c>
      <c r="BQ7" s="70">
        <f t="shared" si="3"/>
        <v>61022</v>
      </c>
      <c r="BR7" s="70">
        <f t="shared" si="3"/>
        <v>0</v>
      </c>
      <c r="BS7" s="70">
        <f t="shared" si="3"/>
        <v>86968</v>
      </c>
      <c r="BT7" s="70">
        <f t="shared" si="3"/>
        <v>0</v>
      </c>
      <c r="BU7" s="70">
        <f t="shared" si="3"/>
        <v>280656</v>
      </c>
      <c r="BV7" s="70">
        <f t="shared" si="3"/>
        <v>0</v>
      </c>
      <c r="BW7" s="70">
        <f t="shared" si="3"/>
        <v>280656</v>
      </c>
      <c r="BX7" s="70">
        <f t="shared" si="3"/>
        <v>0</v>
      </c>
      <c r="BY7" s="70">
        <f t="shared" si="3"/>
        <v>0</v>
      </c>
      <c r="BZ7" s="70">
        <f t="shared" si="3"/>
        <v>367201</v>
      </c>
      <c r="CA7" s="70">
        <f t="shared" si="3"/>
        <v>4000</v>
      </c>
      <c r="CB7" s="70">
        <f t="shared" si="3"/>
        <v>48203</v>
      </c>
      <c r="CC7" s="70">
        <f t="shared" si="3"/>
        <v>46474</v>
      </c>
      <c r="CD7" s="70">
        <f t="shared" si="3"/>
        <v>268524</v>
      </c>
      <c r="CE7" s="71" t="s">
        <v>211</v>
      </c>
      <c r="CF7" s="70">
        <f aca="true" t="shared" si="4" ref="CF7:CO7">SUM(CF8:CF16)</f>
        <v>0</v>
      </c>
      <c r="CG7" s="70">
        <f t="shared" si="4"/>
        <v>82414</v>
      </c>
      <c r="CH7" s="70">
        <f t="shared" si="4"/>
        <v>886609</v>
      </c>
      <c r="CI7" s="70">
        <f t="shared" si="4"/>
        <v>114825</v>
      </c>
      <c r="CJ7" s="70">
        <f t="shared" si="4"/>
        <v>12433</v>
      </c>
      <c r="CK7" s="70">
        <f t="shared" si="4"/>
        <v>0</v>
      </c>
      <c r="CL7" s="70">
        <f t="shared" si="4"/>
        <v>12433</v>
      </c>
      <c r="CM7" s="70">
        <f t="shared" si="4"/>
        <v>0</v>
      </c>
      <c r="CN7" s="70">
        <f t="shared" si="4"/>
        <v>0</v>
      </c>
      <c r="CO7" s="70">
        <f t="shared" si="4"/>
        <v>102392</v>
      </c>
      <c r="CP7" s="71" t="s">
        <v>211</v>
      </c>
      <c r="CQ7" s="70">
        <f aca="true" t="shared" si="5" ref="CQ7:DF7">SUM(CQ8:CQ16)</f>
        <v>3727346</v>
      </c>
      <c r="CR7" s="70">
        <f t="shared" si="5"/>
        <v>639826</v>
      </c>
      <c r="CS7" s="70">
        <f t="shared" si="5"/>
        <v>343289</v>
      </c>
      <c r="CT7" s="70">
        <f t="shared" si="5"/>
        <v>34977</v>
      </c>
      <c r="CU7" s="70">
        <f t="shared" si="5"/>
        <v>261560</v>
      </c>
      <c r="CV7" s="70">
        <f t="shared" si="5"/>
        <v>0</v>
      </c>
      <c r="CW7" s="70">
        <f t="shared" si="5"/>
        <v>1530255</v>
      </c>
      <c r="CX7" s="70">
        <f t="shared" si="5"/>
        <v>7916</v>
      </c>
      <c r="CY7" s="70">
        <f t="shared" si="5"/>
        <v>1520104</v>
      </c>
      <c r="CZ7" s="70">
        <f t="shared" si="5"/>
        <v>2235</v>
      </c>
      <c r="DA7" s="70">
        <f t="shared" si="5"/>
        <v>10185</v>
      </c>
      <c r="DB7" s="70">
        <f t="shared" si="5"/>
        <v>1547080</v>
      </c>
      <c r="DC7" s="70">
        <f t="shared" si="5"/>
        <v>169255</v>
      </c>
      <c r="DD7" s="70">
        <f t="shared" si="5"/>
        <v>606355</v>
      </c>
      <c r="DE7" s="70">
        <f t="shared" si="5"/>
        <v>395871</v>
      </c>
      <c r="DF7" s="70">
        <f t="shared" si="5"/>
        <v>375599</v>
      </c>
      <c r="DG7" s="71" t="s">
        <v>211</v>
      </c>
      <c r="DH7" s="70">
        <f>SUM(DH8:DH16)</f>
        <v>0</v>
      </c>
      <c r="DI7" s="70">
        <f>SUM(DI8:DI16)</f>
        <v>900894</v>
      </c>
      <c r="DJ7" s="70">
        <f>SUM(DJ8:DJ16)</f>
        <v>4743065</v>
      </c>
    </row>
    <row r="8" spans="1:114" s="50" customFormat="1" ht="12" customHeight="1">
      <c r="A8" s="51" t="s">
        <v>209</v>
      </c>
      <c r="B8" s="64" t="s">
        <v>212</v>
      </c>
      <c r="C8" s="51" t="s">
        <v>213</v>
      </c>
      <c r="D8" s="72">
        <f aca="true" t="shared" si="6" ref="D8:D16">SUM(E8,+L8)</f>
        <v>44389</v>
      </c>
      <c r="E8" s="72">
        <f aca="true" t="shared" si="7" ref="E8:E16">SUM(F8:I8)+K8</f>
        <v>44389</v>
      </c>
      <c r="F8" s="72">
        <v>0</v>
      </c>
      <c r="G8" s="72">
        <v>0</v>
      </c>
      <c r="H8" s="72">
        <v>0</v>
      </c>
      <c r="I8" s="72">
        <v>44389</v>
      </c>
      <c r="J8" s="72">
        <v>190344</v>
      </c>
      <c r="K8" s="72">
        <v>0</v>
      </c>
      <c r="L8" s="72">
        <v>0</v>
      </c>
      <c r="M8" s="72">
        <f aca="true" t="shared" si="8" ref="M8:M16">SUM(N8,+U8)</f>
        <v>7708</v>
      </c>
      <c r="N8" s="72">
        <f aca="true" t="shared" si="9" ref="N8:N16">SUM(O8:R8)+T8</f>
        <v>7708</v>
      </c>
      <c r="O8" s="72">
        <v>0</v>
      </c>
      <c r="P8" s="72">
        <v>0</v>
      </c>
      <c r="Q8" s="72">
        <v>0</v>
      </c>
      <c r="R8" s="72">
        <v>7708</v>
      </c>
      <c r="S8" s="72">
        <v>47289</v>
      </c>
      <c r="T8" s="72">
        <v>0</v>
      </c>
      <c r="U8" s="72">
        <v>0</v>
      </c>
      <c r="V8" s="72">
        <f aca="true" t="shared" si="10" ref="V8:V16">+SUM(D8,M8)</f>
        <v>52097</v>
      </c>
      <c r="W8" s="72">
        <f aca="true" t="shared" si="11" ref="W8:W16">+SUM(E8,N8)</f>
        <v>52097</v>
      </c>
      <c r="X8" s="72">
        <f aca="true" t="shared" si="12" ref="X8:X16">+SUM(F8,O8)</f>
        <v>0</v>
      </c>
      <c r="Y8" s="72">
        <f aca="true" t="shared" si="13" ref="Y8:Y16">+SUM(G8,P8)</f>
        <v>0</v>
      </c>
      <c r="Z8" s="72">
        <f aca="true" t="shared" si="14" ref="Z8:Z16">+SUM(H8,Q8)</f>
        <v>0</v>
      </c>
      <c r="AA8" s="72">
        <f aca="true" t="shared" si="15" ref="AA8:AA16">+SUM(I8,R8)</f>
        <v>52097</v>
      </c>
      <c r="AB8" s="72">
        <f aca="true" t="shared" si="16" ref="AB8:AB16">+SUM(J8,S8)</f>
        <v>237633</v>
      </c>
      <c r="AC8" s="72">
        <f aca="true" t="shared" si="17" ref="AC8:AC16">+SUM(K8,T8)</f>
        <v>0</v>
      </c>
      <c r="AD8" s="72">
        <f aca="true" t="shared" si="18" ref="AD8:AD16">+SUM(L8,U8)</f>
        <v>0</v>
      </c>
      <c r="AE8" s="72">
        <f aca="true" t="shared" si="19" ref="AE8:AE16">SUM(AF8,+AK8)</f>
        <v>0</v>
      </c>
      <c r="AF8" s="72">
        <f aca="true" t="shared" si="20" ref="AF8:AF16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211</v>
      </c>
      <c r="AM8" s="72">
        <f aca="true" t="shared" si="21" ref="AM8:AM16">SUM(AN8,AS8,AW8,AX8,BD8)</f>
        <v>234733</v>
      </c>
      <c r="AN8" s="72">
        <f aca="true" t="shared" si="22" ref="AN8:AN16">SUM(AO8:AR8)</f>
        <v>67785</v>
      </c>
      <c r="AO8" s="72">
        <v>8913</v>
      </c>
      <c r="AP8" s="72">
        <v>34977</v>
      </c>
      <c r="AQ8" s="72">
        <v>23895</v>
      </c>
      <c r="AR8" s="72">
        <v>0</v>
      </c>
      <c r="AS8" s="72">
        <f aca="true" t="shared" si="23" ref="AS8:AS16">SUM(AT8:AV8)</f>
        <v>38006</v>
      </c>
      <c r="AT8" s="72">
        <v>7916</v>
      </c>
      <c r="AU8" s="72">
        <v>30090</v>
      </c>
      <c r="AV8" s="72">
        <v>0</v>
      </c>
      <c r="AW8" s="72">
        <v>10185</v>
      </c>
      <c r="AX8" s="72">
        <f aca="true" t="shared" si="24" ref="AX8:AX16">SUM(AY8:BB8)</f>
        <v>118757</v>
      </c>
      <c r="AY8" s="72">
        <v>8447</v>
      </c>
      <c r="AZ8" s="72">
        <v>18609</v>
      </c>
      <c r="BA8" s="72">
        <v>27861</v>
      </c>
      <c r="BB8" s="72">
        <v>63840</v>
      </c>
      <c r="BC8" s="73" t="s">
        <v>211</v>
      </c>
      <c r="BD8" s="72">
        <v>0</v>
      </c>
      <c r="BE8" s="72">
        <v>0</v>
      </c>
      <c r="BF8" s="72">
        <f aca="true" t="shared" si="25" ref="BF8:BF16">SUM(AE8,+AM8,+BE8)</f>
        <v>234733</v>
      </c>
      <c r="BG8" s="72">
        <f aca="true" t="shared" si="26" ref="BG8:BG16">SUM(BH8,+BM8)</f>
        <v>0</v>
      </c>
      <c r="BH8" s="72">
        <f aca="true" t="shared" si="27" ref="BH8:BH1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211</v>
      </c>
      <c r="BO8" s="72">
        <f aca="true" t="shared" si="28" ref="BO8:BO16">SUM(BP8,BU8,BY8,BZ8,CF8)</f>
        <v>54997</v>
      </c>
      <c r="BP8" s="72">
        <f aca="true" t="shared" si="29" ref="BP8:BP16">SUM(BQ8:BT8)</f>
        <v>20623</v>
      </c>
      <c r="BQ8" s="72">
        <v>4204</v>
      </c>
      <c r="BR8" s="72">
        <v>0</v>
      </c>
      <c r="BS8" s="72">
        <v>16419</v>
      </c>
      <c r="BT8" s="72">
        <v>0</v>
      </c>
      <c r="BU8" s="72">
        <f aca="true" t="shared" si="30" ref="BU8:BU16">SUM(BV8:BX8)</f>
        <v>19283</v>
      </c>
      <c r="BV8" s="72">
        <v>0</v>
      </c>
      <c r="BW8" s="72">
        <v>19283</v>
      </c>
      <c r="BX8" s="72">
        <v>0</v>
      </c>
      <c r="BY8" s="72">
        <v>0</v>
      </c>
      <c r="BZ8" s="72">
        <f aca="true" t="shared" si="31" ref="BZ8:BZ16">SUM(CA8:CD8)</f>
        <v>15091</v>
      </c>
      <c r="CA8" s="72">
        <v>0</v>
      </c>
      <c r="CB8" s="72">
        <v>0</v>
      </c>
      <c r="CC8" s="72">
        <v>0</v>
      </c>
      <c r="CD8" s="72">
        <v>15091</v>
      </c>
      <c r="CE8" s="73" t="s">
        <v>211</v>
      </c>
      <c r="CF8" s="72">
        <v>0</v>
      </c>
      <c r="CG8" s="72">
        <v>0</v>
      </c>
      <c r="CH8" s="72">
        <f aca="true" t="shared" si="32" ref="CH8:CH16">SUM(BG8,+BO8,+CG8)</f>
        <v>54997</v>
      </c>
      <c r="CI8" s="72">
        <f aca="true" t="shared" si="33" ref="CI8:CI16">SUM(AE8,+BG8)</f>
        <v>0</v>
      </c>
      <c r="CJ8" s="72">
        <f aca="true" t="shared" si="34" ref="CJ8:CJ16">SUM(AF8,+BH8)</f>
        <v>0</v>
      </c>
      <c r="CK8" s="72">
        <f aca="true" t="shared" si="35" ref="CK8:CK16">SUM(AG8,+BI8)</f>
        <v>0</v>
      </c>
      <c r="CL8" s="72">
        <f aca="true" t="shared" si="36" ref="CL8:CL16">SUM(AH8,+BJ8)</f>
        <v>0</v>
      </c>
      <c r="CM8" s="72">
        <f aca="true" t="shared" si="37" ref="CM8:CM16">SUM(AI8,+BK8)</f>
        <v>0</v>
      </c>
      <c r="CN8" s="72">
        <f aca="true" t="shared" si="38" ref="CN8:CN16">SUM(AJ8,+BL8)</f>
        <v>0</v>
      </c>
      <c r="CO8" s="72">
        <f aca="true" t="shared" si="39" ref="CO8:CO16">SUM(AK8,+BM8)</f>
        <v>0</v>
      </c>
      <c r="CP8" s="73" t="s">
        <v>211</v>
      </c>
      <c r="CQ8" s="72">
        <f aca="true" t="shared" si="40" ref="CQ8:CQ16">SUM(AM8,+BO8)</f>
        <v>289730</v>
      </c>
      <c r="CR8" s="72">
        <f aca="true" t="shared" si="41" ref="CR8:CR16">SUM(AN8,+BP8)</f>
        <v>88408</v>
      </c>
      <c r="CS8" s="72">
        <f aca="true" t="shared" si="42" ref="CS8:CS16">SUM(AO8,+BQ8)</f>
        <v>13117</v>
      </c>
      <c r="CT8" s="72">
        <f aca="true" t="shared" si="43" ref="CT8:CT16">SUM(AP8,+BR8)</f>
        <v>34977</v>
      </c>
      <c r="CU8" s="72">
        <f aca="true" t="shared" si="44" ref="CU8:CU16">SUM(AQ8,+BS8)</f>
        <v>40314</v>
      </c>
      <c r="CV8" s="72">
        <f aca="true" t="shared" si="45" ref="CV8:CV16">SUM(AR8,+BT8)</f>
        <v>0</v>
      </c>
      <c r="CW8" s="72">
        <f aca="true" t="shared" si="46" ref="CW8:CW16">SUM(AS8,+BU8)</f>
        <v>57289</v>
      </c>
      <c r="CX8" s="72">
        <f aca="true" t="shared" si="47" ref="CX8:CX16">SUM(AT8,+BV8)</f>
        <v>7916</v>
      </c>
      <c r="CY8" s="72">
        <f aca="true" t="shared" si="48" ref="CY8:CY16">SUM(AU8,+BW8)</f>
        <v>49373</v>
      </c>
      <c r="CZ8" s="72">
        <f aca="true" t="shared" si="49" ref="CZ8:CZ16">SUM(AV8,+BX8)</f>
        <v>0</v>
      </c>
      <c r="DA8" s="72">
        <f aca="true" t="shared" si="50" ref="DA8:DA16">SUM(AW8,+BY8)</f>
        <v>10185</v>
      </c>
      <c r="DB8" s="72">
        <f aca="true" t="shared" si="51" ref="DB8:DB16">SUM(AX8,+BZ8)</f>
        <v>133848</v>
      </c>
      <c r="DC8" s="72">
        <f aca="true" t="shared" si="52" ref="DC8:DC16">SUM(AY8,+CA8)</f>
        <v>8447</v>
      </c>
      <c r="DD8" s="72">
        <f aca="true" t="shared" si="53" ref="DD8:DD16">SUM(AZ8,+CB8)</f>
        <v>18609</v>
      </c>
      <c r="DE8" s="72">
        <f aca="true" t="shared" si="54" ref="DE8:DE16">SUM(BA8,+CC8)</f>
        <v>27861</v>
      </c>
      <c r="DF8" s="72">
        <f aca="true" t="shared" si="55" ref="DF8:DF16">SUM(BB8,+CD8)</f>
        <v>78931</v>
      </c>
      <c r="DG8" s="73" t="s">
        <v>211</v>
      </c>
      <c r="DH8" s="72">
        <f aca="true" t="shared" si="56" ref="DH8:DH16">SUM(BD8,+CF8)</f>
        <v>0</v>
      </c>
      <c r="DI8" s="72">
        <f aca="true" t="shared" si="57" ref="DI8:DI16">SUM(BE8,+CG8)</f>
        <v>0</v>
      </c>
      <c r="DJ8" s="72">
        <f aca="true" t="shared" si="58" ref="DJ8:DJ16">SUM(BF8,+CH8)</f>
        <v>289730</v>
      </c>
    </row>
    <row r="9" spans="1:114" s="50" customFormat="1" ht="12" customHeight="1">
      <c r="A9" s="51" t="s">
        <v>209</v>
      </c>
      <c r="B9" s="64" t="s">
        <v>214</v>
      </c>
      <c r="C9" s="51" t="s">
        <v>215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25114</v>
      </c>
      <c r="N9" s="72">
        <f t="shared" si="9"/>
        <v>25114</v>
      </c>
      <c r="O9" s="72">
        <v>0</v>
      </c>
      <c r="P9" s="72">
        <v>0</v>
      </c>
      <c r="Q9" s="72">
        <v>0</v>
      </c>
      <c r="R9" s="72">
        <v>20309</v>
      </c>
      <c r="S9" s="72">
        <v>295844</v>
      </c>
      <c r="T9" s="72">
        <v>4805</v>
      </c>
      <c r="U9" s="72">
        <v>0</v>
      </c>
      <c r="V9" s="72">
        <f t="shared" si="10"/>
        <v>25114</v>
      </c>
      <c r="W9" s="72">
        <f t="shared" si="11"/>
        <v>25114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20309</v>
      </c>
      <c r="AB9" s="72">
        <f t="shared" si="16"/>
        <v>295844</v>
      </c>
      <c r="AC9" s="72">
        <f t="shared" si="17"/>
        <v>4805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211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211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211</v>
      </c>
      <c r="BO9" s="72">
        <f t="shared" si="28"/>
        <v>310939</v>
      </c>
      <c r="BP9" s="72">
        <f t="shared" si="29"/>
        <v>29776</v>
      </c>
      <c r="BQ9" s="72">
        <v>16911</v>
      </c>
      <c r="BR9" s="72">
        <v>0</v>
      </c>
      <c r="BS9" s="72">
        <v>12865</v>
      </c>
      <c r="BT9" s="72">
        <v>0</v>
      </c>
      <c r="BU9" s="72">
        <f t="shared" si="30"/>
        <v>42638</v>
      </c>
      <c r="BV9" s="72">
        <v>0</v>
      </c>
      <c r="BW9" s="72">
        <v>42638</v>
      </c>
      <c r="BX9" s="72">
        <v>0</v>
      </c>
      <c r="BY9" s="72">
        <v>0</v>
      </c>
      <c r="BZ9" s="72">
        <f t="shared" si="31"/>
        <v>238525</v>
      </c>
      <c r="CA9" s="72">
        <v>0</v>
      </c>
      <c r="CB9" s="72">
        <v>0</v>
      </c>
      <c r="CC9" s="72">
        <v>15106</v>
      </c>
      <c r="CD9" s="72">
        <v>223419</v>
      </c>
      <c r="CE9" s="73" t="s">
        <v>211</v>
      </c>
      <c r="CF9" s="72"/>
      <c r="CG9" s="72">
        <v>10019</v>
      </c>
      <c r="CH9" s="72">
        <f t="shared" si="32"/>
        <v>320958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211</v>
      </c>
      <c r="CQ9" s="72">
        <f t="shared" si="40"/>
        <v>310939</v>
      </c>
      <c r="CR9" s="72">
        <f t="shared" si="41"/>
        <v>29776</v>
      </c>
      <c r="CS9" s="72">
        <f t="shared" si="42"/>
        <v>16911</v>
      </c>
      <c r="CT9" s="72">
        <f t="shared" si="43"/>
        <v>0</v>
      </c>
      <c r="CU9" s="72">
        <f t="shared" si="44"/>
        <v>12865</v>
      </c>
      <c r="CV9" s="72">
        <f t="shared" si="45"/>
        <v>0</v>
      </c>
      <c r="CW9" s="72">
        <f t="shared" si="46"/>
        <v>42638</v>
      </c>
      <c r="CX9" s="72">
        <f t="shared" si="47"/>
        <v>0</v>
      </c>
      <c r="CY9" s="72">
        <f t="shared" si="48"/>
        <v>42638</v>
      </c>
      <c r="CZ9" s="72">
        <f t="shared" si="49"/>
        <v>0</v>
      </c>
      <c r="DA9" s="72">
        <f t="shared" si="50"/>
        <v>0</v>
      </c>
      <c r="DB9" s="72">
        <f t="shared" si="51"/>
        <v>238525</v>
      </c>
      <c r="DC9" s="72">
        <f t="shared" si="52"/>
        <v>0</v>
      </c>
      <c r="DD9" s="72">
        <f t="shared" si="53"/>
        <v>0</v>
      </c>
      <c r="DE9" s="72">
        <f t="shared" si="54"/>
        <v>15106</v>
      </c>
      <c r="DF9" s="72">
        <f t="shared" si="55"/>
        <v>223419</v>
      </c>
      <c r="DG9" s="73" t="s">
        <v>211</v>
      </c>
      <c r="DH9" s="72">
        <f t="shared" si="56"/>
        <v>0</v>
      </c>
      <c r="DI9" s="72">
        <f t="shared" si="57"/>
        <v>10019</v>
      </c>
      <c r="DJ9" s="72">
        <f t="shared" si="58"/>
        <v>320958</v>
      </c>
    </row>
    <row r="10" spans="1:114" s="50" customFormat="1" ht="12" customHeight="1">
      <c r="A10" s="51" t="s">
        <v>209</v>
      </c>
      <c r="B10" s="64" t="s">
        <v>216</v>
      </c>
      <c r="C10" s="51" t="s">
        <v>217</v>
      </c>
      <c r="D10" s="72">
        <f t="shared" si="6"/>
        <v>388165</v>
      </c>
      <c r="E10" s="72">
        <f t="shared" si="7"/>
        <v>214211</v>
      </c>
      <c r="F10" s="72">
        <v>2036</v>
      </c>
      <c r="G10" s="72">
        <v>311</v>
      </c>
      <c r="H10" s="72">
        <v>186000</v>
      </c>
      <c r="I10" s="72">
        <v>15227</v>
      </c>
      <c r="J10" s="72">
        <v>620590</v>
      </c>
      <c r="K10" s="72">
        <v>10637</v>
      </c>
      <c r="L10" s="72">
        <v>173954</v>
      </c>
      <c r="M10" s="72">
        <f t="shared" si="8"/>
        <v>78864</v>
      </c>
      <c r="N10" s="72">
        <f t="shared" si="9"/>
        <v>15650</v>
      </c>
      <c r="O10" s="72">
        <v>0</v>
      </c>
      <c r="P10" s="72">
        <v>0</v>
      </c>
      <c r="Q10" s="72">
        <v>0</v>
      </c>
      <c r="R10" s="72">
        <v>13436</v>
      </c>
      <c r="S10" s="72">
        <v>40770</v>
      </c>
      <c r="T10" s="72">
        <v>2214</v>
      </c>
      <c r="U10" s="72">
        <v>63214</v>
      </c>
      <c r="V10" s="72">
        <f t="shared" si="10"/>
        <v>467029</v>
      </c>
      <c r="W10" s="72">
        <f t="shared" si="11"/>
        <v>229861</v>
      </c>
      <c r="X10" s="72">
        <f t="shared" si="12"/>
        <v>2036</v>
      </c>
      <c r="Y10" s="72">
        <f t="shared" si="13"/>
        <v>311</v>
      </c>
      <c r="Z10" s="72">
        <f t="shared" si="14"/>
        <v>186000</v>
      </c>
      <c r="AA10" s="72">
        <f t="shared" si="15"/>
        <v>28663</v>
      </c>
      <c r="AB10" s="72">
        <f t="shared" si="16"/>
        <v>661360</v>
      </c>
      <c r="AC10" s="72">
        <f t="shared" si="17"/>
        <v>12851</v>
      </c>
      <c r="AD10" s="72">
        <f t="shared" si="18"/>
        <v>237168</v>
      </c>
      <c r="AE10" s="72">
        <f t="shared" si="19"/>
        <v>4085</v>
      </c>
      <c r="AF10" s="72">
        <f t="shared" si="20"/>
        <v>4085</v>
      </c>
      <c r="AG10" s="72">
        <v>0</v>
      </c>
      <c r="AH10" s="72">
        <v>4085</v>
      </c>
      <c r="AI10" s="72">
        <v>0</v>
      </c>
      <c r="AJ10" s="72">
        <v>0</v>
      </c>
      <c r="AK10" s="72">
        <v>0</v>
      </c>
      <c r="AL10" s="73" t="s">
        <v>211</v>
      </c>
      <c r="AM10" s="72">
        <f t="shared" si="21"/>
        <v>756562</v>
      </c>
      <c r="AN10" s="72">
        <f t="shared" si="22"/>
        <v>112523</v>
      </c>
      <c r="AO10" s="72">
        <v>61821</v>
      </c>
      <c r="AP10" s="72">
        <v>0</v>
      </c>
      <c r="AQ10" s="72">
        <v>50702</v>
      </c>
      <c r="AR10" s="72">
        <v>0</v>
      </c>
      <c r="AS10" s="72">
        <f t="shared" si="23"/>
        <v>337776</v>
      </c>
      <c r="AT10" s="72">
        <v>0</v>
      </c>
      <c r="AU10" s="72">
        <v>335541</v>
      </c>
      <c r="AV10" s="72">
        <v>2235</v>
      </c>
      <c r="AW10" s="72">
        <v>0</v>
      </c>
      <c r="AX10" s="72">
        <f t="shared" si="24"/>
        <v>306263</v>
      </c>
      <c r="AY10" s="72">
        <v>131188</v>
      </c>
      <c r="AZ10" s="72">
        <v>77974</v>
      </c>
      <c r="BA10" s="72">
        <v>81417</v>
      </c>
      <c r="BB10" s="72">
        <v>15684</v>
      </c>
      <c r="BC10" s="73" t="s">
        <v>211</v>
      </c>
      <c r="BD10" s="72">
        <v>0</v>
      </c>
      <c r="BE10" s="72">
        <v>248108</v>
      </c>
      <c r="BF10" s="72">
        <f t="shared" si="25"/>
        <v>1008755</v>
      </c>
      <c r="BG10" s="72">
        <f t="shared" si="26"/>
        <v>8348</v>
      </c>
      <c r="BH10" s="72">
        <f t="shared" si="27"/>
        <v>8348</v>
      </c>
      <c r="BI10" s="72">
        <v>0</v>
      </c>
      <c r="BJ10" s="72">
        <v>8348</v>
      </c>
      <c r="BK10" s="72">
        <v>0</v>
      </c>
      <c r="BL10" s="72">
        <v>0</v>
      </c>
      <c r="BM10" s="72">
        <v>0</v>
      </c>
      <c r="BN10" s="73" t="s">
        <v>211</v>
      </c>
      <c r="BO10" s="72">
        <f t="shared" si="28"/>
        <v>111286</v>
      </c>
      <c r="BP10" s="72">
        <f t="shared" si="29"/>
        <v>23681</v>
      </c>
      <c r="BQ10" s="72">
        <v>0</v>
      </c>
      <c r="BR10" s="72">
        <v>0</v>
      </c>
      <c r="BS10" s="72">
        <v>23681</v>
      </c>
      <c r="BT10" s="72">
        <v>0</v>
      </c>
      <c r="BU10" s="72">
        <f t="shared" si="30"/>
        <v>47854</v>
      </c>
      <c r="BV10" s="72">
        <v>0</v>
      </c>
      <c r="BW10" s="72">
        <v>47854</v>
      </c>
      <c r="BX10" s="72">
        <v>0</v>
      </c>
      <c r="BY10" s="72">
        <v>0</v>
      </c>
      <c r="BZ10" s="72">
        <f t="shared" si="31"/>
        <v>39751</v>
      </c>
      <c r="CA10" s="72">
        <v>0</v>
      </c>
      <c r="CB10" s="72">
        <v>0</v>
      </c>
      <c r="CC10" s="72">
        <v>31184</v>
      </c>
      <c r="CD10" s="72">
        <v>8567</v>
      </c>
      <c r="CE10" s="73" t="s">
        <v>211</v>
      </c>
      <c r="CF10" s="72">
        <v>0</v>
      </c>
      <c r="CG10" s="72">
        <v>0</v>
      </c>
      <c r="CH10" s="72">
        <f t="shared" si="32"/>
        <v>119634</v>
      </c>
      <c r="CI10" s="72">
        <f t="shared" si="33"/>
        <v>12433</v>
      </c>
      <c r="CJ10" s="72">
        <f t="shared" si="34"/>
        <v>12433</v>
      </c>
      <c r="CK10" s="72">
        <f t="shared" si="35"/>
        <v>0</v>
      </c>
      <c r="CL10" s="72">
        <f t="shared" si="36"/>
        <v>12433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211</v>
      </c>
      <c r="CQ10" s="72">
        <f t="shared" si="40"/>
        <v>867848</v>
      </c>
      <c r="CR10" s="72">
        <f t="shared" si="41"/>
        <v>136204</v>
      </c>
      <c r="CS10" s="72">
        <f t="shared" si="42"/>
        <v>61821</v>
      </c>
      <c r="CT10" s="72">
        <f t="shared" si="43"/>
        <v>0</v>
      </c>
      <c r="CU10" s="72">
        <f t="shared" si="44"/>
        <v>74383</v>
      </c>
      <c r="CV10" s="72">
        <f t="shared" si="45"/>
        <v>0</v>
      </c>
      <c r="CW10" s="72">
        <f t="shared" si="46"/>
        <v>385630</v>
      </c>
      <c r="CX10" s="72">
        <f t="shared" si="47"/>
        <v>0</v>
      </c>
      <c r="CY10" s="72">
        <f t="shared" si="48"/>
        <v>383395</v>
      </c>
      <c r="CZ10" s="72">
        <f t="shared" si="49"/>
        <v>2235</v>
      </c>
      <c r="DA10" s="72">
        <f t="shared" si="50"/>
        <v>0</v>
      </c>
      <c r="DB10" s="72">
        <f t="shared" si="51"/>
        <v>346014</v>
      </c>
      <c r="DC10" s="72">
        <f t="shared" si="52"/>
        <v>131188</v>
      </c>
      <c r="DD10" s="72">
        <f t="shared" si="53"/>
        <v>77974</v>
      </c>
      <c r="DE10" s="72">
        <f t="shared" si="54"/>
        <v>112601</v>
      </c>
      <c r="DF10" s="72">
        <f t="shared" si="55"/>
        <v>24251</v>
      </c>
      <c r="DG10" s="73" t="s">
        <v>211</v>
      </c>
      <c r="DH10" s="72">
        <f t="shared" si="56"/>
        <v>0</v>
      </c>
      <c r="DI10" s="72">
        <f t="shared" si="57"/>
        <v>248108</v>
      </c>
      <c r="DJ10" s="72">
        <f t="shared" si="58"/>
        <v>1128389</v>
      </c>
    </row>
    <row r="11" spans="1:114" s="50" customFormat="1" ht="12" customHeight="1">
      <c r="A11" s="51" t="s">
        <v>209</v>
      </c>
      <c r="B11" s="64" t="s">
        <v>218</v>
      </c>
      <c r="C11" s="51" t="s">
        <v>219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35296</v>
      </c>
      <c r="N11" s="72">
        <f t="shared" si="9"/>
        <v>35296</v>
      </c>
      <c r="O11" s="72">
        <v>0</v>
      </c>
      <c r="P11" s="72">
        <v>0</v>
      </c>
      <c r="Q11" s="72">
        <v>0</v>
      </c>
      <c r="R11" s="72">
        <v>4917</v>
      </c>
      <c r="S11" s="72">
        <v>18734</v>
      </c>
      <c r="T11" s="72">
        <v>30379</v>
      </c>
      <c r="U11" s="72">
        <v>0</v>
      </c>
      <c r="V11" s="72">
        <f t="shared" si="10"/>
        <v>35296</v>
      </c>
      <c r="W11" s="72">
        <f t="shared" si="11"/>
        <v>35296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4917</v>
      </c>
      <c r="AB11" s="72">
        <f t="shared" si="16"/>
        <v>18734</v>
      </c>
      <c r="AC11" s="72">
        <f t="shared" si="17"/>
        <v>30379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211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211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211</v>
      </c>
      <c r="BO11" s="72">
        <f t="shared" si="28"/>
        <v>54030</v>
      </c>
      <c r="BP11" s="72">
        <f t="shared" si="29"/>
        <v>20948</v>
      </c>
      <c r="BQ11" s="72">
        <v>20948</v>
      </c>
      <c r="BR11" s="72">
        <v>0</v>
      </c>
      <c r="BS11" s="72">
        <v>0</v>
      </c>
      <c r="BT11" s="72">
        <v>0</v>
      </c>
      <c r="BU11" s="72">
        <f t="shared" si="30"/>
        <v>16835</v>
      </c>
      <c r="BV11" s="72">
        <v>0</v>
      </c>
      <c r="BW11" s="72">
        <v>16835</v>
      </c>
      <c r="BX11" s="72">
        <v>0</v>
      </c>
      <c r="BY11" s="72">
        <v>0</v>
      </c>
      <c r="BZ11" s="72">
        <f t="shared" si="31"/>
        <v>16247</v>
      </c>
      <c r="CA11" s="72">
        <v>0</v>
      </c>
      <c r="CB11" s="72">
        <v>0</v>
      </c>
      <c r="CC11" s="72">
        <v>0</v>
      </c>
      <c r="CD11" s="72">
        <v>16247</v>
      </c>
      <c r="CE11" s="73" t="s">
        <v>211</v>
      </c>
      <c r="CF11" s="72">
        <v>0</v>
      </c>
      <c r="CG11" s="72">
        <v>0</v>
      </c>
      <c r="CH11" s="72">
        <f t="shared" si="32"/>
        <v>54030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211</v>
      </c>
      <c r="CQ11" s="72">
        <f t="shared" si="40"/>
        <v>54030</v>
      </c>
      <c r="CR11" s="72">
        <f t="shared" si="41"/>
        <v>20948</v>
      </c>
      <c r="CS11" s="72">
        <f t="shared" si="42"/>
        <v>20948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16835</v>
      </c>
      <c r="CX11" s="72">
        <f t="shared" si="47"/>
        <v>0</v>
      </c>
      <c r="CY11" s="72">
        <f t="shared" si="48"/>
        <v>16835</v>
      </c>
      <c r="CZ11" s="72">
        <f t="shared" si="49"/>
        <v>0</v>
      </c>
      <c r="DA11" s="72">
        <f t="shared" si="50"/>
        <v>0</v>
      </c>
      <c r="DB11" s="72">
        <f t="shared" si="51"/>
        <v>16247</v>
      </c>
      <c r="DC11" s="72">
        <f t="shared" si="52"/>
        <v>0</v>
      </c>
      <c r="DD11" s="72">
        <f t="shared" si="53"/>
        <v>0</v>
      </c>
      <c r="DE11" s="72">
        <f t="shared" si="54"/>
        <v>0</v>
      </c>
      <c r="DF11" s="72">
        <f t="shared" si="55"/>
        <v>16247</v>
      </c>
      <c r="DG11" s="73" t="s">
        <v>211</v>
      </c>
      <c r="DH11" s="72">
        <f t="shared" si="56"/>
        <v>0</v>
      </c>
      <c r="DI11" s="72">
        <f t="shared" si="57"/>
        <v>0</v>
      </c>
      <c r="DJ11" s="72">
        <f t="shared" si="58"/>
        <v>54030</v>
      </c>
    </row>
    <row r="12" spans="1:114" s="50" customFormat="1" ht="12" customHeight="1">
      <c r="A12" s="53" t="s">
        <v>209</v>
      </c>
      <c r="B12" s="54" t="s">
        <v>220</v>
      </c>
      <c r="C12" s="53" t="s">
        <v>221</v>
      </c>
      <c r="D12" s="74">
        <f t="shared" si="6"/>
        <v>67094</v>
      </c>
      <c r="E12" s="74">
        <f t="shared" si="7"/>
        <v>22560</v>
      </c>
      <c r="F12" s="74">
        <v>0</v>
      </c>
      <c r="G12" s="74">
        <v>0</v>
      </c>
      <c r="H12" s="74">
        <v>0</v>
      </c>
      <c r="I12" s="74">
        <v>22560</v>
      </c>
      <c r="J12" s="74">
        <v>201669</v>
      </c>
      <c r="K12" s="74">
        <v>0</v>
      </c>
      <c r="L12" s="74">
        <v>44534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67094</v>
      </c>
      <c r="W12" s="74">
        <f t="shared" si="11"/>
        <v>22560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22560</v>
      </c>
      <c r="AB12" s="74">
        <f t="shared" si="16"/>
        <v>201669</v>
      </c>
      <c r="AC12" s="74">
        <f t="shared" si="17"/>
        <v>0</v>
      </c>
      <c r="AD12" s="74">
        <f t="shared" si="18"/>
        <v>44534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211</v>
      </c>
      <c r="AM12" s="74">
        <f t="shared" si="21"/>
        <v>207136</v>
      </c>
      <c r="AN12" s="74">
        <f t="shared" si="22"/>
        <v>14995</v>
      </c>
      <c r="AO12" s="74">
        <v>14995</v>
      </c>
      <c r="AP12" s="74">
        <v>0</v>
      </c>
      <c r="AQ12" s="74">
        <v>0</v>
      </c>
      <c r="AR12" s="74">
        <v>0</v>
      </c>
      <c r="AS12" s="74">
        <f t="shared" si="23"/>
        <v>27928</v>
      </c>
      <c r="AT12" s="74">
        <v>0</v>
      </c>
      <c r="AU12" s="74">
        <v>27928</v>
      </c>
      <c r="AV12" s="74">
        <v>0</v>
      </c>
      <c r="AW12" s="74">
        <v>0</v>
      </c>
      <c r="AX12" s="74">
        <f t="shared" si="24"/>
        <v>164213</v>
      </c>
      <c r="AY12" s="74">
        <v>25620</v>
      </c>
      <c r="AZ12" s="74">
        <v>115822</v>
      </c>
      <c r="BA12" s="74">
        <v>22771</v>
      </c>
      <c r="BB12" s="74">
        <v>0</v>
      </c>
      <c r="BC12" s="75" t="s">
        <v>211</v>
      </c>
      <c r="BD12" s="74">
        <v>0</v>
      </c>
      <c r="BE12" s="74">
        <v>61627</v>
      </c>
      <c r="BF12" s="74">
        <f t="shared" si="25"/>
        <v>268763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211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211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211</v>
      </c>
      <c r="CQ12" s="74">
        <f t="shared" si="40"/>
        <v>207136</v>
      </c>
      <c r="CR12" s="74">
        <f t="shared" si="41"/>
        <v>14995</v>
      </c>
      <c r="CS12" s="74">
        <f t="shared" si="42"/>
        <v>14995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27928</v>
      </c>
      <c r="CX12" s="74">
        <f t="shared" si="47"/>
        <v>0</v>
      </c>
      <c r="CY12" s="74">
        <f t="shared" si="48"/>
        <v>27928</v>
      </c>
      <c r="CZ12" s="74">
        <f t="shared" si="49"/>
        <v>0</v>
      </c>
      <c r="DA12" s="74">
        <f t="shared" si="50"/>
        <v>0</v>
      </c>
      <c r="DB12" s="74">
        <f t="shared" si="51"/>
        <v>164213</v>
      </c>
      <c r="DC12" s="74">
        <f t="shared" si="52"/>
        <v>25620</v>
      </c>
      <c r="DD12" s="74">
        <f t="shared" si="53"/>
        <v>115822</v>
      </c>
      <c r="DE12" s="74">
        <f t="shared" si="54"/>
        <v>22771</v>
      </c>
      <c r="DF12" s="74">
        <f t="shared" si="55"/>
        <v>0</v>
      </c>
      <c r="DG12" s="75" t="s">
        <v>211</v>
      </c>
      <c r="DH12" s="74">
        <f t="shared" si="56"/>
        <v>0</v>
      </c>
      <c r="DI12" s="74">
        <f t="shared" si="57"/>
        <v>61627</v>
      </c>
      <c r="DJ12" s="74">
        <f t="shared" si="58"/>
        <v>268763</v>
      </c>
    </row>
    <row r="13" spans="1:114" s="50" customFormat="1" ht="12" customHeight="1">
      <c r="A13" s="53" t="s">
        <v>209</v>
      </c>
      <c r="B13" s="54" t="s">
        <v>222</v>
      </c>
      <c r="C13" s="53" t="s">
        <v>223</v>
      </c>
      <c r="D13" s="74">
        <f t="shared" si="6"/>
        <v>29694</v>
      </c>
      <c r="E13" s="74">
        <f t="shared" si="7"/>
        <v>935</v>
      </c>
      <c r="F13" s="74">
        <v>0</v>
      </c>
      <c r="G13" s="74">
        <v>0</v>
      </c>
      <c r="H13" s="74">
        <v>0</v>
      </c>
      <c r="I13" s="74">
        <v>935</v>
      </c>
      <c r="J13" s="74">
        <v>10316</v>
      </c>
      <c r="K13" s="74">
        <v>0</v>
      </c>
      <c r="L13" s="74">
        <v>28759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29694</v>
      </c>
      <c r="W13" s="74">
        <f t="shared" si="11"/>
        <v>935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935</v>
      </c>
      <c r="AB13" s="74">
        <f t="shared" si="16"/>
        <v>10316</v>
      </c>
      <c r="AC13" s="74">
        <f t="shared" si="17"/>
        <v>0</v>
      </c>
      <c r="AD13" s="74">
        <f t="shared" si="18"/>
        <v>28759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211</v>
      </c>
      <c r="AM13" s="74">
        <f t="shared" si="21"/>
        <v>24894</v>
      </c>
      <c r="AN13" s="74">
        <f t="shared" si="22"/>
        <v>20930</v>
      </c>
      <c r="AO13" s="74">
        <v>17821</v>
      </c>
      <c r="AP13" s="74">
        <v>0</v>
      </c>
      <c r="AQ13" s="74">
        <v>3109</v>
      </c>
      <c r="AR13" s="74">
        <v>0</v>
      </c>
      <c r="AS13" s="74">
        <f t="shared" si="23"/>
        <v>0</v>
      </c>
      <c r="AT13" s="74">
        <v>0</v>
      </c>
      <c r="AU13" s="74"/>
      <c r="AV13" s="74">
        <v>0</v>
      </c>
      <c r="AW13" s="74">
        <v>0</v>
      </c>
      <c r="AX13" s="74">
        <f t="shared" si="24"/>
        <v>3964</v>
      </c>
      <c r="AY13" s="74">
        <v>0</v>
      </c>
      <c r="AZ13" s="74">
        <v>257</v>
      </c>
      <c r="BA13" s="74">
        <v>2997</v>
      </c>
      <c r="BB13" s="74">
        <v>710</v>
      </c>
      <c r="BC13" s="75" t="s">
        <v>211</v>
      </c>
      <c r="BD13" s="74">
        <v>0</v>
      </c>
      <c r="BE13" s="74">
        <v>15116</v>
      </c>
      <c r="BF13" s="74">
        <f t="shared" si="25"/>
        <v>40010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211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211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211</v>
      </c>
      <c r="CQ13" s="74">
        <f t="shared" si="40"/>
        <v>24894</v>
      </c>
      <c r="CR13" s="74">
        <f t="shared" si="41"/>
        <v>20930</v>
      </c>
      <c r="CS13" s="74">
        <f t="shared" si="42"/>
        <v>17821</v>
      </c>
      <c r="CT13" s="74">
        <f t="shared" si="43"/>
        <v>0</v>
      </c>
      <c r="CU13" s="74">
        <f t="shared" si="44"/>
        <v>3109</v>
      </c>
      <c r="CV13" s="74">
        <f t="shared" si="45"/>
        <v>0</v>
      </c>
      <c r="CW13" s="74">
        <f t="shared" si="46"/>
        <v>0</v>
      </c>
      <c r="CX13" s="74">
        <f t="shared" si="47"/>
        <v>0</v>
      </c>
      <c r="CY13" s="74">
        <f t="shared" si="48"/>
        <v>0</v>
      </c>
      <c r="CZ13" s="74">
        <f t="shared" si="49"/>
        <v>0</v>
      </c>
      <c r="DA13" s="74">
        <f t="shared" si="50"/>
        <v>0</v>
      </c>
      <c r="DB13" s="74">
        <f t="shared" si="51"/>
        <v>3964</v>
      </c>
      <c r="DC13" s="74">
        <f t="shared" si="52"/>
        <v>0</v>
      </c>
      <c r="DD13" s="74">
        <f t="shared" si="53"/>
        <v>257</v>
      </c>
      <c r="DE13" s="74">
        <f t="shared" si="54"/>
        <v>2997</v>
      </c>
      <c r="DF13" s="74">
        <f t="shared" si="55"/>
        <v>710</v>
      </c>
      <c r="DG13" s="75" t="s">
        <v>211</v>
      </c>
      <c r="DH13" s="74">
        <f t="shared" si="56"/>
        <v>0</v>
      </c>
      <c r="DI13" s="74">
        <f t="shared" si="57"/>
        <v>15116</v>
      </c>
      <c r="DJ13" s="74">
        <f t="shared" si="58"/>
        <v>40010</v>
      </c>
    </row>
    <row r="14" spans="1:114" s="50" customFormat="1" ht="12" customHeight="1">
      <c r="A14" s="53" t="s">
        <v>209</v>
      </c>
      <c r="B14" s="54" t="s">
        <v>224</v>
      </c>
      <c r="C14" s="53" t="s">
        <v>225</v>
      </c>
      <c r="D14" s="74">
        <f t="shared" si="6"/>
        <v>296197</v>
      </c>
      <c r="E14" s="74">
        <f t="shared" si="7"/>
        <v>260426</v>
      </c>
      <c r="F14" s="74">
        <v>0</v>
      </c>
      <c r="G14" s="74">
        <v>0</v>
      </c>
      <c r="H14" s="74">
        <v>0</v>
      </c>
      <c r="I14" s="74">
        <v>260266</v>
      </c>
      <c r="J14" s="74">
        <v>920718</v>
      </c>
      <c r="K14" s="74">
        <v>160</v>
      </c>
      <c r="L14" s="74">
        <v>35771</v>
      </c>
      <c r="M14" s="74">
        <f t="shared" si="8"/>
        <v>25847</v>
      </c>
      <c r="N14" s="74">
        <f t="shared" si="9"/>
        <v>19976</v>
      </c>
      <c r="O14" s="74">
        <v>0</v>
      </c>
      <c r="P14" s="74">
        <v>0</v>
      </c>
      <c r="Q14" s="74">
        <v>0</v>
      </c>
      <c r="R14" s="74">
        <v>19941</v>
      </c>
      <c r="S14" s="74">
        <v>237012</v>
      </c>
      <c r="T14" s="74">
        <v>35</v>
      </c>
      <c r="U14" s="74">
        <v>5871</v>
      </c>
      <c r="V14" s="74">
        <f t="shared" si="10"/>
        <v>322044</v>
      </c>
      <c r="W14" s="74">
        <f t="shared" si="11"/>
        <v>280402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280207</v>
      </c>
      <c r="AB14" s="74">
        <f t="shared" si="16"/>
        <v>1157730</v>
      </c>
      <c r="AC14" s="74">
        <f t="shared" si="17"/>
        <v>195</v>
      </c>
      <c r="AD14" s="74">
        <f t="shared" si="18"/>
        <v>41642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211</v>
      </c>
      <c r="AM14" s="74">
        <f t="shared" si="21"/>
        <v>892469</v>
      </c>
      <c r="AN14" s="74">
        <f t="shared" si="22"/>
        <v>123354</v>
      </c>
      <c r="AO14" s="74">
        <v>26468</v>
      </c>
      <c r="AP14" s="74">
        <v>0</v>
      </c>
      <c r="AQ14" s="74">
        <v>96886</v>
      </c>
      <c r="AR14" s="74">
        <v>0</v>
      </c>
      <c r="AS14" s="74">
        <f t="shared" si="23"/>
        <v>468667</v>
      </c>
      <c r="AT14" s="74">
        <v>0</v>
      </c>
      <c r="AU14" s="74">
        <v>468667</v>
      </c>
      <c r="AV14" s="74">
        <v>0</v>
      </c>
      <c r="AW14" s="74">
        <v>0</v>
      </c>
      <c r="AX14" s="74">
        <f t="shared" si="24"/>
        <v>300448</v>
      </c>
      <c r="AY14" s="74">
        <v>0</v>
      </c>
      <c r="AZ14" s="74">
        <v>112673</v>
      </c>
      <c r="BA14" s="74">
        <v>176328</v>
      </c>
      <c r="BB14" s="74">
        <v>11447</v>
      </c>
      <c r="BC14" s="75" t="s">
        <v>211</v>
      </c>
      <c r="BD14" s="74">
        <v>0</v>
      </c>
      <c r="BE14" s="74">
        <v>324446</v>
      </c>
      <c r="BF14" s="74">
        <f t="shared" si="25"/>
        <v>1216915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211</v>
      </c>
      <c r="BO14" s="74">
        <f t="shared" si="28"/>
        <v>200050</v>
      </c>
      <c r="BP14" s="74">
        <f t="shared" si="29"/>
        <v>35930</v>
      </c>
      <c r="BQ14" s="74">
        <v>8910</v>
      </c>
      <c r="BR14" s="74">
        <v>0</v>
      </c>
      <c r="BS14" s="74">
        <v>27020</v>
      </c>
      <c r="BT14" s="74">
        <v>0</v>
      </c>
      <c r="BU14" s="74">
        <f t="shared" si="30"/>
        <v>130357</v>
      </c>
      <c r="BV14" s="74">
        <v>0</v>
      </c>
      <c r="BW14" s="74">
        <v>130357</v>
      </c>
      <c r="BX14" s="74">
        <v>0</v>
      </c>
      <c r="BY14" s="74">
        <v>0</v>
      </c>
      <c r="BZ14" s="74">
        <f t="shared" si="31"/>
        <v>33763</v>
      </c>
      <c r="CA14" s="74">
        <v>4000</v>
      </c>
      <c r="CB14" s="74">
        <v>24379</v>
      </c>
      <c r="CC14" s="74">
        <v>184</v>
      </c>
      <c r="CD14" s="74">
        <v>5200</v>
      </c>
      <c r="CE14" s="75" t="s">
        <v>211</v>
      </c>
      <c r="CF14" s="74">
        <v>0</v>
      </c>
      <c r="CG14" s="74">
        <v>62809</v>
      </c>
      <c r="CH14" s="74">
        <f t="shared" si="32"/>
        <v>262859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211</v>
      </c>
      <c r="CQ14" s="74">
        <f t="shared" si="40"/>
        <v>1092519</v>
      </c>
      <c r="CR14" s="74">
        <f t="shared" si="41"/>
        <v>159284</v>
      </c>
      <c r="CS14" s="74">
        <f t="shared" si="42"/>
        <v>35378</v>
      </c>
      <c r="CT14" s="74">
        <f t="shared" si="43"/>
        <v>0</v>
      </c>
      <c r="CU14" s="74">
        <f t="shared" si="44"/>
        <v>123906</v>
      </c>
      <c r="CV14" s="74">
        <f t="shared" si="45"/>
        <v>0</v>
      </c>
      <c r="CW14" s="74">
        <f t="shared" si="46"/>
        <v>599024</v>
      </c>
      <c r="CX14" s="74">
        <f t="shared" si="47"/>
        <v>0</v>
      </c>
      <c r="CY14" s="74">
        <f t="shared" si="48"/>
        <v>599024</v>
      </c>
      <c r="CZ14" s="74">
        <f t="shared" si="49"/>
        <v>0</v>
      </c>
      <c r="DA14" s="74">
        <f t="shared" si="50"/>
        <v>0</v>
      </c>
      <c r="DB14" s="74">
        <f t="shared" si="51"/>
        <v>334211</v>
      </c>
      <c r="DC14" s="74">
        <f t="shared" si="52"/>
        <v>4000</v>
      </c>
      <c r="DD14" s="74">
        <f t="shared" si="53"/>
        <v>137052</v>
      </c>
      <c r="DE14" s="74">
        <f t="shared" si="54"/>
        <v>176512</v>
      </c>
      <c r="DF14" s="74">
        <f t="shared" si="55"/>
        <v>16647</v>
      </c>
      <c r="DG14" s="75" t="s">
        <v>211</v>
      </c>
      <c r="DH14" s="74">
        <f t="shared" si="56"/>
        <v>0</v>
      </c>
      <c r="DI14" s="74">
        <f t="shared" si="57"/>
        <v>387255</v>
      </c>
      <c r="DJ14" s="74">
        <f t="shared" si="58"/>
        <v>1479774</v>
      </c>
    </row>
    <row r="15" spans="1:114" s="50" customFormat="1" ht="12" customHeight="1">
      <c r="A15" s="53" t="s">
        <v>209</v>
      </c>
      <c r="B15" s="54" t="s">
        <v>226</v>
      </c>
      <c r="C15" s="53" t="s">
        <v>227</v>
      </c>
      <c r="D15" s="74">
        <f t="shared" si="6"/>
        <v>291578</v>
      </c>
      <c r="E15" s="74">
        <f t="shared" si="7"/>
        <v>268844</v>
      </c>
      <c r="F15" s="74">
        <v>0</v>
      </c>
      <c r="G15" s="74">
        <v>0</v>
      </c>
      <c r="H15" s="74">
        <v>0</v>
      </c>
      <c r="I15" s="74">
        <v>209663</v>
      </c>
      <c r="J15" s="74">
        <v>466734</v>
      </c>
      <c r="K15" s="74">
        <v>59181</v>
      </c>
      <c r="L15" s="74">
        <v>22734</v>
      </c>
      <c r="M15" s="74">
        <f t="shared" si="8"/>
        <v>19670</v>
      </c>
      <c r="N15" s="74">
        <f t="shared" si="9"/>
        <v>6363</v>
      </c>
      <c r="O15" s="74">
        <v>0</v>
      </c>
      <c r="P15" s="74">
        <v>0</v>
      </c>
      <c r="Q15" s="74">
        <v>0</v>
      </c>
      <c r="R15" s="74">
        <v>6363</v>
      </c>
      <c r="S15" s="74">
        <v>54461</v>
      </c>
      <c r="T15" s="74">
        <v>0</v>
      </c>
      <c r="U15" s="74">
        <v>13307</v>
      </c>
      <c r="V15" s="74">
        <f t="shared" si="10"/>
        <v>311248</v>
      </c>
      <c r="W15" s="74">
        <f t="shared" si="11"/>
        <v>275207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216026</v>
      </c>
      <c r="AB15" s="74">
        <f t="shared" si="16"/>
        <v>521195</v>
      </c>
      <c r="AC15" s="74">
        <f t="shared" si="17"/>
        <v>59181</v>
      </c>
      <c r="AD15" s="74">
        <f t="shared" si="18"/>
        <v>36041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211</v>
      </c>
      <c r="AM15" s="74">
        <f t="shared" si="21"/>
        <v>700071</v>
      </c>
      <c r="AN15" s="74">
        <f t="shared" si="22"/>
        <v>36615</v>
      </c>
      <c r="AO15" s="74">
        <v>36615</v>
      </c>
      <c r="AP15" s="74">
        <v>0</v>
      </c>
      <c r="AQ15" s="74">
        <v>0</v>
      </c>
      <c r="AR15" s="74">
        <v>0</v>
      </c>
      <c r="AS15" s="74">
        <f t="shared" si="23"/>
        <v>377222</v>
      </c>
      <c r="AT15" s="74">
        <v>0</v>
      </c>
      <c r="AU15" s="74">
        <v>377222</v>
      </c>
      <c r="AV15" s="74">
        <v>0</v>
      </c>
      <c r="AW15" s="74">
        <v>0</v>
      </c>
      <c r="AX15" s="74">
        <f t="shared" si="24"/>
        <v>286234</v>
      </c>
      <c r="AY15" s="74">
        <v>0</v>
      </c>
      <c r="AZ15" s="74">
        <v>232817</v>
      </c>
      <c r="BA15" s="74">
        <v>38023</v>
      </c>
      <c r="BB15" s="74">
        <v>15394</v>
      </c>
      <c r="BC15" s="75" t="s">
        <v>211</v>
      </c>
      <c r="BD15" s="74">
        <v>0</v>
      </c>
      <c r="BE15" s="74">
        <v>58241</v>
      </c>
      <c r="BF15" s="74">
        <f t="shared" si="25"/>
        <v>758312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211</v>
      </c>
      <c r="BO15" s="74">
        <f t="shared" si="28"/>
        <v>64545</v>
      </c>
      <c r="BP15" s="74">
        <f t="shared" si="29"/>
        <v>17032</v>
      </c>
      <c r="BQ15" s="74">
        <v>10049</v>
      </c>
      <c r="BR15" s="74">
        <v>0</v>
      </c>
      <c r="BS15" s="74">
        <v>6983</v>
      </c>
      <c r="BT15" s="74">
        <v>0</v>
      </c>
      <c r="BU15" s="74">
        <f t="shared" si="30"/>
        <v>23689</v>
      </c>
      <c r="BV15" s="74">
        <v>0</v>
      </c>
      <c r="BW15" s="74">
        <v>23689</v>
      </c>
      <c r="BX15" s="74">
        <v>0</v>
      </c>
      <c r="BY15" s="74">
        <v>0</v>
      </c>
      <c r="BZ15" s="74">
        <f t="shared" si="31"/>
        <v>23824</v>
      </c>
      <c r="CA15" s="74">
        <v>0</v>
      </c>
      <c r="CB15" s="74">
        <v>23824</v>
      </c>
      <c r="CC15" s="74">
        <v>0</v>
      </c>
      <c r="CD15" s="74">
        <v>0</v>
      </c>
      <c r="CE15" s="75" t="s">
        <v>211</v>
      </c>
      <c r="CF15" s="74">
        <v>0</v>
      </c>
      <c r="CG15" s="74">
        <v>9586</v>
      </c>
      <c r="CH15" s="74">
        <f t="shared" si="32"/>
        <v>74131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211</v>
      </c>
      <c r="CQ15" s="74">
        <f t="shared" si="40"/>
        <v>764616</v>
      </c>
      <c r="CR15" s="74">
        <f t="shared" si="41"/>
        <v>53647</v>
      </c>
      <c r="CS15" s="74">
        <f t="shared" si="42"/>
        <v>46664</v>
      </c>
      <c r="CT15" s="74">
        <f t="shared" si="43"/>
        <v>0</v>
      </c>
      <c r="CU15" s="74">
        <f t="shared" si="44"/>
        <v>6983</v>
      </c>
      <c r="CV15" s="74">
        <f t="shared" si="45"/>
        <v>0</v>
      </c>
      <c r="CW15" s="74">
        <f t="shared" si="46"/>
        <v>400911</v>
      </c>
      <c r="CX15" s="74">
        <f t="shared" si="47"/>
        <v>0</v>
      </c>
      <c r="CY15" s="74">
        <f t="shared" si="48"/>
        <v>400911</v>
      </c>
      <c r="CZ15" s="74">
        <f t="shared" si="49"/>
        <v>0</v>
      </c>
      <c r="DA15" s="74">
        <f t="shared" si="50"/>
        <v>0</v>
      </c>
      <c r="DB15" s="74">
        <f t="shared" si="51"/>
        <v>310058</v>
      </c>
      <c r="DC15" s="74">
        <f t="shared" si="52"/>
        <v>0</v>
      </c>
      <c r="DD15" s="74">
        <f t="shared" si="53"/>
        <v>256641</v>
      </c>
      <c r="DE15" s="74">
        <f t="shared" si="54"/>
        <v>38023</v>
      </c>
      <c r="DF15" s="74">
        <f t="shared" si="55"/>
        <v>15394</v>
      </c>
      <c r="DG15" s="75" t="s">
        <v>211</v>
      </c>
      <c r="DH15" s="74">
        <f t="shared" si="56"/>
        <v>0</v>
      </c>
      <c r="DI15" s="74">
        <f t="shared" si="57"/>
        <v>67827</v>
      </c>
      <c r="DJ15" s="74">
        <f t="shared" si="58"/>
        <v>832443</v>
      </c>
    </row>
    <row r="16" spans="1:114" s="50" customFormat="1" ht="12" customHeight="1">
      <c r="A16" s="53" t="s">
        <v>209</v>
      </c>
      <c r="B16" s="54" t="s">
        <v>228</v>
      </c>
      <c r="C16" s="53" t="s">
        <v>229</v>
      </c>
      <c r="D16" s="74">
        <f t="shared" si="6"/>
        <v>86066</v>
      </c>
      <c r="E16" s="74">
        <f t="shared" si="7"/>
        <v>84989</v>
      </c>
      <c r="F16" s="74">
        <v>0</v>
      </c>
      <c r="G16" s="74">
        <v>0</v>
      </c>
      <c r="H16" s="74">
        <v>33900</v>
      </c>
      <c r="I16" s="74">
        <v>0</v>
      </c>
      <c r="J16" s="74">
        <v>242902</v>
      </c>
      <c r="K16" s="74">
        <v>51089</v>
      </c>
      <c r="L16" s="74">
        <v>1077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86066</v>
      </c>
      <c r="W16" s="74">
        <f t="shared" si="11"/>
        <v>84989</v>
      </c>
      <c r="X16" s="74">
        <f t="shared" si="12"/>
        <v>0</v>
      </c>
      <c r="Y16" s="74">
        <f t="shared" si="13"/>
        <v>0</v>
      </c>
      <c r="Z16" s="74">
        <f t="shared" si="14"/>
        <v>33900</v>
      </c>
      <c r="AA16" s="74">
        <f t="shared" si="15"/>
        <v>0</v>
      </c>
      <c r="AB16" s="74">
        <f t="shared" si="16"/>
        <v>242902</v>
      </c>
      <c r="AC16" s="74">
        <f t="shared" si="17"/>
        <v>51089</v>
      </c>
      <c r="AD16" s="74">
        <f t="shared" si="18"/>
        <v>1077</v>
      </c>
      <c r="AE16" s="74">
        <f t="shared" si="19"/>
        <v>102392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102392</v>
      </c>
      <c r="AL16" s="75" t="s">
        <v>211</v>
      </c>
      <c r="AM16" s="74">
        <f t="shared" si="21"/>
        <v>115634</v>
      </c>
      <c r="AN16" s="74">
        <f t="shared" si="22"/>
        <v>115634</v>
      </c>
      <c r="AO16" s="74">
        <v>115634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211</v>
      </c>
      <c r="BD16" s="74">
        <v>0</v>
      </c>
      <c r="BE16" s="74">
        <v>110942</v>
      </c>
      <c r="BF16" s="74">
        <f t="shared" si="25"/>
        <v>328968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211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211</v>
      </c>
      <c r="CF16" s="74">
        <v>0</v>
      </c>
      <c r="CG16" s="74">
        <v>0</v>
      </c>
      <c r="CH16" s="74">
        <f t="shared" si="32"/>
        <v>0</v>
      </c>
      <c r="CI16" s="74">
        <f t="shared" si="33"/>
        <v>102392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102392</v>
      </c>
      <c r="CP16" s="75" t="s">
        <v>211</v>
      </c>
      <c r="CQ16" s="74">
        <f t="shared" si="40"/>
        <v>115634</v>
      </c>
      <c r="CR16" s="74">
        <f t="shared" si="41"/>
        <v>115634</v>
      </c>
      <c r="CS16" s="74">
        <f t="shared" si="42"/>
        <v>115634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0</v>
      </c>
      <c r="CX16" s="74">
        <f t="shared" si="47"/>
        <v>0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0</v>
      </c>
      <c r="DC16" s="74">
        <f t="shared" si="52"/>
        <v>0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5" t="s">
        <v>211</v>
      </c>
      <c r="DH16" s="74">
        <f t="shared" si="56"/>
        <v>0</v>
      </c>
      <c r="DI16" s="74">
        <f t="shared" si="57"/>
        <v>110942</v>
      </c>
      <c r="DJ16" s="74">
        <f t="shared" si="58"/>
        <v>328968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230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231</v>
      </c>
      <c r="B2" s="148" t="s">
        <v>232</v>
      </c>
      <c r="C2" s="154" t="s">
        <v>233</v>
      </c>
      <c r="D2" s="137" t="s">
        <v>234</v>
      </c>
      <c r="E2" s="103"/>
      <c r="F2" s="103"/>
      <c r="G2" s="103"/>
      <c r="H2" s="103"/>
      <c r="I2" s="103"/>
      <c r="J2" s="103"/>
      <c r="K2" s="103"/>
      <c r="L2" s="104"/>
      <c r="M2" s="137" t="s">
        <v>235</v>
      </c>
      <c r="N2" s="103"/>
      <c r="O2" s="103"/>
      <c r="P2" s="103"/>
      <c r="Q2" s="103"/>
      <c r="R2" s="103"/>
      <c r="S2" s="103"/>
      <c r="T2" s="103"/>
      <c r="U2" s="104"/>
      <c r="V2" s="137" t="s">
        <v>236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237</v>
      </c>
      <c r="E3" s="105"/>
      <c r="F3" s="105"/>
      <c r="G3" s="105"/>
      <c r="H3" s="105"/>
      <c r="I3" s="105"/>
      <c r="J3" s="105"/>
      <c r="K3" s="105"/>
      <c r="L3" s="106"/>
      <c r="M3" s="138" t="s">
        <v>238</v>
      </c>
      <c r="N3" s="105"/>
      <c r="O3" s="105"/>
      <c r="P3" s="105"/>
      <c r="Q3" s="105"/>
      <c r="R3" s="105"/>
      <c r="S3" s="105"/>
      <c r="T3" s="105"/>
      <c r="U3" s="106"/>
      <c r="V3" s="138" t="s">
        <v>238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239</v>
      </c>
      <c r="F4" s="108"/>
      <c r="G4" s="108"/>
      <c r="H4" s="108"/>
      <c r="I4" s="108"/>
      <c r="J4" s="108"/>
      <c r="K4" s="109"/>
      <c r="L4" s="128" t="s">
        <v>240</v>
      </c>
      <c r="M4" s="107"/>
      <c r="N4" s="138" t="s">
        <v>241</v>
      </c>
      <c r="O4" s="108"/>
      <c r="P4" s="108"/>
      <c r="Q4" s="108"/>
      <c r="R4" s="108"/>
      <c r="S4" s="108"/>
      <c r="T4" s="109"/>
      <c r="U4" s="128" t="s">
        <v>240</v>
      </c>
      <c r="V4" s="107"/>
      <c r="W4" s="138" t="s">
        <v>239</v>
      </c>
      <c r="X4" s="108"/>
      <c r="Y4" s="108"/>
      <c r="Z4" s="108"/>
      <c r="AA4" s="108"/>
      <c r="AB4" s="108"/>
      <c r="AC4" s="109"/>
      <c r="AD4" s="128" t="s">
        <v>242</v>
      </c>
    </row>
    <row r="5" spans="1:30" s="45" customFormat="1" ht="23.25" customHeight="1">
      <c r="A5" s="155"/>
      <c r="B5" s="149"/>
      <c r="C5" s="155"/>
      <c r="D5" s="107"/>
      <c r="E5" s="107" t="s">
        <v>243</v>
      </c>
      <c r="F5" s="127" t="s">
        <v>244</v>
      </c>
      <c r="G5" s="127" t="s">
        <v>245</v>
      </c>
      <c r="H5" s="127" t="s">
        <v>246</v>
      </c>
      <c r="I5" s="127" t="s">
        <v>247</v>
      </c>
      <c r="J5" s="127" t="s">
        <v>2</v>
      </c>
      <c r="K5" s="127" t="s">
        <v>3</v>
      </c>
      <c r="L5" s="69"/>
      <c r="M5" s="107"/>
      <c r="N5" s="107" t="s">
        <v>236</v>
      </c>
      <c r="O5" s="127" t="s">
        <v>244</v>
      </c>
      <c r="P5" s="127" t="s">
        <v>245</v>
      </c>
      <c r="Q5" s="127" t="s">
        <v>248</v>
      </c>
      <c r="R5" s="127" t="s">
        <v>247</v>
      </c>
      <c r="S5" s="127" t="s">
        <v>2</v>
      </c>
      <c r="T5" s="127" t="s">
        <v>249</v>
      </c>
      <c r="U5" s="69"/>
      <c r="V5" s="107"/>
      <c r="W5" s="107" t="s">
        <v>236</v>
      </c>
      <c r="X5" s="127" t="s">
        <v>244</v>
      </c>
      <c r="Y5" s="127" t="s">
        <v>250</v>
      </c>
      <c r="Z5" s="127" t="s">
        <v>248</v>
      </c>
      <c r="AA5" s="127" t="s">
        <v>247</v>
      </c>
      <c r="AB5" s="127" t="s">
        <v>251</v>
      </c>
      <c r="AC5" s="127" t="s">
        <v>249</v>
      </c>
      <c r="AD5" s="69"/>
    </row>
    <row r="6" spans="1:30" s="46" customFormat="1" ht="13.5">
      <c r="A6" s="156"/>
      <c r="B6" s="150"/>
      <c r="C6" s="156"/>
      <c r="D6" s="110" t="s">
        <v>252</v>
      </c>
      <c r="E6" s="110" t="s">
        <v>253</v>
      </c>
      <c r="F6" s="111" t="s">
        <v>253</v>
      </c>
      <c r="G6" s="111" t="s">
        <v>253</v>
      </c>
      <c r="H6" s="111" t="s">
        <v>252</v>
      </c>
      <c r="I6" s="111" t="s">
        <v>254</v>
      </c>
      <c r="J6" s="111" t="s">
        <v>255</v>
      </c>
      <c r="K6" s="111" t="s">
        <v>253</v>
      </c>
      <c r="L6" s="111" t="s">
        <v>253</v>
      </c>
      <c r="M6" s="110" t="s">
        <v>253</v>
      </c>
      <c r="N6" s="110" t="s">
        <v>255</v>
      </c>
      <c r="O6" s="111" t="s">
        <v>254</v>
      </c>
      <c r="P6" s="111" t="s">
        <v>255</v>
      </c>
      <c r="Q6" s="111" t="s">
        <v>253</v>
      </c>
      <c r="R6" s="111" t="s">
        <v>253</v>
      </c>
      <c r="S6" s="111" t="s">
        <v>253</v>
      </c>
      <c r="T6" s="111" t="s">
        <v>255</v>
      </c>
      <c r="U6" s="111" t="s">
        <v>254</v>
      </c>
      <c r="V6" s="110" t="s">
        <v>255</v>
      </c>
      <c r="W6" s="110" t="s">
        <v>253</v>
      </c>
      <c r="X6" s="111" t="s">
        <v>253</v>
      </c>
      <c r="Y6" s="111" t="s">
        <v>253</v>
      </c>
      <c r="Z6" s="111" t="s">
        <v>255</v>
      </c>
      <c r="AA6" s="111" t="s">
        <v>254</v>
      </c>
      <c r="AB6" s="111" t="s">
        <v>255</v>
      </c>
      <c r="AC6" s="111" t="s">
        <v>253</v>
      </c>
      <c r="AD6" s="111" t="s">
        <v>253</v>
      </c>
    </row>
    <row r="7" spans="1:30" s="50" customFormat="1" ht="12" customHeight="1">
      <c r="A7" s="48" t="s">
        <v>256</v>
      </c>
      <c r="B7" s="63" t="s">
        <v>257</v>
      </c>
      <c r="C7" s="48" t="s">
        <v>258</v>
      </c>
      <c r="D7" s="70">
        <f aca="true" t="shared" si="0" ref="D7:AD7">SUM(D8:D43)</f>
        <v>12077367</v>
      </c>
      <c r="E7" s="70">
        <f t="shared" si="0"/>
        <v>3087568</v>
      </c>
      <c r="F7" s="70">
        <f t="shared" si="0"/>
        <v>14719</v>
      </c>
      <c r="G7" s="70">
        <f t="shared" si="0"/>
        <v>2619</v>
      </c>
      <c r="H7" s="70">
        <f t="shared" si="0"/>
        <v>323600</v>
      </c>
      <c r="I7" s="70">
        <f t="shared" si="0"/>
        <v>1780389</v>
      </c>
      <c r="J7" s="70">
        <f t="shared" si="0"/>
        <v>2653273</v>
      </c>
      <c r="K7" s="70">
        <f t="shared" si="0"/>
        <v>966241</v>
      </c>
      <c r="L7" s="70">
        <f t="shared" si="0"/>
        <v>8989799</v>
      </c>
      <c r="M7" s="70">
        <f t="shared" si="0"/>
        <v>1544067</v>
      </c>
      <c r="N7" s="70">
        <f t="shared" si="0"/>
        <v>244843</v>
      </c>
      <c r="O7" s="70">
        <f t="shared" si="0"/>
        <v>8693</v>
      </c>
      <c r="P7" s="70">
        <f t="shared" si="0"/>
        <v>8599</v>
      </c>
      <c r="Q7" s="70">
        <f t="shared" si="0"/>
        <v>0</v>
      </c>
      <c r="R7" s="70">
        <f t="shared" si="0"/>
        <v>155914</v>
      </c>
      <c r="S7" s="70">
        <f t="shared" si="0"/>
        <v>694110</v>
      </c>
      <c r="T7" s="70">
        <f t="shared" si="0"/>
        <v>71637</v>
      </c>
      <c r="U7" s="70">
        <f t="shared" si="0"/>
        <v>1299224</v>
      </c>
      <c r="V7" s="70">
        <f t="shared" si="0"/>
        <v>13621434</v>
      </c>
      <c r="W7" s="70">
        <f t="shared" si="0"/>
        <v>3332411</v>
      </c>
      <c r="X7" s="70">
        <f t="shared" si="0"/>
        <v>23412</v>
      </c>
      <c r="Y7" s="70">
        <f t="shared" si="0"/>
        <v>11218</v>
      </c>
      <c r="Z7" s="70">
        <f t="shared" si="0"/>
        <v>323600</v>
      </c>
      <c r="AA7" s="70">
        <f t="shared" si="0"/>
        <v>1936303</v>
      </c>
      <c r="AB7" s="70">
        <f t="shared" si="0"/>
        <v>3347383</v>
      </c>
      <c r="AC7" s="70">
        <f t="shared" si="0"/>
        <v>1037878</v>
      </c>
      <c r="AD7" s="70">
        <f t="shared" si="0"/>
        <v>10289023</v>
      </c>
    </row>
    <row r="8" spans="1:30" s="50" customFormat="1" ht="12" customHeight="1">
      <c r="A8" s="51" t="s">
        <v>259</v>
      </c>
      <c r="B8" s="64" t="s">
        <v>260</v>
      </c>
      <c r="C8" s="51" t="s">
        <v>261</v>
      </c>
      <c r="D8" s="72">
        <f aca="true" t="shared" si="1" ref="D8:D43">SUM(E8,+L8)</f>
        <v>3109413</v>
      </c>
      <c r="E8" s="72">
        <f aca="true" t="shared" si="2" ref="E8:E43">+SUM(F8:I8,K8)</f>
        <v>1257387</v>
      </c>
      <c r="F8" s="72">
        <v>0</v>
      </c>
      <c r="G8" s="72">
        <v>0</v>
      </c>
      <c r="H8" s="72">
        <v>53300</v>
      </c>
      <c r="I8" s="72">
        <v>961828</v>
      </c>
      <c r="J8" s="73">
        <v>0</v>
      </c>
      <c r="K8" s="72">
        <v>242259</v>
      </c>
      <c r="L8" s="72">
        <v>1852026</v>
      </c>
      <c r="M8" s="72">
        <f aca="true" t="shared" si="3" ref="M8:M43">SUM(N8,+U8)</f>
        <v>115328</v>
      </c>
      <c r="N8" s="72">
        <f aca="true" t="shared" si="4" ref="N8:N43">+SUM(O8:R8,T8)</f>
        <v>13625</v>
      </c>
      <c r="O8" s="72">
        <v>6256</v>
      </c>
      <c r="P8" s="72">
        <v>6997</v>
      </c>
      <c r="Q8" s="72">
        <v>0</v>
      </c>
      <c r="R8" s="72">
        <v>372</v>
      </c>
      <c r="S8" s="73">
        <v>0</v>
      </c>
      <c r="T8" s="72">
        <v>0</v>
      </c>
      <c r="U8" s="72">
        <v>101703</v>
      </c>
      <c r="V8" s="72">
        <f aca="true" t="shared" si="5" ref="V8:V43">+SUM(D8,M8)</f>
        <v>3224741</v>
      </c>
      <c r="W8" s="72">
        <f aca="true" t="shared" si="6" ref="W8:W43">+SUM(E8,N8)</f>
        <v>1271012</v>
      </c>
      <c r="X8" s="72">
        <f aca="true" t="shared" si="7" ref="X8:X43">+SUM(F8,O8)</f>
        <v>6256</v>
      </c>
      <c r="Y8" s="72">
        <f aca="true" t="shared" si="8" ref="Y8:Y43">+SUM(G8,P8)</f>
        <v>6997</v>
      </c>
      <c r="Z8" s="72">
        <f aca="true" t="shared" si="9" ref="Z8:Z43">+SUM(H8,Q8)</f>
        <v>53300</v>
      </c>
      <c r="AA8" s="72">
        <f aca="true" t="shared" si="10" ref="AA8:AA43">+SUM(I8,R8)</f>
        <v>962200</v>
      </c>
      <c r="AB8" s="73">
        <v>0</v>
      </c>
      <c r="AC8" s="72">
        <f aca="true" t="shared" si="11" ref="AC8:AC43">+SUM(K8,T8)</f>
        <v>242259</v>
      </c>
      <c r="AD8" s="72">
        <f aca="true" t="shared" si="12" ref="AD8:AD43">+SUM(L8,U8)</f>
        <v>1953729</v>
      </c>
    </row>
    <row r="9" spans="1:30" s="50" customFormat="1" ht="12" customHeight="1">
      <c r="A9" s="51" t="s">
        <v>256</v>
      </c>
      <c r="B9" s="64" t="s">
        <v>262</v>
      </c>
      <c r="C9" s="51" t="s">
        <v>263</v>
      </c>
      <c r="D9" s="72">
        <f t="shared" si="1"/>
        <v>1008893</v>
      </c>
      <c r="E9" s="72">
        <f t="shared" si="2"/>
        <v>456734</v>
      </c>
      <c r="F9" s="72">
        <v>0</v>
      </c>
      <c r="G9" s="72">
        <v>0</v>
      </c>
      <c r="H9" s="72">
        <v>0</v>
      </c>
      <c r="I9" s="72">
        <v>67496</v>
      </c>
      <c r="J9" s="73">
        <v>0</v>
      </c>
      <c r="K9" s="72">
        <v>389238</v>
      </c>
      <c r="L9" s="72">
        <v>552159</v>
      </c>
      <c r="M9" s="72">
        <f t="shared" si="3"/>
        <v>136423</v>
      </c>
      <c r="N9" s="72">
        <f t="shared" si="4"/>
        <v>46195</v>
      </c>
      <c r="O9" s="72">
        <v>0</v>
      </c>
      <c r="P9" s="72">
        <v>0</v>
      </c>
      <c r="Q9" s="72">
        <v>0</v>
      </c>
      <c r="R9" s="72">
        <v>12056</v>
      </c>
      <c r="S9" s="73">
        <v>0</v>
      </c>
      <c r="T9" s="72">
        <v>34139</v>
      </c>
      <c r="U9" s="72">
        <v>90228</v>
      </c>
      <c r="V9" s="72">
        <f t="shared" si="5"/>
        <v>1145316</v>
      </c>
      <c r="W9" s="72">
        <f t="shared" si="6"/>
        <v>502929</v>
      </c>
      <c r="X9" s="72">
        <f t="shared" si="7"/>
        <v>0</v>
      </c>
      <c r="Y9" s="72">
        <f t="shared" si="8"/>
        <v>0</v>
      </c>
      <c r="Z9" s="72">
        <f t="shared" si="9"/>
        <v>0</v>
      </c>
      <c r="AA9" s="72">
        <f t="shared" si="10"/>
        <v>79552</v>
      </c>
      <c r="AB9" s="73">
        <v>0</v>
      </c>
      <c r="AC9" s="72">
        <f t="shared" si="11"/>
        <v>423377</v>
      </c>
      <c r="AD9" s="72">
        <f t="shared" si="12"/>
        <v>642387</v>
      </c>
    </row>
    <row r="10" spans="1:30" s="50" customFormat="1" ht="12" customHeight="1">
      <c r="A10" s="51" t="s">
        <v>259</v>
      </c>
      <c r="B10" s="64" t="s">
        <v>264</v>
      </c>
      <c r="C10" s="51" t="s">
        <v>265</v>
      </c>
      <c r="D10" s="72">
        <f t="shared" si="1"/>
        <v>310295</v>
      </c>
      <c r="E10" s="72">
        <f t="shared" si="2"/>
        <v>0</v>
      </c>
      <c r="F10" s="72">
        <v>0</v>
      </c>
      <c r="G10" s="72">
        <v>0</v>
      </c>
      <c r="H10" s="72">
        <v>0</v>
      </c>
      <c r="I10" s="72">
        <v>0</v>
      </c>
      <c r="J10" s="73">
        <v>0</v>
      </c>
      <c r="K10" s="72">
        <v>0</v>
      </c>
      <c r="L10" s="72">
        <v>310295</v>
      </c>
      <c r="M10" s="72">
        <f t="shared" si="3"/>
        <v>20385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20385</v>
      </c>
      <c r="V10" s="72">
        <f t="shared" si="5"/>
        <v>330680</v>
      </c>
      <c r="W10" s="72">
        <f t="shared" si="6"/>
        <v>0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0</v>
      </c>
      <c r="AB10" s="73">
        <v>0</v>
      </c>
      <c r="AC10" s="72">
        <f t="shared" si="11"/>
        <v>0</v>
      </c>
      <c r="AD10" s="72">
        <f t="shared" si="12"/>
        <v>330680</v>
      </c>
    </row>
    <row r="11" spans="1:30" s="50" customFormat="1" ht="12" customHeight="1">
      <c r="A11" s="51" t="s">
        <v>256</v>
      </c>
      <c r="B11" s="64" t="s">
        <v>266</v>
      </c>
      <c r="C11" s="51" t="s">
        <v>267</v>
      </c>
      <c r="D11" s="72">
        <f t="shared" si="1"/>
        <v>385479</v>
      </c>
      <c r="E11" s="72">
        <f t="shared" si="2"/>
        <v>38470</v>
      </c>
      <c r="F11" s="72">
        <v>0</v>
      </c>
      <c r="G11" s="72">
        <v>0</v>
      </c>
      <c r="H11" s="72">
        <v>0</v>
      </c>
      <c r="I11" s="72">
        <v>38470</v>
      </c>
      <c r="J11" s="73">
        <v>0</v>
      </c>
      <c r="K11" s="72">
        <v>0</v>
      </c>
      <c r="L11" s="72">
        <v>347009</v>
      </c>
      <c r="M11" s="72">
        <f t="shared" si="3"/>
        <v>83165</v>
      </c>
      <c r="N11" s="72">
        <f t="shared" si="4"/>
        <v>15893</v>
      </c>
      <c r="O11" s="72">
        <v>697</v>
      </c>
      <c r="P11" s="72">
        <v>0</v>
      </c>
      <c r="Q11" s="72">
        <v>0</v>
      </c>
      <c r="R11" s="72">
        <v>15196</v>
      </c>
      <c r="S11" s="73">
        <v>0</v>
      </c>
      <c r="T11" s="72">
        <v>0</v>
      </c>
      <c r="U11" s="72">
        <v>67272</v>
      </c>
      <c r="V11" s="72">
        <f t="shared" si="5"/>
        <v>468644</v>
      </c>
      <c r="W11" s="72">
        <f t="shared" si="6"/>
        <v>54363</v>
      </c>
      <c r="X11" s="72">
        <f t="shared" si="7"/>
        <v>697</v>
      </c>
      <c r="Y11" s="72">
        <f t="shared" si="8"/>
        <v>0</v>
      </c>
      <c r="Z11" s="72">
        <f t="shared" si="9"/>
        <v>0</v>
      </c>
      <c r="AA11" s="72">
        <f t="shared" si="10"/>
        <v>53666</v>
      </c>
      <c r="AB11" s="73">
        <v>0</v>
      </c>
      <c r="AC11" s="72">
        <f t="shared" si="11"/>
        <v>0</v>
      </c>
      <c r="AD11" s="72">
        <f t="shared" si="12"/>
        <v>414281</v>
      </c>
    </row>
    <row r="12" spans="1:30" s="50" customFormat="1" ht="12" customHeight="1">
      <c r="A12" s="53" t="s">
        <v>259</v>
      </c>
      <c r="B12" s="54" t="s">
        <v>268</v>
      </c>
      <c r="C12" s="53" t="s">
        <v>269</v>
      </c>
      <c r="D12" s="74">
        <f t="shared" si="1"/>
        <v>310295</v>
      </c>
      <c r="E12" s="74">
        <f t="shared" si="2"/>
        <v>0</v>
      </c>
      <c r="F12" s="74">
        <v>0</v>
      </c>
      <c r="G12" s="74">
        <v>0</v>
      </c>
      <c r="H12" s="74">
        <v>0</v>
      </c>
      <c r="I12" s="74">
        <v>0</v>
      </c>
      <c r="J12" s="75">
        <v>0</v>
      </c>
      <c r="K12" s="74">
        <v>0</v>
      </c>
      <c r="L12" s="74">
        <v>310295</v>
      </c>
      <c r="M12" s="74">
        <f t="shared" si="3"/>
        <v>20385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20385</v>
      </c>
      <c r="V12" s="74">
        <f t="shared" si="5"/>
        <v>330680</v>
      </c>
      <c r="W12" s="74">
        <f t="shared" si="6"/>
        <v>0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0</v>
      </c>
      <c r="AB12" s="75">
        <v>0</v>
      </c>
      <c r="AC12" s="74">
        <f t="shared" si="11"/>
        <v>0</v>
      </c>
      <c r="AD12" s="74">
        <f t="shared" si="12"/>
        <v>330680</v>
      </c>
    </row>
    <row r="13" spans="1:30" s="50" customFormat="1" ht="12" customHeight="1">
      <c r="A13" s="53" t="s">
        <v>256</v>
      </c>
      <c r="B13" s="54" t="s">
        <v>270</v>
      </c>
      <c r="C13" s="53" t="s">
        <v>271</v>
      </c>
      <c r="D13" s="74">
        <f t="shared" si="1"/>
        <v>219870</v>
      </c>
      <c r="E13" s="74">
        <f t="shared" si="2"/>
        <v>87</v>
      </c>
      <c r="F13" s="74">
        <v>0</v>
      </c>
      <c r="G13" s="74">
        <v>0</v>
      </c>
      <c r="H13" s="74">
        <v>0</v>
      </c>
      <c r="I13" s="74">
        <v>0</v>
      </c>
      <c r="J13" s="75">
        <v>0</v>
      </c>
      <c r="K13" s="74">
        <v>87</v>
      </c>
      <c r="L13" s="74">
        <v>219783</v>
      </c>
      <c r="M13" s="74">
        <f t="shared" si="3"/>
        <v>30909</v>
      </c>
      <c r="N13" s="74">
        <f t="shared" si="4"/>
        <v>0</v>
      </c>
      <c r="O13" s="74">
        <v>0</v>
      </c>
      <c r="P13" s="74">
        <v>0</v>
      </c>
      <c r="Q13" s="74">
        <v>0</v>
      </c>
      <c r="R13" s="74">
        <v>0</v>
      </c>
      <c r="S13" s="75">
        <v>0</v>
      </c>
      <c r="T13" s="74">
        <v>0</v>
      </c>
      <c r="U13" s="74">
        <v>30909</v>
      </c>
      <c r="V13" s="74">
        <f t="shared" si="5"/>
        <v>250779</v>
      </c>
      <c r="W13" s="74">
        <f t="shared" si="6"/>
        <v>87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0</v>
      </c>
      <c r="AB13" s="75">
        <v>0</v>
      </c>
      <c r="AC13" s="74">
        <f t="shared" si="11"/>
        <v>87</v>
      </c>
      <c r="AD13" s="74">
        <f t="shared" si="12"/>
        <v>250692</v>
      </c>
    </row>
    <row r="14" spans="1:30" s="50" customFormat="1" ht="12" customHeight="1">
      <c r="A14" s="53" t="s">
        <v>259</v>
      </c>
      <c r="B14" s="54" t="s">
        <v>272</v>
      </c>
      <c r="C14" s="53" t="s">
        <v>273</v>
      </c>
      <c r="D14" s="74">
        <f t="shared" si="1"/>
        <v>645084</v>
      </c>
      <c r="E14" s="74">
        <f t="shared" si="2"/>
        <v>59342</v>
      </c>
      <c r="F14" s="74">
        <v>0</v>
      </c>
      <c r="G14" s="74">
        <v>0</v>
      </c>
      <c r="H14" s="74">
        <v>0</v>
      </c>
      <c r="I14" s="74">
        <v>40754</v>
      </c>
      <c r="J14" s="75">
        <v>0</v>
      </c>
      <c r="K14" s="74">
        <v>18588</v>
      </c>
      <c r="L14" s="74">
        <v>585742</v>
      </c>
      <c r="M14" s="74">
        <f t="shared" si="3"/>
        <v>281954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281954</v>
      </c>
      <c r="V14" s="74">
        <f t="shared" si="5"/>
        <v>927038</v>
      </c>
      <c r="W14" s="74">
        <f t="shared" si="6"/>
        <v>59342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40754</v>
      </c>
      <c r="AB14" s="75">
        <v>0</v>
      </c>
      <c r="AC14" s="74">
        <f t="shared" si="11"/>
        <v>18588</v>
      </c>
      <c r="AD14" s="74">
        <f t="shared" si="12"/>
        <v>867696</v>
      </c>
    </row>
    <row r="15" spans="1:30" s="50" customFormat="1" ht="12" customHeight="1">
      <c r="A15" s="53" t="s">
        <v>256</v>
      </c>
      <c r="B15" s="54" t="s">
        <v>274</v>
      </c>
      <c r="C15" s="53" t="s">
        <v>275</v>
      </c>
      <c r="D15" s="74">
        <f t="shared" si="1"/>
        <v>388637</v>
      </c>
      <c r="E15" s="74">
        <f t="shared" si="2"/>
        <v>155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74">
        <v>155</v>
      </c>
      <c r="L15" s="74">
        <v>388482</v>
      </c>
      <c r="M15" s="74">
        <f t="shared" si="3"/>
        <v>28335</v>
      </c>
      <c r="N15" s="74">
        <f t="shared" si="4"/>
        <v>28335</v>
      </c>
      <c r="O15" s="74">
        <v>0</v>
      </c>
      <c r="P15" s="74">
        <v>0</v>
      </c>
      <c r="Q15" s="74">
        <v>0</v>
      </c>
      <c r="R15" s="74">
        <v>28310</v>
      </c>
      <c r="S15" s="75">
        <v>0</v>
      </c>
      <c r="T15" s="74">
        <v>25</v>
      </c>
      <c r="U15" s="74">
        <v>0</v>
      </c>
      <c r="V15" s="74">
        <f t="shared" si="5"/>
        <v>416972</v>
      </c>
      <c r="W15" s="74">
        <f t="shared" si="6"/>
        <v>28490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28310</v>
      </c>
      <c r="AB15" s="75">
        <v>0</v>
      </c>
      <c r="AC15" s="74">
        <f t="shared" si="11"/>
        <v>180</v>
      </c>
      <c r="AD15" s="74">
        <f t="shared" si="12"/>
        <v>388482</v>
      </c>
    </row>
    <row r="16" spans="1:30" s="50" customFormat="1" ht="12" customHeight="1">
      <c r="A16" s="53" t="s">
        <v>259</v>
      </c>
      <c r="B16" s="54" t="s">
        <v>276</v>
      </c>
      <c r="C16" s="53" t="s">
        <v>277</v>
      </c>
      <c r="D16" s="74">
        <f t="shared" si="1"/>
        <v>628935</v>
      </c>
      <c r="E16" s="74">
        <f t="shared" si="2"/>
        <v>28527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28527</v>
      </c>
      <c r="L16" s="74">
        <v>600408</v>
      </c>
      <c r="M16" s="74">
        <f t="shared" si="3"/>
        <v>119751</v>
      </c>
      <c r="N16" s="74">
        <f t="shared" si="4"/>
        <v>13084</v>
      </c>
      <c r="O16" s="74">
        <v>0</v>
      </c>
      <c r="P16" s="74">
        <v>0</v>
      </c>
      <c r="Q16" s="74">
        <v>0</v>
      </c>
      <c r="R16" s="74">
        <v>13084</v>
      </c>
      <c r="S16" s="75">
        <v>0</v>
      </c>
      <c r="T16" s="74">
        <v>0</v>
      </c>
      <c r="U16" s="74">
        <v>106667</v>
      </c>
      <c r="V16" s="74">
        <f t="shared" si="5"/>
        <v>748686</v>
      </c>
      <c r="W16" s="74">
        <f t="shared" si="6"/>
        <v>41611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13084</v>
      </c>
      <c r="AB16" s="75">
        <v>0</v>
      </c>
      <c r="AC16" s="74">
        <f t="shared" si="11"/>
        <v>28527</v>
      </c>
      <c r="AD16" s="74">
        <f t="shared" si="12"/>
        <v>707075</v>
      </c>
    </row>
    <row r="17" spans="1:30" s="50" customFormat="1" ht="12" customHeight="1">
      <c r="A17" s="53" t="s">
        <v>256</v>
      </c>
      <c r="B17" s="54" t="s">
        <v>278</v>
      </c>
      <c r="C17" s="53" t="s">
        <v>279</v>
      </c>
      <c r="D17" s="74">
        <f t="shared" si="1"/>
        <v>768729</v>
      </c>
      <c r="E17" s="74">
        <f t="shared" si="2"/>
        <v>78275</v>
      </c>
      <c r="F17" s="74">
        <v>0</v>
      </c>
      <c r="G17" s="74">
        <v>0</v>
      </c>
      <c r="H17" s="74">
        <v>0</v>
      </c>
      <c r="I17" s="74">
        <v>317</v>
      </c>
      <c r="J17" s="75">
        <v>0</v>
      </c>
      <c r="K17" s="74">
        <v>77958</v>
      </c>
      <c r="L17" s="74">
        <v>690454</v>
      </c>
      <c r="M17" s="74">
        <f t="shared" si="3"/>
        <v>55960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55960</v>
      </c>
      <c r="V17" s="74">
        <f t="shared" si="5"/>
        <v>824689</v>
      </c>
      <c r="W17" s="74">
        <f t="shared" si="6"/>
        <v>78275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317</v>
      </c>
      <c r="AB17" s="75">
        <v>0</v>
      </c>
      <c r="AC17" s="74">
        <f t="shared" si="11"/>
        <v>77958</v>
      </c>
      <c r="AD17" s="74">
        <f t="shared" si="12"/>
        <v>746414</v>
      </c>
    </row>
    <row r="18" spans="1:30" s="50" customFormat="1" ht="12" customHeight="1">
      <c r="A18" s="53" t="s">
        <v>259</v>
      </c>
      <c r="B18" s="54" t="s">
        <v>280</v>
      </c>
      <c r="C18" s="53" t="s">
        <v>281</v>
      </c>
      <c r="D18" s="74">
        <f t="shared" si="1"/>
        <v>413095</v>
      </c>
      <c r="E18" s="74">
        <f t="shared" si="2"/>
        <v>113530</v>
      </c>
      <c r="F18" s="74">
        <v>0</v>
      </c>
      <c r="G18" s="74">
        <v>0</v>
      </c>
      <c r="H18" s="74">
        <v>50400</v>
      </c>
      <c r="I18" s="74">
        <v>25735</v>
      </c>
      <c r="J18" s="75">
        <v>0</v>
      </c>
      <c r="K18" s="74">
        <v>37395</v>
      </c>
      <c r="L18" s="74">
        <v>299565</v>
      </c>
      <c r="M18" s="74">
        <f t="shared" si="3"/>
        <v>43844</v>
      </c>
      <c r="N18" s="74">
        <f t="shared" si="4"/>
        <v>9355</v>
      </c>
      <c r="O18" s="74">
        <v>0</v>
      </c>
      <c r="P18" s="74">
        <v>0</v>
      </c>
      <c r="Q18" s="74">
        <v>0</v>
      </c>
      <c r="R18" s="74">
        <v>9355</v>
      </c>
      <c r="S18" s="75">
        <v>0</v>
      </c>
      <c r="T18" s="74">
        <v>0</v>
      </c>
      <c r="U18" s="74">
        <v>34489</v>
      </c>
      <c r="V18" s="74">
        <f t="shared" si="5"/>
        <v>456939</v>
      </c>
      <c r="W18" s="74">
        <f t="shared" si="6"/>
        <v>122885</v>
      </c>
      <c r="X18" s="74">
        <f t="shared" si="7"/>
        <v>0</v>
      </c>
      <c r="Y18" s="74">
        <f t="shared" si="8"/>
        <v>0</v>
      </c>
      <c r="Z18" s="74">
        <f t="shared" si="9"/>
        <v>50400</v>
      </c>
      <c r="AA18" s="74">
        <f t="shared" si="10"/>
        <v>35090</v>
      </c>
      <c r="AB18" s="75">
        <v>0</v>
      </c>
      <c r="AC18" s="74">
        <f t="shared" si="11"/>
        <v>37395</v>
      </c>
      <c r="AD18" s="74">
        <f t="shared" si="12"/>
        <v>334054</v>
      </c>
    </row>
    <row r="19" spans="1:30" s="50" customFormat="1" ht="12" customHeight="1">
      <c r="A19" s="53" t="s">
        <v>256</v>
      </c>
      <c r="B19" s="54" t="s">
        <v>282</v>
      </c>
      <c r="C19" s="53" t="s">
        <v>283</v>
      </c>
      <c r="D19" s="74">
        <f t="shared" si="1"/>
        <v>569880</v>
      </c>
      <c r="E19" s="74">
        <f t="shared" si="2"/>
        <v>46770</v>
      </c>
      <c r="F19" s="74">
        <v>0</v>
      </c>
      <c r="G19" s="74">
        <v>0</v>
      </c>
      <c r="H19" s="74">
        <v>0</v>
      </c>
      <c r="I19" s="74">
        <v>40317</v>
      </c>
      <c r="J19" s="75">
        <v>0</v>
      </c>
      <c r="K19" s="74">
        <v>6453</v>
      </c>
      <c r="L19" s="74">
        <v>523110</v>
      </c>
      <c r="M19" s="74">
        <f t="shared" si="3"/>
        <v>0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0</v>
      </c>
      <c r="V19" s="74">
        <f t="shared" si="5"/>
        <v>569880</v>
      </c>
      <c r="W19" s="74">
        <f t="shared" si="6"/>
        <v>46770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40317</v>
      </c>
      <c r="AB19" s="75">
        <v>0</v>
      </c>
      <c r="AC19" s="74">
        <f t="shared" si="11"/>
        <v>6453</v>
      </c>
      <c r="AD19" s="74">
        <f t="shared" si="12"/>
        <v>523110</v>
      </c>
    </row>
    <row r="20" spans="1:30" s="50" customFormat="1" ht="12" customHeight="1">
      <c r="A20" s="53" t="s">
        <v>259</v>
      </c>
      <c r="B20" s="54" t="s">
        <v>284</v>
      </c>
      <c r="C20" s="53" t="s">
        <v>285</v>
      </c>
      <c r="D20" s="74">
        <f t="shared" si="1"/>
        <v>270705</v>
      </c>
      <c r="E20" s="74">
        <f t="shared" si="2"/>
        <v>4311</v>
      </c>
      <c r="F20" s="74">
        <v>0</v>
      </c>
      <c r="G20" s="74">
        <v>0</v>
      </c>
      <c r="H20" s="74">
        <v>0</v>
      </c>
      <c r="I20" s="74">
        <v>451</v>
      </c>
      <c r="J20" s="75">
        <v>0</v>
      </c>
      <c r="K20" s="74">
        <v>3860</v>
      </c>
      <c r="L20" s="74">
        <v>266394</v>
      </c>
      <c r="M20" s="74">
        <f t="shared" si="3"/>
        <v>71719</v>
      </c>
      <c r="N20" s="74">
        <f t="shared" si="4"/>
        <v>15</v>
      </c>
      <c r="O20" s="74">
        <v>0</v>
      </c>
      <c r="P20" s="74">
        <v>0</v>
      </c>
      <c r="Q20" s="74">
        <v>0</v>
      </c>
      <c r="R20" s="74">
        <v>15</v>
      </c>
      <c r="S20" s="75">
        <v>0</v>
      </c>
      <c r="T20" s="74">
        <v>0</v>
      </c>
      <c r="U20" s="74">
        <v>71704</v>
      </c>
      <c r="V20" s="74">
        <f t="shared" si="5"/>
        <v>342424</v>
      </c>
      <c r="W20" s="74">
        <f t="shared" si="6"/>
        <v>4326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466</v>
      </c>
      <c r="AB20" s="75">
        <v>0</v>
      </c>
      <c r="AC20" s="74">
        <f t="shared" si="11"/>
        <v>3860</v>
      </c>
      <c r="AD20" s="74">
        <f t="shared" si="12"/>
        <v>338098</v>
      </c>
    </row>
    <row r="21" spans="1:30" s="50" customFormat="1" ht="12" customHeight="1">
      <c r="A21" s="53" t="s">
        <v>256</v>
      </c>
      <c r="B21" s="54" t="s">
        <v>286</v>
      </c>
      <c r="C21" s="53" t="s">
        <v>287</v>
      </c>
      <c r="D21" s="74">
        <f t="shared" si="1"/>
        <v>114030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114030</v>
      </c>
      <c r="M21" s="74">
        <f t="shared" si="3"/>
        <v>45087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45087</v>
      </c>
      <c r="V21" s="74">
        <f t="shared" si="5"/>
        <v>159117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159117</v>
      </c>
    </row>
    <row r="22" spans="1:30" s="50" customFormat="1" ht="12" customHeight="1">
      <c r="A22" s="53" t="s">
        <v>259</v>
      </c>
      <c r="B22" s="54" t="s">
        <v>288</v>
      </c>
      <c r="C22" s="53" t="s">
        <v>289</v>
      </c>
      <c r="D22" s="74">
        <f t="shared" si="1"/>
        <v>18939</v>
      </c>
      <c r="E22" s="74">
        <f t="shared" si="2"/>
        <v>0</v>
      </c>
      <c r="F22" s="74">
        <v>0</v>
      </c>
      <c r="G22" s="74">
        <v>0</v>
      </c>
      <c r="H22" s="74">
        <v>0</v>
      </c>
      <c r="I22" s="74">
        <v>0</v>
      </c>
      <c r="J22" s="75">
        <v>0</v>
      </c>
      <c r="K22" s="74">
        <v>0</v>
      </c>
      <c r="L22" s="74">
        <v>18939</v>
      </c>
      <c r="M22" s="74">
        <f t="shared" si="3"/>
        <v>4705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4705</v>
      </c>
      <c r="V22" s="74">
        <f t="shared" si="5"/>
        <v>23644</v>
      </c>
      <c r="W22" s="74">
        <f t="shared" si="6"/>
        <v>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0</v>
      </c>
      <c r="AB22" s="75">
        <v>0</v>
      </c>
      <c r="AC22" s="74">
        <f t="shared" si="11"/>
        <v>0</v>
      </c>
      <c r="AD22" s="74">
        <f t="shared" si="12"/>
        <v>23644</v>
      </c>
    </row>
    <row r="23" spans="1:30" s="50" customFormat="1" ht="12" customHeight="1">
      <c r="A23" s="53" t="s">
        <v>256</v>
      </c>
      <c r="B23" s="54" t="s">
        <v>290</v>
      </c>
      <c r="C23" s="53" t="s">
        <v>291</v>
      </c>
      <c r="D23" s="74">
        <f t="shared" si="1"/>
        <v>140455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140455</v>
      </c>
      <c r="M23" s="74">
        <f t="shared" si="3"/>
        <v>34895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34895</v>
      </c>
      <c r="V23" s="74">
        <f t="shared" si="5"/>
        <v>175350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175350</v>
      </c>
    </row>
    <row r="24" spans="1:30" s="50" customFormat="1" ht="12" customHeight="1">
      <c r="A24" s="53" t="s">
        <v>259</v>
      </c>
      <c r="B24" s="54" t="s">
        <v>292</v>
      </c>
      <c r="C24" s="53" t="s">
        <v>293</v>
      </c>
      <c r="D24" s="74">
        <f t="shared" si="1"/>
        <v>127835</v>
      </c>
      <c r="E24" s="74">
        <f t="shared" si="2"/>
        <v>15973</v>
      </c>
      <c r="F24" s="74">
        <v>0</v>
      </c>
      <c r="G24" s="74">
        <v>0</v>
      </c>
      <c r="H24" s="74">
        <v>0</v>
      </c>
      <c r="I24" s="74">
        <v>15492</v>
      </c>
      <c r="J24" s="75">
        <v>0</v>
      </c>
      <c r="K24" s="74">
        <v>481</v>
      </c>
      <c r="L24" s="74">
        <v>111862</v>
      </c>
      <c r="M24" s="74">
        <f t="shared" si="3"/>
        <v>67544</v>
      </c>
      <c r="N24" s="74">
        <f t="shared" si="4"/>
        <v>4878</v>
      </c>
      <c r="O24" s="74">
        <v>0</v>
      </c>
      <c r="P24" s="74">
        <v>0</v>
      </c>
      <c r="Q24" s="74">
        <v>0</v>
      </c>
      <c r="R24" s="74">
        <v>4852</v>
      </c>
      <c r="S24" s="75">
        <v>0</v>
      </c>
      <c r="T24" s="74">
        <v>26</v>
      </c>
      <c r="U24" s="74">
        <v>62666</v>
      </c>
      <c r="V24" s="74">
        <f t="shared" si="5"/>
        <v>195379</v>
      </c>
      <c r="W24" s="74">
        <f t="shared" si="6"/>
        <v>20851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20344</v>
      </c>
      <c r="AB24" s="75">
        <v>0</v>
      </c>
      <c r="AC24" s="74">
        <f t="shared" si="11"/>
        <v>507</v>
      </c>
      <c r="AD24" s="74">
        <f t="shared" si="12"/>
        <v>174528</v>
      </c>
    </row>
    <row r="25" spans="1:30" s="50" customFormat="1" ht="12" customHeight="1">
      <c r="A25" s="53" t="s">
        <v>256</v>
      </c>
      <c r="B25" s="54" t="s">
        <v>294</v>
      </c>
      <c r="C25" s="53" t="s">
        <v>295</v>
      </c>
      <c r="D25" s="74">
        <f t="shared" si="1"/>
        <v>185687</v>
      </c>
      <c r="E25" s="74">
        <f t="shared" si="2"/>
        <v>20423</v>
      </c>
      <c r="F25" s="74">
        <v>0</v>
      </c>
      <c r="G25" s="74">
        <v>2308</v>
      </c>
      <c r="H25" s="74">
        <v>0</v>
      </c>
      <c r="I25" s="74">
        <v>0</v>
      </c>
      <c r="J25" s="75">
        <v>0</v>
      </c>
      <c r="K25" s="74">
        <v>18115</v>
      </c>
      <c r="L25" s="74">
        <v>165264</v>
      </c>
      <c r="M25" s="74">
        <f t="shared" si="3"/>
        <v>55731</v>
      </c>
      <c r="N25" s="74">
        <f t="shared" si="4"/>
        <v>3356</v>
      </c>
      <c r="O25" s="74">
        <v>1740</v>
      </c>
      <c r="P25" s="74">
        <v>1602</v>
      </c>
      <c r="Q25" s="74">
        <v>0</v>
      </c>
      <c r="R25" s="74">
        <v>0</v>
      </c>
      <c r="S25" s="75">
        <v>0</v>
      </c>
      <c r="T25" s="74">
        <v>14</v>
      </c>
      <c r="U25" s="74">
        <v>52375</v>
      </c>
      <c r="V25" s="74">
        <f t="shared" si="5"/>
        <v>241418</v>
      </c>
      <c r="W25" s="74">
        <f t="shared" si="6"/>
        <v>23779</v>
      </c>
      <c r="X25" s="74">
        <f t="shared" si="7"/>
        <v>1740</v>
      </c>
      <c r="Y25" s="74">
        <f t="shared" si="8"/>
        <v>3910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18129</v>
      </c>
      <c r="AD25" s="74">
        <f t="shared" si="12"/>
        <v>217639</v>
      </c>
    </row>
    <row r="26" spans="1:30" s="50" customFormat="1" ht="12" customHeight="1">
      <c r="A26" s="53" t="s">
        <v>259</v>
      </c>
      <c r="B26" s="54" t="s">
        <v>296</v>
      </c>
      <c r="C26" s="53" t="s">
        <v>297</v>
      </c>
      <c r="D26" s="74">
        <f t="shared" si="1"/>
        <v>180803</v>
      </c>
      <c r="E26" s="74">
        <f t="shared" si="2"/>
        <v>1231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1231</v>
      </c>
      <c r="L26" s="74">
        <v>179572</v>
      </c>
      <c r="M26" s="74">
        <f t="shared" si="3"/>
        <v>38916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38916</v>
      </c>
      <c r="V26" s="74">
        <f t="shared" si="5"/>
        <v>219719</v>
      </c>
      <c r="W26" s="74">
        <f t="shared" si="6"/>
        <v>1231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0</v>
      </c>
      <c r="AB26" s="75">
        <v>0</v>
      </c>
      <c r="AC26" s="74">
        <f t="shared" si="11"/>
        <v>1231</v>
      </c>
      <c r="AD26" s="74">
        <f t="shared" si="12"/>
        <v>218488</v>
      </c>
    </row>
    <row r="27" spans="1:30" s="50" customFormat="1" ht="12" customHeight="1">
      <c r="A27" s="53" t="s">
        <v>256</v>
      </c>
      <c r="B27" s="54" t="s">
        <v>298</v>
      </c>
      <c r="C27" s="53" t="s">
        <v>299</v>
      </c>
      <c r="D27" s="74">
        <f t="shared" si="1"/>
        <v>30047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30047</v>
      </c>
      <c r="M27" s="74">
        <f t="shared" si="3"/>
        <v>17899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17899</v>
      </c>
      <c r="V27" s="74">
        <f t="shared" si="5"/>
        <v>47946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47946</v>
      </c>
    </row>
    <row r="28" spans="1:30" s="50" customFormat="1" ht="12" customHeight="1">
      <c r="A28" s="53" t="s">
        <v>300</v>
      </c>
      <c r="B28" s="54" t="s">
        <v>301</v>
      </c>
      <c r="C28" s="53" t="s">
        <v>302</v>
      </c>
      <c r="D28" s="74">
        <f t="shared" si="1"/>
        <v>94811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94811</v>
      </c>
      <c r="M28" s="74">
        <f t="shared" si="3"/>
        <v>11777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11777</v>
      </c>
      <c r="V28" s="74">
        <f t="shared" si="5"/>
        <v>106588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106588</v>
      </c>
    </row>
    <row r="29" spans="1:30" s="50" customFormat="1" ht="12" customHeight="1">
      <c r="A29" s="53" t="s">
        <v>300</v>
      </c>
      <c r="B29" s="54" t="s">
        <v>303</v>
      </c>
      <c r="C29" s="53" t="s">
        <v>304</v>
      </c>
      <c r="D29" s="74">
        <f t="shared" si="1"/>
        <v>193427</v>
      </c>
      <c r="E29" s="74">
        <f t="shared" si="2"/>
        <v>12683</v>
      </c>
      <c r="F29" s="74">
        <v>12683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180744</v>
      </c>
      <c r="M29" s="74">
        <f t="shared" si="3"/>
        <v>16554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16554</v>
      </c>
      <c r="V29" s="74">
        <f t="shared" si="5"/>
        <v>209981</v>
      </c>
      <c r="W29" s="74">
        <f t="shared" si="6"/>
        <v>12683</v>
      </c>
      <c r="X29" s="74">
        <f t="shared" si="7"/>
        <v>12683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197298</v>
      </c>
    </row>
    <row r="30" spans="1:30" s="50" customFormat="1" ht="12" customHeight="1">
      <c r="A30" s="53" t="s">
        <v>300</v>
      </c>
      <c r="B30" s="54" t="s">
        <v>305</v>
      </c>
      <c r="C30" s="53" t="s">
        <v>306</v>
      </c>
      <c r="D30" s="74">
        <f t="shared" si="1"/>
        <v>251214</v>
      </c>
      <c r="E30" s="74">
        <f t="shared" si="2"/>
        <v>20740</v>
      </c>
      <c r="F30" s="74">
        <v>0</v>
      </c>
      <c r="G30" s="74">
        <v>0</v>
      </c>
      <c r="H30" s="74">
        <v>0</v>
      </c>
      <c r="I30" s="74">
        <v>20740</v>
      </c>
      <c r="J30" s="75">
        <v>0</v>
      </c>
      <c r="K30" s="74">
        <v>0</v>
      </c>
      <c r="L30" s="74">
        <v>230474</v>
      </c>
      <c r="M30" s="74">
        <f t="shared" si="3"/>
        <v>30628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30628</v>
      </c>
      <c r="V30" s="74">
        <f t="shared" si="5"/>
        <v>281842</v>
      </c>
      <c r="W30" s="74">
        <f t="shared" si="6"/>
        <v>20740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20740</v>
      </c>
      <c r="AB30" s="75">
        <v>0</v>
      </c>
      <c r="AC30" s="74">
        <f t="shared" si="11"/>
        <v>0</v>
      </c>
      <c r="AD30" s="74">
        <f t="shared" si="12"/>
        <v>261102</v>
      </c>
    </row>
    <row r="31" spans="1:30" s="50" customFormat="1" ht="12" customHeight="1">
      <c r="A31" s="53" t="s">
        <v>300</v>
      </c>
      <c r="B31" s="54" t="s">
        <v>307</v>
      </c>
      <c r="C31" s="53" t="s">
        <v>308</v>
      </c>
      <c r="D31" s="74">
        <f t="shared" si="1"/>
        <v>47866</v>
      </c>
      <c r="E31" s="74">
        <f t="shared" si="2"/>
        <v>11070</v>
      </c>
      <c r="F31" s="74">
        <v>0</v>
      </c>
      <c r="G31" s="74">
        <v>0</v>
      </c>
      <c r="H31" s="74">
        <v>0</v>
      </c>
      <c r="I31" s="74">
        <v>11070</v>
      </c>
      <c r="J31" s="75">
        <v>0</v>
      </c>
      <c r="K31" s="74">
        <v>0</v>
      </c>
      <c r="L31" s="74">
        <v>36796</v>
      </c>
      <c r="M31" s="74">
        <f t="shared" si="3"/>
        <v>4589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/>
      <c r="U31" s="74">
        <v>4589</v>
      </c>
      <c r="V31" s="74">
        <f t="shared" si="5"/>
        <v>52455</v>
      </c>
      <c r="W31" s="74">
        <f t="shared" si="6"/>
        <v>11070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11070</v>
      </c>
      <c r="AB31" s="75">
        <v>0</v>
      </c>
      <c r="AC31" s="74">
        <f t="shared" si="11"/>
        <v>0</v>
      </c>
      <c r="AD31" s="74">
        <f t="shared" si="12"/>
        <v>41385</v>
      </c>
    </row>
    <row r="32" spans="1:30" s="50" customFormat="1" ht="12" customHeight="1">
      <c r="A32" s="53" t="s">
        <v>300</v>
      </c>
      <c r="B32" s="54" t="s">
        <v>309</v>
      </c>
      <c r="C32" s="53" t="s">
        <v>310</v>
      </c>
      <c r="D32" s="74">
        <f t="shared" si="1"/>
        <v>416460</v>
      </c>
      <c r="E32" s="74">
        <f t="shared" si="2"/>
        <v>25506</v>
      </c>
      <c r="F32" s="74">
        <v>0</v>
      </c>
      <c r="G32" s="74">
        <v>0</v>
      </c>
      <c r="H32" s="74">
        <v>0</v>
      </c>
      <c r="I32" s="74">
        <v>4679</v>
      </c>
      <c r="J32" s="75">
        <v>0</v>
      </c>
      <c r="K32" s="74">
        <v>20827</v>
      </c>
      <c r="L32" s="74">
        <v>390954</v>
      </c>
      <c r="M32" s="74">
        <f t="shared" si="3"/>
        <v>14572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14572</v>
      </c>
      <c r="V32" s="74">
        <f t="shared" si="5"/>
        <v>431032</v>
      </c>
      <c r="W32" s="74">
        <f t="shared" si="6"/>
        <v>25506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4679</v>
      </c>
      <c r="AB32" s="75">
        <v>0</v>
      </c>
      <c r="AC32" s="74">
        <f t="shared" si="11"/>
        <v>20827</v>
      </c>
      <c r="AD32" s="74">
        <f t="shared" si="12"/>
        <v>405526</v>
      </c>
    </row>
    <row r="33" spans="1:30" s="50" customFormat="1" ht="12" customHeight="1">
      <c r="A33" s="53" t="s">
        <v>300</v>
      </c>
      <c r="B33" s="54" t="s">
        <v>311</v>
      </c>
      <c r="C33" s="53" t="s">
        <v>312</v>
      </c>
      <c r="D33" s="74">
        <f t="shared" si="1"/>
        <v>17069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17069</v>
      </c>
      <c r="M33" s="74">
        <f t="shared" si="3"/>
        <v>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0</v>
      </c>
      <c r="V33" s="74">
        <f t="shared" si="5"/>
        <v>17069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17069</v>
      </c>
    </row>
    <row r="34" spans="1:30" s="50" customFormat="1" ht="12" customHeight="1">
      <c r="A34" s="53" t="s">
        <v>300</v>
      </c>
      <c r="B34" s="54" t="s">
        <v>313</v>
      </c>
      <c r="C34" s="53" t="s">
        <v>314</v>
      </c>
      <c r="D34" s="74">
        <f t="shared" si="1"/>
        <v>26231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26231</v>
      </c>
      <c r="M34" s="74">
        <f t="shared" si="3"/>
        <v>513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513</v>
      </c>
      <c r="V34" s="74">
        <f t="shared" si="5"/>
        <v>26744</v>
      </c>
      <c r="W34" s="74">
        <f t="shared" si="6"/>
        <v>0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0</v>
      </c>
      <c r="AB34" s="75">
        <v>0</v>
      </c>
      <c r="AC34" s="74">
        <f t="shared" si="11"/>
        <v>0</v>
      </c>
      <c r="AD34" s="74">
        <f t="shared" si="12"/>
        <v>26744</v>
      </c>
    </row>
    <row r="35" spans="1:30" s="50" customFormat="1" ht="12" customHeight="1">
      <c r="A35" s="53" t="s">
        <v>300</v>
      </c>
      <c r="B35" s="54" t="s">
        <v>315</v>
      </c>
      <c r="C35" s="53" t="s">
        <v>316</v>
      </c>
      <c r="D35" s="74">
        <f t="shared" si="1"/>
        <v>44389</v>
      </c>
      <c r="E35" s="74">
        <f t="shared" si="2"/>
        <v>44389</v>
      </c>
      <c r="F35" s="74">
        <v>0</v>
      </c>
      <c r="G35" s="74">
        <v>0</v>
      </c>
      <c r="H35" s="74">
        <v>0</v>
      </c>
      <c r="I35" s="74">
        <v>44389</v>
      </c>
      <c r="J35" s="75">
        <v>190344</v>
      </c>
      <c r="K35" s="74">
        <v>0</v>
      </c>
      <c r="L35" s="74">
        <v>0</v>
      </c>
      <c r="M35" s="74">
        <f t="shared" si="3"/>
        <v>7708</v>
      </c>
      <c r="N35" s="74">
        <f t="shared" si="4"/>
        <v>7708</v>
      </c>
      <c r="O35" s="74">
        <v>0</v>
      </c>
      <c r="P35" s="74">
        <v>0</v>
      </c>
      <c r="Q35" s="74">
        <v>0</v>
      </c>
      <c r="R35" s="74">
        <v>7708</v>
      </c>
      <c r="S35" s="75">
        <v>47289</v>
      </c>
      <c r="T35" s="74">
        <v>0</v>
      </c>
      <c r="U35" s="74">
        <v>0</v>
      </c>
      <c r="V35" s="74">
        <f t="shared" si="5"/>
        <v>52097</v>
      </c>
      <c r="W35" s="74">
        <f t="shared" si="6"/>
        <v>52097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52097</v>
      </c>
      <c r="AB35" s="75">
        <f aca="true" t="shared" si="13" ref="AB35:AB43">+SUM(J35,S35)</f>
        <v>237633</v>
      </c>
      <c r="AC35" s="74">
        <f t="shared" si="11"/>
        <v>0</v>
      </c>
      <c r="AD35" s="74">
        <f t="shared" si="12"/>
        <v>0</v>
      </c>
    </row>
    <row r="36" spans="1:30" s="50" customFormat="1" ht="12" customHeight="1">
      <c r="A36" s="53" t="s">
        <v>300</v>
      </c>
      <c r="B36" s="54" t="s">
        <v>317</v>
      </c>
      <c r="C36" s="53" t="s">
        <v>318</v>
      </c>
      <c r="D36" s="74">
        <f t="shared" si="1"/>
        <v>0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0</v>
      </c>
      <c r="M36" s="74">
        <f t="shared" si="3"/>
        <v>25114</v>
      </c>
      <c r="N36" s="74">
        <f t="shared" si="4"/>
        <v>25114</v>
      </c>
      <c r="O36" s="74">
        <v>0</v>
      </c>
      <c r="P36" s="74">
        <v>0</v>
      </c>
      <c r="Q36" s="74">
        <v>0</v>
      </c>
      <c r="R36" s="74">
        <v>20309</v>
      </c>
      <c r="S36" s="75">
        <v>295844</v>
      </c>
      <c r="T36" s="74">
        <v>4805</v>
      </c>
      <c r="U36" s="74">
        <v>0</v>
      </c>
      <c r="V36" s="74">
        <f t="shared" si="5"/>
        <v>25114</v>
      </c>
      <c r="W36" s="74">
        <f t="shared" si="6"/>
        <v>25114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20309</v>
      </c>
      <c r="AB36" s="75">
        <f t="shared" si="13"/>
        <v>295844</v>
      </c>
      <c r="AC36" s="74">
        <f t="shared" si="11"/>
        <v>4805</v>
      </c>
      <c r="AD36" s="74">
        <f t="shared" si="12"/>
        <v>0</v>
      </c>
    </row>
    <row r="37" spans="1:30" s="50" customFormat="1" ht="12" customHeight="1">
      <c r="A37" s="53" t="s">
        <v>300</v>
      </c>
      <c r="B37" s="54" t="s">
        <v>319</v>
      </c>
      <c r="C37" s="53" t="s">
        <v>320</v>
      </c>
      <c r="D37" s="74">
        <f t="shared" si="1"/>
        <v>388165</v>
      </c>
      <c r="E37" s="74">
        <f t="shared" si="2"/>
        <v>214211</v>
      </c>
      <c r="F37" s="74">
        <v>2036</v>
      </c>
      <c r="G37" s="74">
        <v>311</v>
      </c>
      <c r="H37" s="74">
        <v>186000</v>
      </c>
      <c r="I37" s="74">
        <v>15227</v>
      </c>
      <c r="J37" s="75">
        <v>620590</v>
      </c>
      <c r="K37" s="74">
        <v>10637</v>
      </c>
      <c r="L37" s="74">
        <v>173954</v>
      </c>
      <c r="M37" s="74">
        <f t="shared" si="3"/>
        <v>78864</v>
      </c>
      <c r="N37" s="74">
        <f t="shared" si="4"/>
        <v>15650</v>
      </c>
      <c r="O37" s="74">
        <v>0</v>
      </c>
      <c r="P37" s="74">
        <v>0</v>
      </c>
      <c r="Q37" s="74">
        <v>0</v>
      </c>
      <c r="R37" s="74">
        <v>13436</v>
      </c>
      <c r="S37" s="75">
        <v>40770</v>
      </c>
      <c r="T37" s="74">
        <v>2214</v>
      </c>
      <c r="U37" s="74">
        <v>63214</v>
      </c>
      <c r="V37" s="74">
        <f t="shared" si="5"/>
        <v>467029</v>
      </c>
      <c r="W37" s="74">
        <f t="shared" si="6"/>
        <v>229861</v>
      </c>
      <c r="X37" s="74">
        <f t="shared" si="7"/>
        <v>2036</v>
      </c>
      <c r="Y37" s="74">
        <f t="shared" si="8"/>
        <v>311</v>
      </c>
      <c r="Z37" s="74">
        <f t="shared" si="9"/>
        <v>186000</v>
      </c>
      <c r="AA37" s="74">
        <f t="shared" si="10"/>
        <v>28663</v>
      </c>
      <c r="AB37" s="75">
        <f t="shared" si="13"/>
        <v>661360</v>
      </c>
      <c r="AC37" s="74">
        <f t="shared" si="11"/>
        <v>12851</v>
      </c>
      <c r="AD37" s="74">
        <f t="shared" si="12"/>
        <v>237168</v>
      </c>
    </row>
    <row r="38" spans="1:30" s="50" customFormat="1" ht="12" customHeight="1">
      <c r="A38" s="53" t="s">
        <v>300</v>
      </c>
      <c r="B38" s="54" t="s">
        <v>321</v>
      </c>
      <c r="C38" s="53" t="s">
        <v>322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0</v>
      </c>
      <c r="M38" s="74">
        <f t="shared" si="3"/>
        <v>35296</v>
      </c>
      <c r="N38" s="74">
        <f t="shared" si="4"/>
        <v>35296</v>
      </c>
      <c r="O38" s="74">
        <v>0</v>
      </c>
      <c r="P38" s="74">
        <v>0</v>
      </c>
      <c r="Q38" s="74">
        <v>0</v>
      </c>
      <c r="R38" s="74">
        <v>4917</v>
      </c>
      <c r="S38" s="75">
        <v>18734</v>
      </c>
      <c r="T38" s="74">
        <v>30379</v>
      </c>
      <c r="U38" s="74">
        <v>0</v>
      </c>
      <c r="V38" s="74">
        <f t="shared" si="5"/>
        <v>35296</v>
      </c>
      <c r="W38" s="74">
        <f t="shared" si="6"/>
        <v>35296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4917</v>
      </c>
      <c r="AB38" s="75">
        <f t="shared" si="13"/>
        <v>18734</v>
      </c>
      <c r="AC38" s="74">
        <f t="shared" si="11"/>
        <v>30379</v>
      </c>
      <c r="AD38" s="74">
        <f t="shared" si="12"/>
        <v>0</v>
      </c>
    </row>
    <row r="39" spans="1:30" s="50" customFormat="1" ht="12" customHeight="1">
      <c r="A39" s="53" t="s">
        <v>300</v>
      </c>
      <c r="B39" s="54" t="s">
        <v>323</v>
      </c>
      <c r="C39" s="53" t="s">
        <v>324</v>
      </c>
      <c r="D39" s="74">
        <f t="shared" si="1"/>
        <v>67094</v>
      </c>
      <c r="E39" s="74">
        <f t="shared" si="2"/>
        <v>22560</v>
      </c>
      <c r="F39" s="74">
        <v>0</v>
      </c>
      <c r="G39" s="74">
        <v>0</v>
      </c>
      <c r="H39" s="74">
        <v>0</v>
      </c>
      <c r="I39" s="74">
        <v>22560</v>
      </c>
      <c r="J39" s="75">
        <v>201669</v>
      </c>
      <c r="K39" s="74">
        <v>0</v>
      </c>
      <c r="L39" s="74">
        <v>44534</v>
      </c>
      <c r="M39" s="74">
        <f t="shared" si="3"/>
        <v>0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0</v>
      </c>
      <c r="V39" s="74">
        <f t="shared" si="5"/>
        <v>67094</v>
      </c>
      <c r="W39" s="74">
        <f t="shared" si="6"/>
        <v>22560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22560</v>
      </c>
      <c r="AB39" s="75">
        <f t="shared" si="13"/>
        <v>201669</v>
      </c>
      <c r="AC39" s="74">
        <f t="shared" si="11"/>
        <v>0</v>
      </c>
      <c r="AD39" s="74">
        <f t="shared" si="12"/>
        <v>44534</v>
      </c>
    </row>
    <row r="40" spans="1:30" s="50" customFormat="1" ht="12" customHeight="1">
      <c r="A40" s="53" t="s">
        <v>300</v>
      </c>
      <c r="B40" s="54" t="s">
        <v>325</v>
      </c>
      <c r="C40" s="53" t="s">
        <v>326</v>
      </c>
      <c r="D40" s="74">
        <f t="shared" si="1"/>
        <v>29694</v>
      </c>
      <c r="E40" s="74">
        <f t="shared" si="2"/>
        <v>935</v>
      </c>
      <c r="F40" s="74">
        <v>0</v>
      </c>
      <c r="G40" s="74">
        <v>0</v>
      </c>
      <c r="H40" s="74">
        <v>0</v>
      </c>
      <c r="I40" s="74">
        <v>935</v>
      </c>
      <c r="J40" s="75">
        <v>10316</v>
      </c>
      <c r="K40" s="74">
        <v>0</v>
      </c>
      <c r="L40" s="74">
        <v>28759</v>
      </c>
      <c r="M40" s="74">
        <f t="shared" si="3"/>
        <v>0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0</v>
      </c>
      <c r="V40" s="74">
        <f t="shared" si="5"/>
        <v>29694</v>
      </c>
      <c r="W40" s="74">
        <f t="shared" si="6"/>
        <v>935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935</v>
      </c>
      <c r="AB40" s="75">
        <f t="shared" si="13"/>
        <v>10316</v>
      </c>
      <c r="AC40" s="74">
        <f t="shared" si="11"/>
        <v>0</v>
      </c>
      <c r="AD40" s="74">
        <f t="shared" si="12"/>
        <v>28759</v>
      </c>
    </row>
    <row r="41" spans="1:30" s="50" customFormat="1" ht="12" customHeight="1">
      <c r="A41" s="53" t="s">
        <v>300</v>
      </c>
      <c r="B41" s="54" t="s">
        <v>327</v>
      </c>
      <c r="C41" s="53" t="s">
        <v>328</v>
      </c>
      <c r="D41" s="74">
        <f t="shared" si="1"/>
        <v>296197</v>
      </c>
      <c r="E41" s="74">
        <f t="shared" si="2"/>
        <v>260426</v>
      </c>
      <c r="F41" s="74">
        <v>0</v>
      </c>
      <c r="G41" s="74">
        <v>0</v>
      </c>
      <c r="H41" s="74">
        <v>0</v>
      </c>
      <c r="I41" s="74">
        <v>260266</v>
      </c>
      <c r="J41" s="75">
        <v>920718</v>
      </c>
      <c r="K41" s="74">
        <v>160</v>
      </c>
      <c r="L41" s="74">
        <v>35771</v>
      </c>
      <c r="M41" s="74">
        <f t="shared" si="3"/>
        <v>25847</v>
      </c>
      <c r="N41" s="74">
        <f t="shared" si="4"/>
        <v>19976</v>
      </c>
      <c r="O41" s="74">
        <v>0</v>
      </c>
      <c r="P41" s="74">
        <v>0</v>
      </c>
      <c r="Q41" s="74">
        <v>0</v>
      </c>
      <c r="R41" s="74">
        <v>19941</v>
      </c>
      <c r="S41" s="75">
        <v>237012</v>
      </c>
      <c r="T41" s="74">
        <v>35</v>
      </c>
      <c r="U41" s="74">
        <v>5871</v>
      </c>
      <c r="V41" s="74">
        <f t="shared" si="5"/>
        <v>322044</v>
      </c>
      <c r="W41" s="74">
        <f t="shared" si="6"/>
        <v>280402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280207</v>
      </c>
      <c r="AB41" s="75">
        <f t="shared" si="13"/>
        <v>1157730</v>
      </c>
      <c r="AC41" s="74">
        <f t="shared" si="11"/>
        <v>195</v>
      </c>
      <c r="AD41" s="74">
        <f t="shared" si="12"/>
        <v>41642</v>
      </c>
    </row>
    <row r="42" spans="1:30" s="50" customFormat="1" ht="12" customHeight="1">
      <c r="A42" s="53" t="s">
        <v>300</v>
      </c>
      <c r="B42" s="54" t="s">
        <v>329</v>
      </c>
      <c r="C42" s="53" t="s">
        <v>330</v>
      </c>
      <c r="D42" s="74">
        <f t="shared" si="1"/>
        <v>291578</v>
      </c>
      <c r="E42" s="74">
        <f t="shared" si="2"/>
        <v>268844</v>
      </c>
      <c r="F42" s="74">
        <v>0</v>
      </c>
      <c r="G42" s="74">
        <v>0</v>
      </c>
      <c r="H42" s="74">
        <v>0</v>
      </c>
      <c r="I42" s="74">
        <v>209663</v>
      </c>
      <c r="J42" s="75">
        <v>466734</v>
      </c>
      <c r="K42" s="74">
        <v>59181</v>
      </c>
      <c r="L42" s="74">
        <v>22734</v>
      </c>
      <c r="M42" s="74">
        <f t="shared" si="3"/>
        <v>19670</v>
      </c>
      <c r="N42" s="74">
        <f t="shared" si="4"/>
        <v>6363</v>
      </c>
      <c r="O42" s="74">
        <v>0</v>
      </c>
      <c r="P42" s="74">
        <v>0</v>
      </c>
      <c r="Q42" s="74">
        <v>0</v>
      </c>
      <c r="R42" s="74">
        <v>6363</v>
      </c>
      <c r="S42" s="75">
        <v>54461</v>
      </c>
      <c r="T42" s="74">
        <v>0</v>
      </c>
      <c r="U42" s="74">
        <v>13307</v>
      </c>
      <c r="V42" s="74">
        <f t="shared" si="5"/>
        <v>311248</v>
      </c>
      <c r="W42" s="74">
        <f t="shared" si="6"/>
        <v>275207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216026</v>
      </c>
      <c r="AB42" s="75">
        <f t="shared" si="13"/>
        <v>521195</v>
      </c>
      <c r="AC42" s="74">
        <f t="shared" si="11"/>
        <v>59181</v>
      </c>
      <c r="AD42" s="74">
        <f t="shared" si="12"/>
        <v>36041</v>
      </c>
    </row>
    <row r="43" spans="1:30" s="50" customFormat="1" ht="12" customHeight="1">
      <c r="A43" s="53" t="s">
        <v>300</v>
      </c>
      <c r="B43" s="54" t="s">
        <v>331</v>
      </c>
      <c r="C43" s="53" t="s">
        <v>332</v>
      </c>
      <c r="D43" s="74">
        <f t="shared" si="1"/>
        <v>86066</v>
      </c>
      <c r="E43" s="74">
        <f t="shared" si="2"/>
        <v>84989</v>
      </c>
      <c r="F43" s="74">
        <v>0</v>
      </c>
      <c r="G43" s="74">
        <v>0</v>
      </c>
      <c r="H43" s="74">
        <v>33900</v>
      </c>
      <c r="I43" s="74">
        <v>0</v>
      </c>
      <c r="J43" s="75">
        <v>242902</v>
      </c>
      <c r="K43" s="74">
        <v>51089</v>
      </c>
      <c r="L43" s="74">
        <v>1077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86066</v>
      </c>
      <c r="W43" s="74">
        <f t="shared" si="6"/>
        <v>84989</v>
      </c>
      <c r="X43" s="74">
        <f t="shared" si="7"/>
        <v>0</v>
      </c>
      <c r="Y43" s="74">
        <f t="shared" si="8"/>
        <v>0</v>
      </c>
      <c r="Z43" s="74">
        <f t="shared" si="9"/>
        <v>33900</v>
      </c>
      <c r="AA43" s="74">
        <f t="shared" si="10"/>
        <v>0</v>
      </c>
      <c r="AB43" s="75">
        <f t="shared" si="13"/>
        <v>242902</v>
      </c>
      <c r="AC43" s="74">
        <f t="shared" si="11"/>
        <v>51089</v>
      </c>
      <c r="AD43" s="74">
        <f t="shared" si="12"/>
        <v>1077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333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334</v>
      </c>
      <c r="B2" s="148" t="s">
        <v>335</v>
      </c>
      <c r="C2" s="154" t="s">
        <v>336</v>
      </c>
      <c r="D2" s="133" t="s">
        <v>337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338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339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340</v>
      </c>
      <c r="E3" s="80"/>
      <c r="F3" s="80"/>
      <c r="G3" s="80"/>
      <c r="H3" s="80"/>
      <c r="I3" s="80"/>
      <c r="J3" s="80"/>
      <c r="K3" s="85"/>
      <c r="L3" s="81" t="s">
        <v>341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342</v>
      </c>
      <c r="AE3" s="90" t="s">
        <v>343</v>
      </c>
      <c r="AF3" s="135" t="s">
        <v>340</v>
      </c>
      <c r="AG3" s="80"/>
      <c r="AH3" s="80"/>
      <c r="AI3" s="80"/>
      <c r="AJ3" s="80"/>
      <c r="AK3" s="80"/>
      <c r="AL3" s="80"/>
      <c r="AM3" s="85"/>
      <c r="AN3" s="81" t="s">
        <v>341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342</v>
      </c>
      <c r="BG3" s="90" t="s">
        <v>343</v>
      </c>
      <c r="BH3" s="135" t="s">
        <v>340</v>
      </c>
      <c r="BI3" s="80"/>
      <c r="BJ3" s="80"/>
      <c r="BK3" s="80"/>
      <c r="BL3" s="80"/>
      <c r="BM3" s="80"/>
      <c r="BN3" s="80"/>
      <c r="BO3" s="85"/>
      <c r="BP3" s="81" t="s">
        <v>341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342</v>
      </c>
      <c r="CI3" s="90" t="s">
        <v>343</v>
      </c>
    </row>
    <row r="4" spans="1:87" s="45" customFormat="1" ht="13.5" customHeight="1">
      <c r="A4" s="149"/>
      <c r="B4" s="149"/>
      <c r="C4" s="155"/>
      <c r="D4" s="90" t="s">
        <v>343</v>
      </c>
      <c r="E4" s="95" t="s">
        <v>344</v>
      </c>
      <c r="F4" s="89"/>
      <c r="G4" s="93"/>
      <c r="H4" s="80"/>
      <c r="I4" s="94"/>
      <c r="J4" s="136" t="s">
        <v>345</v>
      </c>
      <c r="K4" s="146" t="s">
        <v>346</v>
      </c>
      <c r="L4" s="90" t="s">
        <v>343</v>
      </c>
      <c r="M4" s="135" t="s">
        <v>347</v>
      </c>
      <c r="N4" s="87"/>
      <c r="O4" s="87"/>
      <c r="P4" s="87"/>
      <c r="Q4" s="88"/>
      <c r="R4" s="135" t="s">
        <v>348</v>
      </c>
      <c r="S4" s="80"/>
      <c r="T4" s="80"/>
      <c r="U4" s="94"/>
      <c r="V4" s="95" t="s">
        <v>349</v>
      </c>
      <c r="W4" s="135" t="s">
        <v>350</v>
      </c>
      <c r="X4" s="86"/>
      <c r="Y4" s="87"/>
      <c r="Z4" s="87"/>
      <c r="AA4" s="88"/>
      <c r="AB4" s="95" t="s">
        <v>351</v>
      </c>
      <c r="AC4" s="95" t="s">
        <v>352</v>
      </c>
      <c r="AD4" s="90"/>
      <c r="AE4" s="90"/>
      <c r="AF4" s="90" t="s">
        <v>343</v>
      </c>
      <c r="AG4" s="95" t="s">
        <v>344</v>
      </c>
      <c r="AH4" s="89"/>
      <c r="AI4" s="93"/>
      <c r="AJ4" s="80"/>
      <c r="AK4" s="94"/>
      <c r="AL4" s="136" t="s">
        <v>345</v>
      </c>
      <c r="AM4" s="146" t="s">
        <v>346</v>
      </c>
      <c r="AN4" s="90" t="s">
        <v>343</v>
      </c>
      <c r="AO4" s="135" t="s">
        <v>347</v>
      </c>
      <c r="AP4" s="87"/>
      <c r="AQ4" s="87"/>
      <c r="AR4" s="87"/>
      <c r="AS4" s="88"/>
      <c r="AT4" s="135" t="s">
        <v>348</v>
      </c>
      <c r="AU4" s="80"/>
      <c r="AV4" s="80"/>
      <c r="AW4" s="94"/>
      <c r="AX4" s="95" t="s">
        <v>349</v>
      </c>
      <c r="AY4" s="135" t="s">
        <v>350</v>
      </c>
      <c r="AZ4" s="96"/>
      <c r="BA4" s="96"/>
      <c r="BB4" s="97"/>
      <c r="BC4" s="88"/>
      <c r="BD4" s="95" t="s">
        <v>351</v>
      </c>
      <c r="BE4" s="95" t="s">
        <v>352</v>
      </c>
      <c r="BF4" s="90"/>
      <c r="BG4" s="90"/>
      <c r="BH4" s="90" t="s">
        <v>343</v>
      </c>
      <c r="BI4" s="95" t="s">
        <v>344</v>
      </c>
      <c r="BJ4" s="89"/>
      <c r="BK4" s="93"/>
      <c r="BL4" s="80"/>
      <c r="BM4" s="94"/>
      <c r="BN4" s="136" t="s">
        <v>345</v>
      </c>
      <c r="BO4" s="146" t="s">
        <v>346</v>
      </c>
      <c r="BP4" s="90" t="s">
        <v>343</v>
      </c>
      <c r="BQ4" s="135" t="s">
        <v>347</v>
      </c>
      <c r="BR4" s="87"/>
      <c r="BS4" s="87"/>
      <c r="BT4" s="87"/>
      <c r="BU4" s="88"/>
      <c r="BV4" s="135" t="s">
        <v>348</v>
      </c>
      <c r="BW4" s="80"/>
      <c r="BX4" s="80"/>
      <c r="BY4" s="94"/>
      <c r="BZ4" s="95" t="s">
        <v>349</v>
      </c>
      <c r="CA4" s="135" t="s">
        <v>350</v>
      </c>
      <c r="CB4" s="87"/>
      <c r="CC4" s="87"/>
      <c r="CD4" s="87"/>
      <c r="CE4" s="88"/>
      <c r="CF4" s="95" t="s">
        <v>351</v>
      </c>
      <c r="CG4" s="95" t="s">
        <v>352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343</v>
      </c>
      <c r="F5" s="136" t="s">
        <v>353</v>
      </c>
      <c r="G5" s="136" t="s">
        <v>354</v>
      </c>
      <c r="H5" s="136" t="s">
        <v>355</v>
      </c>
      <c r="I5" s="136" t="s">
        <v>342</v>
      </c>
      <c r="J5" s="98"/>
      <c r="K5" s="147"/>
      <c r="L5" s="90"/>
      <c r="M5" s="90" t="s">
        <v>343</v>
      </c>
      <c r="N5" s="90" t="s">
        <v>356</v>
      </c>
      <c r="O5" s="90" t="s">
        <v>357</v>
      </c>
      <c r="P5" s="90" t="s">
        <v>358</v>
      </c>
      <c r="Q5" s="90" t="s">
        <v>359</v>
      </c>
      <c r="R5" s="90" t="s">
        <v>343</v>
      </c>
      <c r="S5" s="95" t="s">
        <v>360</v>
      </c>
      <c r="T5" s="95" t="s">
        <v>361</v>
      </c>
      <c r="U5" s="95" t="s">
        <v>362</v>
      </c>
      <c r="V5" s="90"/>
      <c r="W5" s="90" t="s">
        <v>343</v>
      </c>
      <c r="X5" s="95" t="s">
        <v>360</v>
      </c>
      <c r="Y5" s="95" t="s">
        <v>361</v>
      </c>
      <c r="Z5" s="95" t="s">
        <v>362</v>
      </c>
      <c r="AA5" s="95" t="s">
        <v>342</v>
      </c>
      <c r="AB5" s="90"/>
      <c r="AC5" s="90"/>
      <c r="AD5" s="90"/>
      <c r="AE5" s="90"/>
      <c r="AF5" s="90"/>
      <c r="AG5" s="90" t="s">
        <v>343</v>
      </c>
      <c r="AH5" s="136" t="s">
        <v>353</v>
      </c>
      <c r="AI5" s="136" t="s">
        <v>354</v>
      </c>
      <c r="AJ5" s="136" t="s">
        <v>355</v>
      </c>
      <c r="AK5" s="136" t="s">
        <v>342</v>
      </c>
      <c r="AL5" s="98"/>
      <c r="AM5" s="147"/>
      <c r="AN5" s="90"/>
      <c r="AO5" s="90" t="s">
        <v>343</v>
      </c>
      <c r="AP5" s="90" t="s">
        <v>356</v>
      </c>
      <c r="AQ5" s="90" t="s">
        <v>357</v>
      </c>
      <c r="AR5" s="90" t="s">
        <v>358</v>
      </c>
      <c r="AS5" s="90" t="s">
        <v>359</v>
      </c>
      <c r="AT5" s="90" t="s">
        <v>343</v>
      </c>
      <c r="AU5" s="95" t="s">
        <v>360</v>
      </c>
      <c r="AV5" s="95" t="s">
        <v>361</v>
      </c>
      <c r="AW5" s="95" t="s">
        <v>362</v>
      </c>
      <c r="AX5" s="90"/>
      <c r="AY5" s="90" t="s">
        <v>343</v>
      </c>
      <c r="AZ5" s="95" t="s">
        <v>360</v>
      </c>
      <c r="BA5" s="95" t="s">
        <v>361</v>
      </c>
      <c r="BB5" s="95" t="s">
        <v>362</v>
      </c>
      <c r="BC5" s="95" t="s">
        <v>342</v>
      </c>
      <c r="BD5" s="90"/>
      <c r="BE5" s="90"/>
      <c r="BF5" s="90"/>
      <c r="BG5" s="90"/>
      <c r="BH5" s="90"/>
      <c r="BI5" s="90" t="s">
        <v>343</v>
      </c>
      <c r="BJ5" s="136" t="s">
        <v>353</v>
      </c>
      <c r="BK5" s="136" t="s">
        <v>354</v>
      </c>
      <c r="BL5" s="136" t="s">
        <v>355</v>
      </c>
      <c r="BM5" s="136" t="s">
        <v>342</v>
      </c>
      <c r="BN5" s="98"/>
      <c r="BO5" s="147"/>
      <c r="BP5" s="90"/>
      <c r="BQ5" s="90" t="s">
        <v>343</v>
      </c>
      <c r="BR5" s="90" t="s">
        <v>356</v>
      </c>
      <c r="BS5" s="90" t="s">
        <v>357</v>
      </c>
      <c r="BT5" s="90" t="s">
        <v>358</v>
      </c>
      <c r="BU5" s="90" t="s">
        <v>359</v>
      </c>
      <c r="BV5" s="90" t="s">
        <v>343</v>
      </c>
      <c r="BW5" s="95" t="s">
        <v>360</v>
      </c>
      <c r="BX5" s="95" t="s">
        <v>361</v>
      </c>
      <c r="BY5" s="95" t="s">
        <v>362</v>
      </c>
      <c r="BZ5" s="90"/>
      <c r="CA5" s="90" t="s">
        <v>343</v>
      </c>
      <c r="CB5" s="95" t="s">
        <v>360</v>
      </c>
      <c r="CC5" s="95" t="s">
        <v>361</v>
      </c>
      <c r="CD5" s="95" t="s">
        <v>362</v>
      </c>
      <c r="CE5" s="95" t="s">
        <v>342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363</v>
      </c>
      <c r="E6" s="101" t="s">
        <v>363</v>
      </c>
      <c r="F6" s="102" t="s">
        <v>363</v>
      </c>
      <c r="G6" s="102" t="s">
        <v>363</v>
      </c>
      <c r="H6" s="102" t="s">
        <v>363</v>
      </c>
      <c r="I6" s="102" t="s">
        <v>363</v>
      </c>
      <c r="J6" s="102" t="s">
        <v>363</v>
      </c>
      <c r="K6" s="102" t="s">
        <v>363</v>
      </c>
      <c r="L6" s="101" t="s">
        <v>363</v>
      </c>
      <c r="M6" s="101" t="s">
        <v>363</v>
      </c>
      <c r="N6" s="101" t="s">
        <v>363</v>
      </c>
      <c r="O6" s="101" t="s">
        <v>363</v>
      </c>
      <c r="P6" s="101" t="s">
        <v>363</v>
      </c>
      <c r="Q6" s="101" t="s">
        <v>363</v>
      </c>
      <c r="R6" s="101" t="s">
        <v>363</v>
      </c>
      <c r="S6" s="101" t="s">
        <v>363</v>
      </c>
      <c r="T6" s="101" t="s">
        <v>363</v>
      </c>
      <c r="U6" s="101" t="s">
        <v>363</v>
      </c>
      <c r="V6" s="101" t="s">
        <v>363</v>
      </c>
      <c r="W6" s="101" t="s">
        <v>363</v>
      </c>
      <c r="X6" s="101" t="s">
        <v>363</v>
      </c>
      <c r="Y6" s="101" t="s">
        <v>363</v>
      </c>
      <c r="Z6" s="101" t="s">
        <v>363</v>
      </c>
      <c r="AA6" s="101" t="s">
        <v>363</v>
      </c>
      <c r="AB6" s="101" t="s">
        <v>363</v>
      </c>
      <c r="AC6" s="101" t="s">
        <v>363</v>
      </c>
      <c r="AD6" s="101" t="s">
        <v>363</v>
      </c>
      <c r="AE6" s="101" t="s">
        <v>363</v>
      </c>
      <c r="AF6" s="101" t="s">
        <v>363</v>
      </c>
      <c r="AG6" s="101" t="s">
        <v>363</v>
      </c>
      <c r="AH6" s="102" t="s">
        <v>363</v>
      </c>
      <c r="AI6" s="102" t="s">
        <v>363</v>
      </c>
      <c r="AJ6" s="102" t="s">
        <v>363</v>
      </c>
      <c r="AK6" s="102" t="s">
        <v>363</v>
      </c>
      <c r="AL6" s="102" t="s">
        <v>363</v>
      </c>
      <c r="AM6" s="102" t="s">
        <v>363</v>
      </c>
      <c r="AN6" s="101" t="s">
        <v>363</v>
      </c>
      <c r="AO6" s="101" t="s">
        <v>363</v>
      </c>
      <c r="AP6" s="101" t="s">
        <v>363</v>
      </c>
      <c r="AQ6" s="101" t="s">
        <v>363</v>
      </c>
      <c r="AR6" s="101" t="s">
        <v>363</v>
      </c>
      <c r="AS6" s="101" t="s">
        <v>363</v>
      </c>
      <c r="AT6" s="101" t="s">
        <v>363</v>
      </c>
      <c r="AU6" s="101" t="s">
        <v>363</v>
      </c>
      <c r="AV6" s="101" t="s">
        <v>363</v>
      </c>
      <c r="AW6" s="101" t="s">
        <v>363</v>
      </c>
      <c r="AX6" s="101" t="s">
        <v>363</v>
      </c>
      <c r="AY6" s="101" t="s">
        <v>363</v>
      </c>
      <c r="AZ6" s="101" t="s">
        <v>363</v>
      </c>
      <c r="BA6" s="101" t="s">
        <v>363</v>
      </c>
      <c r="BB6" s="101" t="s">
        <v>363</v>
      </c>
      <c r="BC6" s="101" t="s">
        <v>363</v>
      </c>
      <c r="BD6" s="101" t="s">
        <v>363</v>
      </c>
      <c r="BE6" s="101" t="s">
        <v>363</v>
      </c>
      <c r="BF6" s="101" t="s">
        <v>363</v>
      </c>
      <c r="BG6" s="101" t="s">
        <v>363</v>
      </c>
      <c r="BH6" s="101" t="s">
        <v>363</v>
      </c>
      <c r="BI6" s="101" t="s">
        <v>363</v>
      </c>
      <c r="BJ6" s="102" t="s">
        <v>363</v>
      </c>
      <c r="BK6" s="102" t="s">
        <v>363</v>
      </c>
      <c r="BL6" s="102" t="s">
        <v>363</v>
      </c>
      <c r="BM6" s="102" t="s">
        <v>363</v>
      </c>
      <c r="BN6" s="102" t="s">
        <v>363</v>
      </c>
      <c r="BO6" s="102" t="s">
        <v>363</v>
      </c>
      <c r="BP6" s="101" t="s">
        <v>363</v>
      </c>
      <c r="BQ6" s="101" t="s">
        <v>363</v>
      </c>
      <c r="BR6" s="102" t="s">
        <v>363</v>
      </c>
      <c r="BS6" s="102" t="s">
        <v>363</v>
      </c>
      <c r="BT6" s="102" t="s">
        <v>363</v>
      </c>
      <c r="BU6" s="102" t="s">
        <v>363</v>
      </c>
      <c r="BV6" s="101" t="s">
        <v>363</v>
      </c>
      <c r="BW6" s="101" t="s">
        <v>363</v>
      </c>
      <c r="BX6" s="101" t="s">
        <v>363</v>
      </c>
      <c r="BY6" s="101" t="s">
        <v>363</v>
      </c>
      <c r="BZ6" s="101" t="s">
        <v>363</v>
      </c>
      <c r="CA6" s="101" t="s">
        <v>363</v>
      </c>
      <c r="CB6" s="101" t="s">
        <v>363</v>
      </c>
      <c r="CC6" s="101" t="s">
        <v>363</v>
      </c>
      <c r="CD6" s="101" t="s">
        <v>363</v>
      </c>
      <c r="CE6" s="101" t="s">
        <v>363</v>
      </c>
      <c r="CF6" s="101" t="s">
        <v>363</v>
      </c>
      <c r="CG6" s="101" t="s">
        <v>363</v>
      </c>
      <c r="CH6" s="101" t="s">
        <v>363</v>
      </c>
      <c r="CI6" s="101" t="s">
        <v>363</v>
      </c>
    </row>
    <row r="7" spans="1:87" s="50" customFormat="1" ht="12" customHeight="1">
      <c r="A7" s="48" t="s">
        <v>364</v>
      </c>
      <c r="B7" s="63" t="s">
        <v>365</v>
      </c>
      <c r="C7" s="48" t="s">
        <v>343</v>
      </c>
      <c r="D7" s="70">
        <f aca="true" t="shared" si="0" ref="D7:AI7">SUM(D8:D43)</f>
        <v>121901</v>
      </c>
      <c r="E7" s="70">
        <f t="shared" si="0"/>
        <v>19509</v>
      </c>
      <c r="F7" s="70">
        <f t="shared" si="0"/>
        <v>4617</v>
      </c>
      <c r="G7" s="70">
        <f t="shared" si="0"/>
        <v>14012</v>
      </c>
      <c r="H7" s="70">
        <f t="shared" si="0"/>
        <v>0</v>
      </c>
      <c r="I7" s="70">
        <f t="shared" si="0"/>
        <v>880</v>
      </c>
      <c r="J7" s="70">
        <f t="shared" si="0"/>
        <v>102392</v>
      </c>
      <c r="K7" s="70">
        <f t="shared" si="0"/>
        <v>191575</v>
      </c>
      <c r="L7" s="70">
        <f t="shared" si="0"/>
        <v>11089513</v>
      </c>
      <c r="M7" s="70">
        <f t="shared" si="0"/>
        <v>2273083</v>
      </c>
      <c r="N7" s="70">
        <f t="shared" si="0"/>
        <v>1200884</v>
      </c>
      <c r="O7" s="70">
        <f t="shared" si="0"/>
        <v>503455</v>
      </c>
      <c r="P7" s="70">
        <f t="shared" si="0"/>
        <v>568744</v>
      </c>
      <c r="Q7" s="70">
        <f t="shared" si="0"/>
        <v>0</v>
      </c>
      <c r="R7" s="70">
        <f t="shared" si="0"/>
        <v>2663500</v>
      </c>
      <c r="S7" s="70">
        <f t="shared" si="0"/>
        <v>410465</v>
      </c>
      <c r="T7" s="70">
        <f t="shared" si="0"/>
        <v>2231981</v>
      </c>
      <c r="U7" s="70">
        <f t="shared" si="0"/>
        <v>21054</v>
      </c>
      <c r="V7" s="70">
        <f t="shared" si="0"/>
        <v>10185</v>
      </c>
      <c r="W7" s="70">
        <f t="shared" si="0"/>
        <v>6142695</v>
      </c>
      <c r="X7" s="70">
        <f t="shared" si="0"/>
        <v>2240326</v>
      </c>
      <c r="Y7" s="70">
        <f t="shared" si="0"/>
        <v>2587285</v>
      </c>
      <c r="Z7" s="70">
        <f t="shared" si="0"/>
        <v>1084532</v>
      </c>
      <c r="AA7" s="70">
        <f t="shared" si="0"/>
        <v>230552</v>
      </c>
      <c r="AB7" s="70">
        <f t="shared" si="0"/>
        <v>2461698</v>
      </c>
      <c r="AC7" s="70">
        <f t="shared" si="0"/>
        <v>50</v>
      </c>
      <c r="AD7" s="70">
        <f t="shared" si="0"/>
        <v>865953</v>
      </c>
      <c r="AE7" s="70">
        <f t="shared" si="0"/>
        <v>12077367</v>
      </c>
      <c r="AF7" s="70">
        <f t="shared" si="0"/>
        <v>8348</v>
      </c>
      <c r="AG7" s="70">
        <f t="shared" si="0"/>
        <v>8348</v>
      </c>
      <c r="AH7" s="70">
        <f t="shared" si="0"/>
        <v>0</v>
      </c>
      <c r="AI7" s="70">
        <f t="shared" si="0"/>
        <v>8348</v>
      </c>
      <c r="AJ7" s="70">
        <f aca="true" t="shared" si="1" ref="AJ7:BO7">SUM(AJ8:AJ43)</f>
        <v>0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1403758</v>
      </c>
      <c r="AO7" s="70">
        <f t="shared" si="1"/>
        <v>311586</v>
      </c>
      <c r="AP7" s="70">
        <f t="shared" si="1"/>
        <v>127432</v>
      </c>
      <c r="AQ7" s="70">
        <f t="shared" si="1"/>
        <v>5193</v>
      </c>
      <c r="AR7" s="70">
        <f t="shared" si="1"/>
        <v>178961</v>
      </c>
      <c r="AS7" s="70">
        <f t="shared" si="1"/>
        <v>0</v>
      </c>
      <c r="AT7" s="70">
        <f t="shared" si="1"/>
        <v>495512</v>
      </c>
      <c r="AU7" s="70">
        <f t="shared" si="1"/>
        <v>20781</v>
      </c>
      <c r="AV7" s="70">
        <f t="shared" si="1"/>
        <v>474731</v>
      </c>
      <c r="AW7" s="70">
        <f t="shared" si="1"/>
        <v>0</v>
      </c>
      <c r="AX7" s="70">
        <f t="shared" si="1"/>
        <v>0</v>
      </c>
      <c r="AY7" s="70">
        <f t="shared" si="1"/>
        <v>596645</v>
      </c>
      <c r="AZ7" s="70">
        <f t="shared" si="1"/>
        <v>31718</v>
      </c>
      <c r="BA7" s="70">
        <f t="shared" si="1"/>
        <v>216969</v>
      </c>
      <c r="BB7" s="70">
        <f t="shared" si="1"/>
        <v>79434</v>
      </c>
      <c r="BC7" s="70">
        <f t="shared" si="1"/>
        <v>268524</v>
      </c>
      <c r="BD7" s="70">
        <f t="shared" si="1"/>
        <v>694110</v>
      </c>
      <c r="BE7" s="70">
        <f t="shared" si="1"/>
        <v>15</v>
      </c>
      <c r="BF7" s="70">
        <f t="shared" si="1"/>
        <v>131961</v>
      </c>
      <c r="BG7" s="70">
        <f t="shared" si="1"/>
        <v>1544067</v>
      </c>
      <c r="BH7" s="70">
        <f t="shared" si="1"/>
        <v>130249</v>
      </c>
      <c r="BI7" s="70">
        <f t="shared" si="1"/>
        <v>27857</v>
      </c>
      <c r="BJ7" s="70">
        <f t="shared" si="1"/>
        <v>4617</v>
      </c>
      <c r="BK7" s="70">
        <f t="shared" si="1"/>
        <v>22360</v>
      </c>
      <c r="BL7" s="70">
        <f t="shared" si="1"/>
        <v>0</v>
      </c>
      <c r="BM7" s="70">
        <f t="shared" si="1"/>
        <v>880</v>
      </c>
      <c r="BN7" s="70">
        <f t="shared" si="1"/>
        <v>102392</v>
      </c>
      <c r="BO7" s="70">
        <f t="shared" si="1"/>
        <v>191575</v>
      </c>
      <c r="BP7" s="70">
        <f aca="true" t="shared" si="2" ref="BP7:CU7">SUM(BP8:BP43)</f>
        <v>12493271</v>
      </c>
      <c r="BQ7" s="70">
        <f t="shared" si="2"/>
        <v>2584669</v>
      </c>
      <c r="BR7" s="70">
        <f t="shared" si="2"/>
        <v>1328316</v>
      </c>
      <c r="BS7" s="70">
        <f t="shared" si="2"/>
        <v>508648</v>
      </c>
      <c r="BT7" s="70">
        <f t="shared" si="2"/>
        <v>747705</v>
      </c>
      <c r="BU7" s="70">
        <f t="shared" si="2"/>
        <v>0</v>
      </c>
      <c r="BV7" s="70">
        <f t="shared" si="2"/>
        <v>3159012</v>
      </c>
      <c r="BW7" s="70">
        <f t="shared" si="2"/>
        <v>431246</v>
      </c>
      <c r="BX7" s="70">
        <f t="shared" si="2"/>
        <v>2706712</v>
      </c>
      <c r="BY7" s="70">
        <f t="shared" si="2"/>
        <v>21054</v>
      </c>
      <c r="BZ7" s="70">
        <f t="shared" si="2"/>
        <v>10185</v>
      </c>
      <c r="CA7" s="70">
        <f t="shared" si="2"/>
        <v>6739340</v>
      </c>
      <c r="CB7" s="70">
        <f t="shared" si="2"/>
        <v>2272044</v>
      </c>
      <c r="CC7" s="70">
        <f t="shared" si="2"/>
        <v>2804254</v>
      </c>
      <c r="CD7" s="70">
        <f t="shared" si="2"/>
        <v>1163966</v>
      </c>
      <c r="CE7" s="70">
        <f t="shared" si="2"/>
        <v>499076</v>
      </c>
      <c r="CF7" s="70">
        <f t="shared" si="2"/>
        <v>3155808</v>
      </c>
      <c r="CG7" s="70">
        <f t="shared" si="2"/>
        <v>65</v>
      </c>
      <c r="CH7" s="70">
        <f t="shared" si="2"/>
        <v>997914</v>
      </c>
      <c r="CI7" s="70">
        <f t="shared" si="2"/>
        <v>13621434</v>
      </c>
    </row>
    <row r="8" spans="1:87" s="50" customFormat="1" ht="12" customHeight="1">
      <c r="A8" s="51" t="s">
        <v>364</v>
      </c>
      <c r="B8" s="64" t="s">
        <v>366</v>
      </c>
      <c r="C8" s="51" t="s">
        <v>367</v>
      </c>
      <c r="D8" s="72">
        <f aca="true" t="shared" si="3" ref="D8:D43">+SUM(E8,J8)</f>
        <v>0</v>
      </c>
      <c r="E8" s="72">
        <f aca="true" t="shared" si="4" ref="E8:E43">+SUM(F8:I8)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132347</v>
      </c>
      <c r="L8" s="72">
        <f aca="true" t="shared" si="5" ref="L8:L43">+SUM(M8,R8,V8,W8,AC8)</f>
        <v>2977066</v>
      </c>
      <c r="M8" s="72">
        <f aca="true" t="shared" si="6" ref="M8:M43">+SUM(N8:Q8)</f>
        <v>1083119</v>
      </c>
      <c r="N8" s="72">
        <v>325750</v>
      </c>
      <c r="O8" s="72">
        <v>431619</v>
      </c>
      <c r="P8" s="72">
        <v>325750</v>
      </c>
      <c r="Q8" s="72">
        <v>0</v>
      </c>
      <c r="R8" s="72">
        <f aca="true" t="shared" si="7" ref="R8:R43">+SUM(S8:U8)</f>
        <v>593084</v>
      </c>
      <c r="S8" s="72">
        <v>222197</v>
      </c>
      <c r="T8" s="72">
        <v>352372</v>
      </c>
      <c r="U8" s="72">
        <v>18515</v>
      </c>
      <c r="V8" s="72">
        <v>0</v>
      </c>
      <c r="W8" s="72">
        <f aca="true" t="shared" si="8" ref="W8:W43">+SUM(X8:AA8)</f>
        <v>1300863</v>
      </c>
      <c r="X8" s="72">
        <v>395440</v>
      </c>
      <c r="Y8" s="72">
        <v>423770</v>
      </c>
      <c r="Z8" s="72">
        <v>408577</v>
      </c>
      <c r="AA8" s="72">
        <v>73076</v>
      </c>
      <c r="AB8" s="73">
        <v>0</v>
      </c>
      <c r="AC8" s="72">
        <v>0</v>
      </c>
      <c r="AD8" s="72">
        <v>0</v>
      </c>
      <c r="AE8" s="72">
        <f aca="true" t="shared" si="9" ref="AE8:AE43">+SUM(D8,L8,AD8)</f>
        <v>2977066</v>
      </c>
      <c r="AF8" s="72">
        <f aca="true" t="shared" si="10" ref="AF8:AF43">+SUM(AG8,AL8)</f>
        <v>0</v>
      </c>
      <c r="AG8" s="72">
        <f aca="true" t="shared" si="11" ref="AG8:AG43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3">+SUM(AO8,AT8,AX8,AY8,BE8)</f>
        <v>95656</v>
      </c>
      <c r="AO8" s="72">
        <f aca="true" t="shared" si="13" ref="AO8:AO43">+SUM(AP8:AS8)</f>
        <v>57007</v>
      </c>
      <c r="AP8" s="72">
        <v>8144</v>
      </c>
      <c r="AQ8" s="72">
        <v>0</v>
      </c>
      <c r="AR8" s="72">
        <v>48863</v>
      </c>
      <c r="AS8" s="72">
        <v>0</v>
      </c>
      <c r="AT8" s="72">
        <f aca="true" t="shared" si="14" ref="AT8:AT43">+SUM(AU8:AW8)</f>
        <v>22355</v>
      </c>
      <c r="AU8" s="72">
        <v>20781</v>
      </c>
      <c r="AV8" s="72">
        <v>1574</v>
      </c>
      <c r="AW8" s="72">
        <v>0</v>
      </c>
      <c r="AX8" s="72">
        <v>0</v>
      </c>
      <c r="AY8" s="72">
        <f aca="true" t="shared" si="15" ref="AY8:AY43">+SUM(AZ8:BC8)</f>
        <v>16294</v>
      </c>
      <c r="AZ8" s="72">
        <v>0</v>
      </c>
      <c r="BA8" s="72">
        <v>16294</v>
      </c>
      <c r="BB8" s="72">
        <v>0</v>
      </c>
      <c r="BC8" s="72">
        <v>0</v>
      </c>
      <c r="BD8" s="73">
        <v>0</v>
      </c>
      <c r="BE8" s="72">
        <v>0</v>
      </c>
      <c r="BF8" s="72">
        <v>19672</v>
      </c>
      <c r="BG8" s="72">
        <f aca="true" t="shared" si="16" ref="BG8:BG43">+SUM(BF8,AN8,AF8)</f>
        <v>115328</v>
      </c>
      <c r="BH8" s="72">
        <f aca="true" t="shared" si="17" ref="BH8:BH34">SUM(D8,AF8)</f>
        <v>0</v>
      </c>
      <c r="BI8" s="72">
        <f aca="true" t="shared" si="18" ref="BI8:BI34">SUM(E8,AG8)</f>
        <v>0</v>
      </c>
      <c r="BJ8" s="72">
        <f aca="true" t="shared" si="19" ref="BJ8:BJ34">SUM(F8,AH8)</f>
        <v>0</v>
      </c>
      <c r="BK8" s="72">
        <f aca="true" t="shared" si="20" ref="BK8:BK34">SUM(G8,AI8)</f>
        <v>0</v>
      </c>
      <c r="BL8" s="72">
        <f aca="true" t="shared" si="21" ref="BL8:BL34">SUM(H8,AJ8)</f>
        <v>0</v>
      </c>
      <c r="BM8" s="72">
        <f aca="true" t="shared" si="22" ref="BM8:BM34">SUM(I8,AK8)</f>
        <v>0</v>
      </c>
      <c r="BN8" s="72">
        <f aca="true" t="shared" si="23" ref="BN8:BN34">SUM(J8,AL8)</f>
        <v>0</v>
      </c>
      <c r="BO8" s="73">
        <f aca="true" t="shared" si="24" ref="BO8:BO34">SUM(K8,AM8)</f>
        <v>132347</v>
      </c>
      <c r="BP8" s="72">
        <f aca="true" t="shared" si="25" ref="BP8:BP34">SUM(L8,AN8)</f>
        <v>3072722</v>
      </c>
      <c r="BQ8" s="72">
        <f aca="true" t="shared" si="26" ref="BQ8:BQ34">SUM(M8,AO8)</f>
        <v>1140126</v>
      </c>
      <c r="BR8" s="72">
        <f aca="true" t="shared" si="27" ref="BR8:BR34">SUM(N8,AP8)</f>
        <v>333894</v>
      </c>
      <c r="BS8" s="72">
        <f aca="true" t="shared" si="28" ref="BS8:BS34">SUM(O8,AQ8)</f>
        <v>431619</v>
      </c>
      <c r="BT8" s="72">
        <f aca="true" t="shared" si="29" ref="BT8:BT34">SUM(P8,AR8)</f>
        <v>374613</v>
      </c>
      <c r="BU8" s="72">
        <f aca="true" t="shared" si="30" ref="BU8:BU34">SUM(Q8,AS8)</f>
        <v>0</v>
      </c>
      <c r="BV8" s="72">
        <f aca="true" t="shared" si="31" ref="BV8:BV34">SUM(R8,AT8)</f>
        <v>615439</v>
      </c>
      <c r="BW8" s="72">
        <f aca="true" t="shared" si="32" ref="BW8:BW34">SUM(S8,AU8)</f>
        <v>242978</v>
      </c>
      <c r="BX8" s="72">
        <f aca="true" t="shared" si="33" ref="BX8:BX34">SUM(T8,AV8)</f>
        <v>353946</v>
      </c>
      <c r="BY8" s="72">
        <f aca="true" t="shared" si="34" ref="BY8:BY34">SUM(U8,AW8)</f>
        <v>18515</v>
      </c>
      <c r="BZ8" s="72">
        <f aca="true" t="shared" si="35" ref="BZ8:BZ34">SUM(V8,AX8)</f>
        <v>0</v>
      </c>
      <c r="CA8" s="72">
        <f aca="true" t="shared" si="36" ref="CA8:CA34">SUM(W8,AY8)</f>
        <v>1317157</v>
      </c>
      <c r="CB8" s="72">
        <f aca="true" t="shared" si="37" ref="CB8:CB34">SUM(X8,AZ8)</f>
        <v>395440</v>
      </c>
      <c r="CC8" s="72">
        <f aca="true" t="shared" si="38" ref="CC8:CC34">SUM(Y8,BA8)</f>
        <v>440064</v>
      </c>
      <c r="CD8" s="72">
        <f aca="true" t="shared" si="39" ref="CD8:CD34">SUM(Z8,BB8)</f>
        <v>408577</v>
      </c>
      <c r="CE8" s="72">
        <f aca="true" t="shared" si="40" ref="CE8:CE34">SUM(AA8,BC8)</f>
        <v>73076</v>
      </c>
      <c r="CF8" s="73">
        <f aca="true" t="shared" si="41" ref="CF8:CF34">SUM(AB8,BD8)</f>
        <v>0</v>
      </c>
      <c r="CG8" s="72">
        <f aca="true" t="shared" si="42" ref="CG8:CG34">SUM(AC8,BE8)</f>
        <v>0</v>
      </c>
      <c r="CH8" s="72">
        <f aca="true" t="shared" si="43" ref="CH8:CH34">SUM(AD8,BF8)</f>
        <v>19672</v>
      </c>
      <c r="CI8" s="72">
        <f aca="true" t="shared" si="44" ref="CI8:CI34">SUM(AE8,BG8)</f>
        <v>3092394</v>
      </c>
    </row>
    <row r="9" spans="1:87" s="50" customFormat="1" ht="12" customHeight="1">
      <c r="A9" s="51" t="s">
        <v>364</v>
      </c>
      <c r="B9" s="64" t="s">
        <v>368</v>
      </c>
      <c r="C9" s="51" t="s">
        <v>369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1008893</v>
      </c>
      <c r="M9" s="72">
        <f t="shared" si="6"/>
        <v>87883</v>
      </c>
      <c r="N9" s="72">
        <v>83155</v>
      </c>
      <c r="O9" s="72">
        <v>4728</v>
      </c>
      <c r="P9" s="72">
        <v>0</v>
      </c>
      <c r="Q9" s="72">
        <v>0</v>
      </c>
      <c r="R9" s="72">
        <f t="shared" si="7"/>
        <v>256983</v>
      </c>
      <c r="S9" s="72">
        <v>2356</v>
      </c>
      <c r="T9" s="72">
        <v>254627</v>
      </c>
      <c r="U9" s="72">
        <v>0</v>
      </c>
      <c r="V9" s="72">
        <v>0</v>
      </c>
      <c r="W9" s="72">
        <f t="shared" si="8"/>
        <v>664027</v>
      </c>
      <c r="X9" s="72">
        <v>124311</v>
      </c>
      <c r="Y9" s="72">
        <v>438596</v>
      </c>
      <c r="Z9" s="72">
        <v>101120</v>
      </c>
      <c r="AA9" s="72">
        <v>0</v>
      </c>
      <c r="AB9" s="73">
        <v>0</v>
      </c>
      <c r="AC9" s="72">
        <v>0</v>
      </c>
      <c r="AD9" s="72">
        <v>0</v>
      </c>
      <c r="AE9" s="72">
        <f t="shared" si="9"/>
        <v>1008893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136423</v>
      </c>
      <c r="AO9" s="72">
        <f t="shared" si="13"/>
        <v>29173</v>
      </c>
      <c r="AP9" s="72">
        <v>22831</v>
      </c>
      <c r="AQ9" s="72">
        <v>0</v>
      </c>
      <c r="AR9" s="72">
        <v>6342</v>
      </c>
      <c r="AS9" s="72">
        <v>0</v>
      </c>
      <c r="AT9" s="72">
        <f t="shared" si="14"/>
        <v>83346</v>
      </c>
      <c r="AU9" s="72">
        <v>0</v>
      </c>
      <c r="AV9" s="72">
        <v>83346</v>
      </c>
      <c r="AW9" s="72">
        <v>0</v>
      </c>
      <c r="AX9" s="72">
        <v>0</v>
      </c>
      <c r="AY9" s="72">
        <f t="shared" si="15"/>
        <v>23904</v>
      </c>
      <c r="AZ9" s="72">
        <v>0</v>
      </c>
      <c r="BA9" s="72">
        <v>23904</v>
      </c>
      <c r="BB9" s="72">
        <v>0</v>
      </c>
      <c r="BC9" s="72">
        <v>0</v>
      </c>
      <c r="BD9" s="73">
        <v>0</v>
      </c>
      <c r="BE9" s="72">
        <v>0</v>
      </c>
      <c r="BF9" s="72">
        <v>0</v>
      </c>
      <c r="BG9" s="72">
        <f t="shared" si="16"/>
        <v>136423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1145316</v>
      </c>
      <c r="BQ9" s="72">
        <f t="shared" si="26"/>
        <v>117056</v>
      </c>
      <c r="BR9" s="72">
        <f t="shared" si="27"/>
        <v>105986</v>
      </c>
      <c r="BS9" s="72">
        <f t="shared" si="28"/>
        <v>4728</v>
      </c>
      <c r="BT9" s="72">
        <f t="shared" si="29"/>
        <v>6342</v>
      </c>
      <c r="BU9" s="72">
        <f t="shared" si="30"/>
        <v>0</v>
      </c>
      <c r="BV9" s="72">
        <f t="shared" si="31"/>
        <v>340329</v>
      </c>
      <c r="BW9" s="72">
        <f t="shared" si="32"/>
        <v>2356</v>
      </c>
      <c r="BX9" s="72">
        <f t="shared" si="33"/>
        <v>337973</v>
      </c>
      <c r="BY9" s="72">
        <f t="shared" si="34"/>
        <v>0</v>
      </c>
      <c r="BZ9" s="72">
        <f t="shared" si="35"/>
        <v>0</v>
      </c>
      <c r="CA9" s="72">
        <f t="shared" si="36"/>
        <v>687931</v>
      </c>
      <c r="CB9" s="72">
        <f t="shared" si="37"/>
        <v>124311</v>
      </c>
      <c r="CC9" s="72">
        <f t="shared" si="38"/>
        <v>462500</v>
      </c>
      <c r="CD9" s="72">
        <f t="shared" si="39"/>
        <v>101120</v>
      </c>
      <c r="CE9" s="72">
        <f t="shared" si="40"/>
        <v>0</v>
      </c>
      <c r="CF9" s="73">
        <f t="shared" si="41"/>
        <v>0</v>
      </c>
      <c r="CG9" s="72">
        <f t="shared" si="42"/>
        <v>0</v>
      </c>
      <c r="CH9" s="72">
        <f t="shared" si="43"/>
        <v>0</v>
      </c>
      <c r="CI9" s="72">
        <f t="shared" si="44"/>
        <v>1145316</v>
      </c>
    </row>
    <row r="10" spans="1:87" s="50" customFormat="1" ht="12" customHeight="1">
      <c r="A10" s="51" t="s">
        <v>364</v>
      </c>
      <c r="B10" s="64" t="s">
        <v>370</v>
      </c>
      <c r="C10" s="51" t="s">
        <v>371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0</v>
      </c>
      <c r="M10" s="72">
        <f t="shared" si="6"/>
        <v>0</v>
      </c>
      <c r="N10" s="72">
        <v>0</v>
      </c>
      <c r="O10" s="72">
        <v>0</v>
      </c>
      <c r="P10" s="72">
        <v>0</v>
      </c>
      <c r="Q10" s="72">
        <v>0</v>
      </c>
      <c r="R10" s="72">
        <f t="shared" si="7"/>
        <v>0</v>
      </c>
      <c r="S10" s="72">
        <v>0</v>
      </c>
      <c r="T10" s="72"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72">
        <v>0</v>
      </c>
      <c r="Z10" s="72">
        <v>0</v>
      </c>
      <c r="AA10" s="72">
        <v>0</v>
      </c>
      <c r="AB10" s="73">
        <v>310295</v>
      </c>
      <c r="AC10" s="72">
        <v>0</v>
      </c>
      <c r="AD10" s="72">
        <v>0</v>
      </c>
      <c r="AE10" s="72">
        <f t="shared" si="9"/>
        <v>0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20385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0</v>
      </c>
      <c r="BQ10" s="72">
        <f t="shared" si="26"/>
        <v>0</v>
      </c>
      <c r="BR10" s="72">
        <f t="shared" si="27"/>
        <v>0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0</v>
      </c>
      <c r="BW10" s="72">
        <f t="shared" si="32"/>
        <v>0</v>
      </c>
      <c r="BX10" s="72">
        <f t="shared" si="33"/>
        <v>0</v>
      </c>
      <c r="BY10" s="72">
        <f t="shared" si="34"/>
        <v>0</v>
      </c>
      <c r="BZ10" s="72">
        <f t="shared" si="35"/>
        <v>0</v>
      </c>
      <c r="CA10" s="72">
        <f t="shared" si="36"/>
        <v>0</v>
      </c>
      <c r="CB10" s="72">
        <f t="shared" si="37"/>
        <v>0</v>
      </c>
      <c r="CC10" s="72">
        <f t="shared" si="38"/>
        <v>0</v>
      </c>
      <c r="CD10" s="72">
        <f t="shared" si="39"/>
        <v>0</v>
      </c>
      <c r="CE10" s="72">
        <f t="shared" si="40"/>
        <v>0</v>
      </c>
      <c r="CF10" s="73">
        <f t="shared" si="41"/>
        <v>330680</v>
      </c>
      <c r="CG10" s="72">
        <f t="shared" si="42"/>
        <v>0</v>
      </c>
      <c r="CH10" s="72">
        <f t="shared" si="43"/>
        <v>0</v>
      </c>
      <c r="CI10" s="72">
        <f t="shared" si="44"/>
        <v>0</v>
      </c>
    </row>
    <row r="11" spans="1:87" s="50" customFormat="1" ht="12" customHeight="1">
      <c r="A11" s="51" t="s">
        <v>364</v>
      </c>
      <c r="B11" s="64" t="s">
        <v>372</v>
      </c>
      <c r="C11" s="51" t="s">
        <v>373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30485</v>
      </c>
      <c r="L11" s="72">
        <f t="shared" si="5"/>
        <v>286861</v>
      </c>
      <c r="M11" s="72">
        <f t="shared" si="6"/>
        <v>22783</v>
      </c>
      <c r="N11" s="72">
        <v>8656</v>
      </c>
      <c r="O11" s="72">
        <v>0</v>
      </c>
      <c r="P11" s="72">
        <v>14127</v>
      </c>
      <c r="Q11" s="72">
        <v>0</v>
      </c>
      <c r="R11" s="72">
        <f t="shared" si="7"/>
        <v>98636</v>
      </c>
      <c r="S11" s="72">
        <v>0</v>
      </c>
      <c r="T11" s="72">
        <v>98636</v>
      </c>
      <c r="U11" s="72">
        <v>0</v>
      </c>
      <c r="V11" s="72">
        <v>0</v>
      </c>
      <c r="W11" s="72">
        <f t="shared" si="8"/>
        <v>165442</v>
      </c>
      <c r="X11" s="72">
        <v>104780</v>
      </c>
      <c r="Y11" s="72">
        <v>39666</v>
      </c>
      <c r="Z11" s="72">
        <v>20996</v>
      </c>
      <c r="AA11" s="72">
        <v>0</v>
      </c>
      <c r="AB11" s="73">
        <v>68133</v>
      </c>
      <c r="AC11" s="72">
        <v>0</v>
      </c>
      <c r="AD11" s="72">
        <v>0</v>
      </c>
      <c r="AE11" s="72">
        <f t="shared" si="9"/>
        <v>286861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83165</v>
      </c>
      <c r="AO11" s="72">
        <f t="shared" si="13"/>
        <v>22984</v>
      </c>
      <c r="AP11" s="72">
        <v>7902</v>
      </c>
      <c r="AQ11" s="72">
        <v>0</v>
      </c>
      <c r="AR11" s="72">
        <v>15082</v>
      </c>
      <c r="AS11" s="72">
        <v>0</v>
      </c>
      <c r="AT11" s="72">
        <f t="shared" si="14"/>
        <v>45236</v>
      </c>
      <c r="AU11" s="72">
        <v>0</v>
      </c>
      <c r="AV11" s="72">
        <v>45236</v>
      </c>
      <c r="AW11" s="72">
        <v>0</v>
      </c>
      <c r="AX11" s="72">
        <v>0</v>
      </c>
      <c r="AY11" s="72">
        <f t="shared" si="15"/>
        <v>14945</v>
      </c>
      <c r="AZ11" s="72">
        <v>3675</v>
      </c>
      <c r="BA11" s="72">
        <v>0</v>
      </c>
      <c r="BB11" s="72">
        <v>11270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83165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30485</v>
      </c>
      <c r="BP11" s="72">
        <f t="shared" si="25"/>
        <v>370026</v>
      </c>
      <c r="BQ11" s="72">
        <f t="shared" si="26"/>
        <v>45767</v>
      </c>
      <c r="BR11" s="72">
        <f t="shared" si="27"/>
        <v>16558</v>
      </c>
      <c r="BS11" s="72">
        <f t="shared" si="28"/>
        <v>0</v>
      </c>
      <c r="BT11" s="72">
        <f t="shared" si="29"/>
        <v>29209</v>
      </c>
      <c r="BU11" s="72">
        <f t="shared" si="30"/>
        <v>0</v>
      </c>
      <c r="BV11" s="72">
        <f t="shared" si="31"/>
        <v>143872</v>
      </c>
      <c r="BW11" s="72">
        <f t="shared" si="32"/>
        <v>0</v>
      </c>
      <c r="BX11" s="72">
        <f t="shared" si="33"/>
        <v>143872</v>
      </c>
      <c r="BY11" s="72">
        <f t="shared" si="34"/>
        <v>0</v>
      </c>
      <c r="BZ11" s="72">
        <f t="shared" si="35"/>
        <v>0</v>
      </c>
      <c r="CA11" s="72">
        <f t="shared" si="36"/>
        <v>180387</v>
      </c>
      <c r="CB11" s="72">
        <f t="shared" si="37"/>
        <v>108455</v>
      </c>
      <c r="CC11" s="72">
        <f t="shared" si="38"/>
        <v>39666</v>
      </c>
      <c r="CD11" s="72">
        <f t="shared" si="39"/>
        <v>32266</v>
      </c>
      <c r="CE11" s="72">
        <f t="shared" si="40"/>
        <v>0</v>
      </c>
      <c r="CF11" s="73">
        <f t="shared" si="41"/>
        <v>68133</v>
      </c>
      <c r="CG11" s="72">
        <f t="shared" si="42"/>
        <v>0</v>
      </c>
      <c r="CH11" s="72">
        <f t="shared" si="43"/>
        <v>0</v>
      </c>
      <c r="CI11" s="72">
        <f t="shared" si="44"/>
        <v>370026</v>
      </c>
    </row>
    <row r="12" spans="1:87" s="50" customFormat="1" ht="12" customHeight="1">
      <c r="A12" s="53" t="s">
        <v>364</v>
      </c>
      <c r="B12" s="54" t="s">
        <v>374</v>
      </c>
      <c r="C12" s="53" t="s">
        <v>375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0</v>
      </c>
      <c r="M12" s="74">
        <f t="shared" si="6"/>
        <v>0</v>
      </c>
      <c r="N12" s="74">
        <v>0</v>
      </c>
      <c r="O12" s="74">
        <v>0</v>
      </c>
      <c r="P12" s="74">
        <v>0</v>
      </c>
      <c r="Q12" s="74">
        <v>0</v>
      </c>
      <c r="R12" s="74">
        <f t="shared" si="7"/>
        <v>0</v>
      </c>
      <c r="S12" s="74">
        <v>0</v>
      </c>
      <c r="T12" s="74">
        <v>0</v>
      </c>
      <c r="U12" s="74">
        <v>0</v>
      </c>
      <c r="V12" s="74">
        <v>0</v>
      </c>
      <c r="W12" s="74">
        <f t="shared" si="8"/>
        <v>0</v>
      </c>
      <c r="X12" s="74">
        <v>0</v>
      </c>
      <c r="Y12" s="74">
        <v>0</v>
      </c>
      <c r="Z12" s="74">
        <v>0</v>
      </c>
      <c r="AA12" s="74">
        <v>0</v>
      </c>
      <c r="AB12" s="75">
        <v>310295</v>
      </c>
      <c r="AC12" s="74">
        <v>0</v>
      </c>
      <c r="AD12" s="74">
        <v>0</v>
      </c>
      <c r="AE12" s="74">
        <f t="shared" si="9"/>
        <v>0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20385</v>
      </c>
      <c r="BE12" s="74">
        <v>0</v>
      </c>
      <c r="BF12" s="74">
        <v>0</v>
      </c>
      <c r="BG12" s="74">
        <f t="shared" si="16"/>
        <v>0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0</v>
      </c>
      <c r="BQ12" s="74">
        <f t="shared" si="26"/>
        <v>0</v>
      </c>
      <c r="BR12" s="74">
        <f t="shared" si="27"/>
        <v>0</v>
      </c>
      <c r="BS12" s="74">
        <f t="shared" si="28"/>
        <v>0</v>
      </c>
      <c r="BT12" s="74">
        <f t="shared" si="29"/>
        <v>0</v>
      </c>
      <c r="BU12" s="74">
        <f t="shared" si="30"/>
        <v>0</v>
      </c>
      <c r="BV12" s="74">
        <f t="shared" si="31"/>
        <v>0</v>
      </c>
      <c r="BW12" s="74">
        <f t="shared" si="32"/>
        <v>0</v>
      </c>
      <c r="BX12" s="74">
        <f t="shared" si="33"/>
        <v>0</v>
      </c>
      <c r="BY12" s="74">
        <f t="shared" si="34"/>
        <v>0</v>
      </c>
      <c r="BZ12" s="74">
        <f t="shared" si="35"/>
        <v>0</v>
      </c>
      <c r="CA12" s="74">
        <f t="shared" si="36"/>
        <v>0</v>
      </c>
      <c r="CB12" s="74">
        <f t="shared" si="37"/>
        <v>0</v>
      </c>
      <c r="CC12" s="74">
        <f t="shared" si="38"/>
        <v>0</v>
      </c>
      <c r="CD12" s="74">
        <f t="shared" si="39"/>
        <v>0</v>
      </c>
      <c r="CE12" s="74">
        <f t="shared" si="40"/>
        <v>0</v>
      </c>
      <c r="CF12" s="75">
        <f t="shared" si="41"/>
        <v>330680</v>
      </c>
      <c r="CG12" s="74">
        <f t="shared" si="42"/>
        <v>0</v>
      </c>
      <c r="CH12" s="74">
        <f t="shared" si="43"/>
        <v>0</v>
      </c>
      <c r="CI12" s="74">
        <f t="shared" si="44"/>
        <v>0</v>
      </c>
    </row>
    <row r="13" spans="1:87" s="50" customFormat="1" ht="12" customHeight="1">
      <c r="A13" s="53" t="s">
        <v>364</v>
      </c>
      <c r="B13" s="54" t="s">
        <v>376</v>
      </c>
      <c r="C13" s="53" t="s">
        <v>377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76480</v>
      </c>
      <c r="M13" s="74">
        <f t="shared" si="6"/>
        <v>18676</v>
      </c>
      <c r="N13" s="74">
        <v>18676</v>
      </c>
      <c r="O13" s="74">
        <v>0</v>
      </c>
      <c r="P13" s="74">
        <v>0</v>
      </c>
      <c r="Q13" s="74">
        <v>0</v>
      </c>
      <c r="R13" s="74">
        <f t="shared" si="7"/>
        <v>0</v>
      </c>
      <c r="S13" s="74">
        <v>0</v>
      </c>
      <c r="T13" s="74">
        <v>0</v>
      </c>
      <c r="U13" s="74">
        <v>0</v>
      </c>
      <c r="V13" s="74">
        <v>0</v>
      </c>
      <c r="W13" s="74">
        <f t="shared" si="8"/>
        <v>57804</v>
      </c>
      <c r="X13" s="74">
        <v>55483</v>
      </c>
      <c r="Y13" s="74">
        <v>293</v>
      </c>
      <c r="Z13" s="74">
        <v>293</v>
      </c>
      <c r="AA13" s="74">
        <v>1735</v>
      </c>
      <c r="AB13" s="75">
        <v>143390</v>
      </c>
      <c r="AC13" s="74">
        <v>0</v>
      </c>
      <c r="AD13" s="74">
        <v>0</v>
      </c>
      <c r="AE13" s="74">
        <f t="shared" si="9"/>
        <v>76480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5834</v>
      </c>
      <c r="AO13" s="74">
        <f t="shared" si="13"/>
        <v>5834</v>
      </c>
      <c r="AP13" s="74">
        <v>5834</v>
      </c>
      <c r="AQ13" s="74">
        <v>0</v>
      </c>
      <c r="AR13" s="74">
        <v>0</v>
      </c>
      <c r="AS13" s="74">
        <v>0</v>
      </c>
      <c r="AT13" s="74">
        <f t="shared" si="14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25075</v>
      </c>
      <c r="BE13" s="74">
        <v>0</v>
      </c>
      <c r="BF13" s="74">
        <v>0</v>
      </c>
      <c r="BG13" s="74">
        <f t="shared" si="16"/>
        <v>5834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82314</v>
      </c>
      <c r="BQ13" s="74">
        <f t="shared" si="26"/>
        <v>24510</v>
      </c>
      <c r="BR13" s="74">
        <f t="shared" si="27"/>
        <v>24510</v>
      </c>
      <c r="BS13" s="74">
        <f t="shared" si="28"/>
        <v>0</v>
      </c>
      <c r="BT13" s="74">
        <f t="shared" si="29"/>
        <v>0</v>
      </c>
      <c r="BU13" s="74">
        <f t="shared" si="30"/>
        <v>0</v>
      </c>
      <c r="BV13" s="74">
        <f t="shared" si="31"/>
        <v>0</v>
      </c>
      <c r="BW13" s="74">
        <f t="shared" si="32"/>
        <v>0</v>
      </c>
      <c r="BX13" s="74">
        <f t="shared" si="33"/>
        <v>0</v>
      </c>
      <c r="BY13" s="74">
        <f t="shared" si="34"/>
        <v>0</v>
      </c>
      <c r="BZ13" s="74">
        <f t="shared" si="35"/>
        <v>0</v>
      </c>
      <c r="CA13" s="74">
        <f t="shared" si="36"/>
        <v>57804</v>
      </c>
      <c r="CB13" s="74">
        <f t="shared" si="37"/>
        <v>55483</v>
      </c>
      <c r="CC13" s="74">
        <f t="shared" si="38"/>
        <v>293</v>
      </c>
      <c r="CD13" s="74">
        <f t="shared" si="39"/>
        <v>293</v>
      </c>
      <c r="CE13" s="74">
        <f t="shared" si="40"/>
        <v>1735</v>
      </c>
      <c r="CF13" s="75">
        <f t="shared" si="41"/>
        <v>168465</v>
      </c>
      <c r="CG13" s="74">
        <f t="shared" si="42"/>
        <v>0</v>
      </c>
      <c r="CH13" s="74">
        <f t="shared" si="43"/>
        <v>0</v>
      </c>
      <c r="CI13" s="74">
        <f t="shared" si="44"/>
        <v>82314</v>
      </c>
    </row>
    <row r="14" spans="1:87" s="50" customFormat="1" ht="12" customHeight="1">
      <c r="A14" s="53" t="s">
        <v>364</v>
      </c>
      <c r="B14" s="54" t="s">
        <v>378</v>
      </c>
      <c r="C14" s="53" t="s">
        <v>379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328722</v>
      </c>
      <c r="M14" s="74">
        <f t="shared" si="6"/>
        <v>143146</v>
      </c>
      <c r="N14" s="74">
        <v>143146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/>
      <c r="T14" s="74">
        <v>0</v>
      </c>
      <c r="U14" s="74">
        <v>0</v>
      </c>
      <c r="V14" s="74">
        <v>0</v>
      </c>
      <c r="W14" s="74">
        <f t="shared" si="8"/>
        <v>185556</v>
      </c>
      <c r="X14" s="74">
        <v>184372</v>
      </c>
      <c r="Y14" s="74">
        <v>0</v>
      </c>
      <c r="Z14" s="74">
        <v>0</v>
      </c>
      <c r="AA14" s="74">
        <v>1184</v>
      </c>
      <c r="AB14" s="75">
        <v>316362</v>
      </c>
      <c r="AC14" s="74">
        <v>20</v>
      </c>
      <c r="AD14" s="74">
        <v>0</v>
      </c>
      <c r="AE14" s="74">
        <f t="shared" si="9"/>
        <v>328722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270630</v>
      </c>
      <c r="BE14" s="74">
        <v>0</v>
      </c>
      <c r="BF14" s="74">
        <v>11324</v>
      </c>
      <c r="BG14" s="74">
        <f t="shared" si="16"/>
        <v>11324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328722</v>
      </c>
      <c r="BQ14" s="74">
        <f t="shared" si="26"/>
        <v>143146</v>
      </c>
      <c r="BR14" s="74">
        <f t="shared" si="27"/>
        <v>143146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185556</v>
      </c>
      <c r="CB14" s="74">
        <f t="shared" si="37"/>
        <v>184372</v>
      </c>
      <c r="CC14" s="74">
        <f t="shared" si="38"/>
        <v>0</v>
      </c>
      <c r="CD14" s="74">
        <f t="shared" si="39"/>
        <v>0</v>
      </c>
      <c r="CE14" s="74">
        <f t="shared" si="40"/>
        <v>1184</v>
      </c>
      <c r="CF14" s="75">
        <f t="shared" si="41"/>
        <v>586992</v>
      </c>
      <c r="CG14" s="74">
        <f t="shared" si="42"/>
        <v>20</v>
      </c>
      <c r="CH14" s="74">
        <f t="shared" si="43"/>
        <v>11324</v>
      </c>
      <c r="CI14" s="74">
        <f t="shared" si="44"/>
        <v>340046</v>
      </c>
    </row>
    <row r="15" spans="1:87" s="50" customFormat="1" ht="12" customHeight="1">
      <c r="A15" s="53" t="s">
        <v>364</v>
      </c>
      <c r="B15" s="54" t="s">
        <v>380</v>
      </c>
      <c r="C15" s="53" t="s">
        <v>381</v>
      </c>
      <c r="D15" s="74">
        <f t="shared" si="3"/>
        <v>880</v>
      </c>
      <c r="E15" s="74">
        <f t="shared" si="4"/>
        <v>880</v>
      </c>
      <c r="F15" s="74">
        <v>0</v>
      </c>
      <c r="G15" s="74">
        <v>0</v>
      </c>
      <c r="H15" s="74">
        <v>0</v>
      </c>
      <c r="I15" s="74">
        <v>880</v>
      </c>
      <c r="J15" s="74">
        <v>0</v>
      </c>
      <c r="K15" s="75">
        <v>0</v>
      </c>
      <c r="L15" s="74">
        <f t="shared" si="5"/>
        <v>216070</v>
      </c>
      <c r="M15" s="74">
        <f t="shared" si="6"/>
        <v>15000</v>
      </c>
      <c r="N15" s="74">
        <v>15000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201070</v>
      </c>
      <c r="X15" s="74">
        <v>179029</v>
      </c>
      <c r="Y15" s="74">
        <v>20507</v>
      </c>
      <c r="Z15" s="74">
        <v>1534</v>
      </c>
      <c r="AA15" s="74">
        <v>0</v>
      </c>
      <c r="AB15" s="75">
        <v>171141</v>
      </c>
      <c r="AC15" s="74">
        <v>0</v>
      </c>
      <c r="AD15" s="74">
        <v>546</v>
      </c>
      <c r="AE15" s="74">
        <f t="shared" si="9"/>
        <v>217496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2605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2605</v>
      </c>
      <c r="AZ15" s="74">
        <v>318</v>
      </c>
      <c r="BA15" s="74">
        <v>0</v>
      </c>
      <c r="BB15" s="74">
        <v>2287</v>
      </c>
      <c r="BC15" s="74">
        <v>0</v>
      </c>
      <c r="BD15" s="75">
        <v>12687</v>
      </c>
      <c r="BE15" s="74">
        <v>0</v>
      </c>
      <c r="BF15" s="74">
        <v>13043</v>
      </c>
      <c r="BG15" s="74">
        <f t="shared" si="16"/>
        <v>15648</v>
      </c>
      <c r="BH15" s="74">
        <f t="shared" si="17"/>
        <v>880</v>
      </c>
      <c r="BI15" s="74">
        <f t="shared" si="18"/>
        <v>880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880</v>
      </c>
      <c r="BN15" s="74">
        <f t="shared" si="23"/>
        <v>0</v>
      </c>
      <c r="BO15" s="75">
        <f t="shared" si="24"/>
        <v>0</v>
      </c>
      <c r="BP15" s="74">
        <f t="shared" si="25"/>
        <v>218675</v>
      </c>
      <c r="BQ15" s="74">
        <f t="shared" si="26"/>
        <v>15000</v>
      </c>
      <c r="BR15" s="74">
        <f t="shared" si="27"/>
        <v>15000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203675</v>
      </c>
      <c r="CB15" s="74">
        <f t="shared" si="37"/>
        <v>179347</v>
      </c>
      <c r="CC15" s="74">
        <f t="shared" si="38"/>
        <v>20507</v>
      </c>
      <c r="CD15" s="74">
        <f t="shared" si="39"/>
        <v>3821</v>
      </c>
      <c r="CE15" s="74">
        <f t="shared" si="40"/>
        <v>0</v>
      </c>
      <c r="CF15" s="75">
        <f t="shared" si="41"/>
        <v>183828</v>
      </c>
      <c r="CG15" s="74">
        <f t="shared" si="42"/>
        <v>0</v>
      </c>
      <c r="CH15" s="74">
        <f t="shared" si="43"/>
        <v>13589</v>
      </c>
      <c r="CI15" s="74">
        <f t="shared" si="44"/>
        <v>233144</v>
      </c>
    </row>
    <row r="16" spans="1:87" s="50" customFormat="1" ht="12" customHeight="1">
      <c r="A16" s="53" t="s">
        <v>364</v>
      </c>
      <c r="B16" s="54" t="s">
        <v>382</v>
      </c>
      <c r="C16" s="53" t="s">
        <v>383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260519</v>
      </c>
      <c r="M16" s="74">
        <f t="shared" si="6"/>
        <v>52908</v>
      </c>
      <c r="N16" s="74">
        <v>52908</v>
      </c>
      <c r="O16" s="74">
        <v>0</v>
      </c>
      <c r="P16" s="74">
        <v>0</v>
      </c>
      <c r="Q16" s="74">
        <v>0</v>
      </c>
      <c r="R16" s="74">
        <f t="shared" si="7"/>
        <v>0</v>
      </c>
      <c r="S16" s="74">
        <v>0</v>
      </c>
      <c r="T16" s="74">
        <v>0</v>
      </c>
      <c r="U16" s="74">
        <v>0</v>
      </c>
      <c r="V16" s="74">
        <v>0</v>
      </c>
      <c r="W16" s="74">
        <f t="shared" si="8"/>
        <v>207611</v>
      </c>
      <c r="X16" s="74">
        <v>203206</v>
      </c>
      <c r="Y16" s="74">
        <v>3046</v>
      </c>
      <c r="Z16" s="74">
        <v>1359</v>
      </c>
      <c r="AA16" s="74">
        <v>0</v>
      </c>
      <c r="AB16" s="75">
        <v>353458</v>
      </c>
      <c r="AC16" s="74">
        <v>0</v>
      </c>
      <c r="AD16" s="74">
        <v>14958</v>
      </c>
      <c r="AE16" s="74">
        <f t="shared" si="9"/>
        <v>275477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21708</v>
      </c>
      <c r="AO16" s="74">
        <f t="shared" si="13"/>
        <v>4704</v>
      </c>
      <c r="AP16" s="74">
        <v>4704</v>
      </c>
      <c r="AQ16" s="74">
        <v>0</v>
      </c>
      <c r="AR16" s="74">
        <v>0</v>
      </c>
      <c r="AS16" s="74">
        <v>0</v>
      </c>
      <c r="AT16" s="74">
        <f t="shared" si="14"/>
        <v>7762</v>
      </c>
      <c r="AU16" s="74">
        <v>0</v>
      </c>
      <c r="AV16" s="74">
        <v>7762</v>
      </c>
      <c r="AW16" s="74">
        <v>0</v>
      </c>
      <c r="AX16" s="74">
        <v>0</v>
      </c>
      <c r="AY16" s="74">
        <f t="shared" si="15"/>
        <v>9242</v>
      </c>
      <c r="AZ16" s="74">
        <v>0</v>
      </c>
      <c r="BA16" s="74">
        <v>9242</v>
      </c>
      <c r="BB16" s="74">
        <v>0</v>
      </c>
      <c r="BC16" s="74">
        <v>0</v>
      </c>
      <c r="BD16" s="75">
        <v>98043</v>
      </c>
      <c r="BE16" s="74">
        <v>0</v>
      </c>
      <c r="BF16" s="74">
        <v>0</v>
      </c>
      <c r="BG16" s="74">
        <f t="shared" si="16"/>
        <v>21708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282227</v>
      </c>
      <c r="BQ16" s="74">
        <f t="shared" si="26"/>
        <v>57612</v>
      </c>
      <c r="BR16" s="74">
        <f t="shared" si="27"/>
        <v>57612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7762</v>
      </c>
      <c r="BW16" s="74">
        <f t="shared" si="32"/>
        <v>0</v>
      </c>
      <c r="BX16" s="74">
        <f t="shared" si="33"/>
        <v>7762</v>
      </c>
      <c r="BY16" s="74">
        <f t="shared" si="34"/>
        <v>0</v>
      </c>
      <c r="BZ16" s="74">
        <f t="shared" si="35"/>
        <v>0</v>
      </c>
      <c r="CA16" s="74">
        <f t="shared" si="36"/>
        <v>216853</v>
      </c>
      <c r="CB16" s="74">
        <f t="shared" si="37"/>
        <v>203206</v>
      </c>
      <c r="CC16" s="74">
        <f t="shared" si="38"/>
        <v>12288</v>
      </c>
      <c r="CD16" s="74">
        <f t="shared" si="39"/>
        <v>1359</v>
      </c>
      <c r="CE16" s="74">
        <f t="shared" si="40"/>
        <v>0</v>
      </c>
      <c r="CF16" s="75">
        <f t="shared" si="41"/>
        <v>451501</v>
      </c>
      <c r="CG16" s="74">
        <f t="shared" si="42"/>
        <v>0</v>
      </c>
      <c r="CH16" s="74">
        <f t="shared" si="43"/>
        <v>14958</v>
      </c>
      <c r="CI16" s="74">
        <f t="shared" si="44"/>
        <v>297185</v>
      </c>
    </row>
    <row r="17" spans="1:87" s="50" customFormat="1" ht="12" customHeight="1">
      <c r="A17" s="53" t="s">
        <v>364</v>
      </c>
      <c r="B17" s="54" t="s">
        <v>384</v>
      </c>
      <c r="C17" s="53" t="s">
        <v>385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662390</v>
      </c>
      <c r="M17" s="74">
        <f t="shared" si="6"/>
        <v>24768</v>
      </c>
      <c r="N17" s="74">
        <v>24768</v>
      </c>
      <c r="O17" s="74">
        <v>0</v>
      </c>
      <c r="P17" s="74">
        <v>0</v>
      </c>
      <c r="Q17" s="74">
        <v>0</v>
      </c>
      <c r="R17" s="74">
        <f t="shared" si="7"/>
        <v>0</v>
      </c>
      <c r="S17" s="74">
        <v>0</v>
      </c>
      <c r="T17" s="74">
        <v>0</v>
      </c>
      <c r="U17" s="74">
        <v>0</v>
      </c>
      <c r="V17" s="74">
        <v>0</v>
      </c>
      <c r="W17" s="74">
        <f t="shared" si="8"/>
        <v>637622</v>
      </c>
      <c r="X17" s="74">
        <v>208723</v>
      </c>
      <c r="Y17" s="74">
        <v>348184</v>
      </c>
      <c r="Z17" s="74">
        <v>44769</v>
      </c>
      <c r="AA17" s="74">
        <v>35946</v>
      </c>
      <c r="AB17" s="75">
        <v>106339</v>
      </c>
      <c r="AC17" s="74">
        <v>0</v>
      </c>
      <c r="AD17" s="74">
        <v>0</v>
      </c>
      <c r="AE17" s="74">
        <f t="shared" si="9"/>
        <v>662390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55960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55960</v>
      </c>
      <c r="AZ17" s="74">
        <v>0</v>
      </c>
      <c r="BA17" s="74">
        <v>55960</v>
      </c>
      <c r="BB17" s="74">
        <v>0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55960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718350</v>
      </c>
      <c r="BQ17" s="74">
        <f t="shared" si="26"/>
        <v>24768</v>
      </c>
      <c r="BR17" s="74">
        <f t="shared" si="27"/>
        <v>24768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0</v>
      </c>
      <c r="BW17" s="74">
        <f t="shared" si="32"/>
        <v>0</v>
      </c>
      <c r="BX17" s="74">
        <f t="shared" si="33"/>
        <v>0</v>
      </c>
      <c r="BY17" s="74">
        <f t="shared" si="34"/>
        <v>0</v>
      </c>
      <c r="BZ17" s="74">
        <f t="shared" si="35"/>
        <v>0</v>
      </c>
      <c r="CA17" s="74">
        <f t="shared" si="36"/>
        <v>693582</v>
      </c>
      <c r="CB17" s="74">
        <f t="shared" si="37"/>
        <v>208723</v>
      </c>
      <c r="CC17" s="74">
        <f t="shared" si="38"/>
        <v>404144</v>
      </c>
      <c r="CD17" s="74">
        <f t="shared" si="39"/>
        <v>44769</v>
      </c>
      <c r="CE17" s="74">
        <f t="shared" si="40"/>
        <v>35946</v>
      </c>
      <c r="CF17" s="75">
        <f t="shared" si="41"/>
        <v>106339</v>
      </c>
      <c r="CG17" s="74">
        <f t="shared" si="42"/>
        <v>0</v>
      </c>
      <c r="CH17" s="74">
        <f t="shared" si="43"/>
        <v>0</v>
      </c>
      <c r="CI17" s="74">
        <f t="shared" si="44"/>
        <v>718350</v>
      </c>
    </row>
    <row r="18" spans="1:87" s="50" customFormat="1" ht="12" customHeight="1">
      <c r="A18" s="53" t="s">
        <v>364</v>
      </c>
      <c r="B18" s="54" t="s">
        <v>386</v>
      </c>
      <c r="C18" s="53" t="s">
        <v>387</v>
      </c>
      <c r="D18" s="74">
        <f t="shared" si="3"/>
        <v>9927</v>
      </c>
      <c r="E18" s="74">
        <f t="shared" si="4"/>
        <v>9927</v>
      </c>
      <c r="F18" s="74">
        <v>0</v>
      </c>
      <c r="G18" s="74">
        <v>9927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398663</v>
      </c>
      <c r="M18" s="74">
        <f t="shared" si="6"/>
        <v>79234</v>
      </c>
      <c r="N18" s="74">
        <v>79234</v>
      </c>
      <c r="O18" s="74">
        <v>0</v>
      </c>
      <c r="P18" s="74">
        <v>0</v>
      </c>
      <c r="Q18" s="74">
        <v>0</v>
      </c>
      <c r="R18" s="74">
        <f t="shared" si="7"/>
        <v>147000</v>
      </c>
      <c r="S18" s="74">
        <v>0</v>
      </c>
      <c r="T18" s="74">
        <v>146696</v>
      </c>
      <c r="U18" s="74">
        <v>304</v>
      </c>
      <c r="V18" s="74">
        <v>0</v>
      </c>
      <c r="W18" s="74">
        <f t="shared" si="8"/>
        <v>172399</v>
      </c>
      <c r="X18" s="74">
        <v>71062</v>
      </c>
      <c r="Y18" s="74">
        <v>49489</v>
      </c>
      <c r="Z18" s="74">
        <v>51848</v>
      </c>
      <c r="AA18" s="74">
        <v>0</v>
      </c>
      <c r="AB18" s="75">
        <v>0</v>
      </c>
      <c r="AC18" s="74">
        <v>30</v>
      </c>
      <c r="AD18" s="74">
        <v>4505</v>
      </c>
      <c r="AE18" s="74">
        <f t="shared" si="9"/>
        <v>413095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43844</v>
      </c>
      <c r="AO18" s="74">
        <f t="shared" si="13"/>
        <v>5513</v>
      </c>
      <c r="AP18" s="74">
        <v>0</v>
      </c>
      <c r="AQ18" s="74">
        <v>0</v>
      </c>
      <c r="AR18" s="74">
        <v>5513</v>
      </c>
      <c r="AS18" s="74">
        <v>0</v>
      </c>
      <c r="AT18" s="74">
        <f t="shared" si="14"/>
        <v>28388</v>
      </c>
      <c r="AU18" s="74">
        <v>0</v>
      </c>
      <c r="AV18" s="74">
        <v>28388</v>
      </c>
      <c r="AW18" s="74">
        <v>0</v>
      </c>
      <c r="AX18" s="74">
        <v>0</v>
      </c>
      <c r="AY18" s="74">
        <f t="shared" si="15"/>
        <v>9928</v>
      </c>
      <c r="AZ18" s="74">
        <v>0</v>
      </c>
      <c r="BA18" s="74">
        <v>9928</v>
      </c>
      <c r="BB18" s="74">
        <v>0</v>
      </c>
      <c r="BC18" s="74">
        <v>0</v>
      </c>
      <c r="BD18" s="75">
        <v>0</v>
      </c>
      <c r="BE18" s="74">
        <v>15</v>
      </c>
      <c r="BF18" s="74">
        <v>0</v>
      </c>
      <c r="BG18" s="74">
        <f t="shared" si="16"/>
        <v>43844</v>
      </c>
      <c r="BH18" s="74">
        <f t="shared" si="17"/>
        <v>9927</v>
      </c>
      <c r="BI18" s="74">
        <f t="shared" si="18"/>
        <v>9927</v>
      </c>
      <c r="BJ18" s="74">
        <f t="shared" si="19"/>
        <v>0</v>
      </c>
      <c r="BK18" s="74">
        <f t="shared" si="20"/>
        <v>9927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442507</v>
      </c>
      <c r="BQ18" s="74">
        <f t="shared" si="26"/>
        <v>84747</v>
      </c>
      <c r="BR18" s="74">
        <f t="shared" si="27"/>
        <v>79234</v>
      </c>
      <c r="BS18" s="74">
        <f t="shared" si="28"/>
        <v>0</v>
      </c>
      <c r="BT18" s="74">
        <f t="shared" si="29"/>
        <v>5513</v>
      </c>
      <c r="BU18" s="74">
        <f t="shared" si="30"/>
        <v>0</v>
      </c>
      <c r="BV18" s="74">
        <f t="shared" si="31"/>
        <v>175388</v>
      </c>
      <c r="BW18" s="74">
        <f t="shared" si="32"/>
        <v>0</v>
      </c>
      <c r="BX18" s="74">
        <f t="shared" si="33"/>
        <v>175084</v>
      </c>
      <c r="BY18" s="74">
        <f t="shared" si="34"/>
        <v>304</v>
      </c>
      <c r="BZ18" s="74">
        <f t="shared" si="35"/>
        <v>0</v>
      </c>
      <c r="CA18" s="74">
        <f t="shared" si="36"/>
        <v>182327</v>
      </c>
      <c r="CB18" s="74">
        <f t="shared" si="37"/>
        <v>71062</v>
      </c>
      <c r="CC18" s="74">
        <f t="shared" si="38"/>
        <v>59417</v>
      </c>
      <c r="CD18" s="74">
        <f t="shared" si="39"/>
        <v>51848</v>
      </c>
      <c r="CE18" s="74">
        <f t="shared" si="40"/>
        <v>0</v>
      </c>
      <c r="CF18" s="75">
        <f t="shared" si="41"/>
        <v>0</v>
      </c>
      <c r="CG18" s="74">
        <f t="shared" si="42"/>
        <v>45</v>
      </c>
      <c r="CH18" s="74">
        <f t="shared" si="43"/>
        <v>4505</v>
      </c>
      <c r="CI18" s="74">
        <f t="shared" si="44"/>
        <v>456939</v>
      </c>
    </row>
    <row r="19" spans="1:87" s="50" customFormat="1" ht="12" customHeight="1">
      <c r="A19" s="53" t="s">
        <v>364</v>
      </c>
      <c r="B19" s="54" t="s">
        <v>388</v>
      </c>
      <c r="C19" s="53" t="s">
        <v>389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28743</v>
      </c>
      <c r="L19" s="74">
        <f t="shared" si="5"/>
        <v>459563</v>
      </c>
      <c r="M19" s="74">
        <f t="shared" si="6"/>
        <v>64774</v>
      </c>
      <c r="N19" s="74">
        <v>64774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394789</v>
      </c>
      <c r="X19" s="74">
        <v>66941</v>
      </c>
      <c r="Y19" s="74">
        <v>315185</v>
      </c>
      <c r="Z19" s="74">
        <v>12663</v>
      </c>
      <c r="AA19" s="74">
        <v>0</v>
      </c>
      <c r="AB19" s="75">
        <v>81574</v>
      </c>
      <c r="AC19" s="74">
        <v>0</v>
      </c>
      <c r="AD19" s="74">
        <v>0</v>
      </c>
      <c r="AE19" s="74">
        <f t="shared" si="9"/>
        <v>459563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0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28743</v>
      </c>
      <c r="BP19" s="74">
        <f t="shared" si="25"/>
        <v>459563</v>
      </c>
      <c r="BQ19" s="74">
        <f t="shared" si="26"/>
        <v>64774</v>
      </c>
      <c r="BR19" s="74">
        <f t="shared" si="27"/>
        <v>64774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394789</v>
      </c>
      <c r="CB19" s="74">
        <f t="shared" si="37"/>
        <v>66941</v>
      </c>
      <c r="CC19" s="74">
        <f t="shared" si="38"/>
        <v>315185</v>
      </c>
      <c r="CD19" s="74">
        <f t="shared" si="39"/>
        <v>12663</v>
      </c>
      <c r="CE19" s="74">
        <f t="shared" si="40"/>
        <v>0</v>
      </c>
      <c r="CF19" s="75">
        <f t="shared" si="41"/>
        <v>81574</v>
      </c>
      <c r="CG19" s="74">
        <f t="shared" si="42"/>
        <v>0</v>
      </c>
      <c r="CH19" s="74">
        <f t="shared" si="43"/>
        <v>0</v>
      </c>
      <c r="CI19" s="74">
        <f t="shared" si="44"/>
        <v>459563</v>
      </c>
    </row>
    <row r="20" spans="1:87" s="50" customFormat="1" ht="12" customHeight="1">
      <c r="A20" s="53" t="s">
        <v>364</v>
      </c>
      <c r="B20" s="54" t="s">
        <v>390</v>
      </c>
      <c r="C20" s="53" t="s">
        <v>391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129681</v>
      </c>
      <c r="M20" s="74">
        <f t="shared" si="6"/>
        <v>20185</v>
      </c>
      <c r="N20" s="74">
        <v>17785</v>
      </c>
      <c r="O20" s="74">
        <v>2400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109496</v>
      </c>
      <c r="X20" s="74">
        <v>109496</v>
      </c>
      <c r="Y20" s="74">
        <v>0</v>
      </c>
      <c r="Z20" s="74">
        <v>0</v>
      </c>
      <c r="AA20" s="74">
        <v>0</v>
      </c>
      <c r="AB20" s="75">
        <v>141024</v>
      </c>
      <c r="AC20" s="74">
        <v>0</v>
      </c>
      <c r="AD20" s="74">
        <v>0</v>
      </c>
      <c r="AE20" s="74">
        <f t="shared" si="9"/>
        <v>129681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14928</v>
      </c>
      <c r="AO20" s="74">
        <f t="shared" si="13"/>
        <v>13628</v>
      </c>
      <c r="AP20" s="74">
        <v>8435</v>
      </c>
      <c r="AQ20" s="74">
        <v>5193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1300</v>
      </c>
      <c r="AZ20" s="74">
        <v>1300</v>
      </c>
      <c r="BA20" s="74">
        <v>0</v>
      </c>
      <c r="BB20" s="74">
        <v>0</v>
      </c>
      <c r="BC20" s="74">
        <v>0</v>
      </c>
      <c r="BD20" s="75">
        <v>56791</v>
      </c>
      <c r="BE20" s="74">
        <v>0</v>
      </c>
      <c r="BF20" s="74">
        <v>0</v>
      </c>
      <c r="BG20" s="74">
        <f t="shared" si="16"/>
        <v>14928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144609</v>
      </c>
      <c r="BQ20" s="74">
        <f t="shared" si="26"/>
        <v>33813</v>
      </c>
      <c r="BR20" s="74">
        <f t="shared" si="27"/>
        <v>26220</v>
      </c>
      <c r="BS20" s="74">
        <f t="shared" si="28"/>
        <v>7593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110796</v>
      </c>
      <c r="CB20" s="74">
        <f t="shared" si="37"/>
        <v>110796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197815</v>
      </c>
      <c r="CG20" s="74">
        <f t="shared" si="42"/>
        <v>0</v>
      </c>
      <c r="CH20" s="74">
        <f t="shared" si="43"/>
        <v>0</v>
      </c>
      <c r="CI20" s="74">
        <f t="shared" si="44"/>
        <v>144609</v>
      </c>
    </row>
    <row r="21" spans="1:87" s="50" customFormat="1" ht="12" customHeight="1">
      <c r="A21" s="53" t="s">
        <v>364</v>
      </c>
      <c r="B21" s="54" t="s">
        <v>392</v>
      </c>
      <c r="C21" s="53" t="s">
        <v>393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0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0</v>
      </c>
      <c r="X21" s="74">
        <v>0</v>
      </c>
      <c r="Y21" s="74">
        <v>0</v>
      </c>
      <c r="Z21" s="74">
        <v>0</v>
      </c>
      <c r="AA21" s="74">
        <v>0</v>
      </c>
      <c r="AB21" s="75">
        <v>114030</v>
      </c>
      <c r="AC21" s="74">
        <v>0</v>
      </c>
      <c r="AD21" s="74">
        <v>0</v>
      </c>
      <c r="AE21" s="74">
        <f t="shared" si="9"/>
        <v>0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45087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0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0</v>
      </c>
      <c r="CB21" s="74">
        <f t="shared" si="37"/>
        <v>0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159117</v>
      </c>
      <c r="CG21" s="74">
        <f t="shared" si="42"/>
        <v>0</v>
      </c>
      <c r="CH21" s="74">
        <f t="shared" si="43"/>
        <v>0</v>
      </c>
      <c r="CI21" s="74">
        <f t="shared" si="44"/>
        <v>0</v>
      </c>
    </row>
    <row r="22" spans="1:87" s="50" customFormat="1" ht="12" customHeight="1">
      <c r="A22" s="53" t="s">
        <v>364</v>
      </c>
      <c r="B22" s="54" t="s">
        <v>394</v>
      </c>
      <c r="C22" s="53" t="s">
        <v>395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0</v>
      </c>
      <c r="M22" s="74">
        <f t="shared" si="6"/>
        <v>0</v>
      </c>
      <c r="N22" s="74">
        <v>0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0</v>
      </c>
      <c r="X22" s="74">
        <v>0</v>
      </c>
      <c r="Y22" s="74">
        <v>0</v>
      </c>
      <c r="Z22" s="74">
        <v>0</v>
      </c>
      <c r="AA22" s="74">
        <v>0</v>
      </c>
      <c r="AB22" s="75">
        <v>18939</v>
      </c>
      <c r="AC22" s="74">
        <v>0</v>
      </c>
      <c r="AD22" s="74">
        <v>0</v>
      </c>
      <c r="AE22" s="74">
        <f t="shared" si="9"/>
        <v>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4705</v>
      </c>
      <c r="BE22" s="74">
        <v>0</v>
      </c>
      <c r="BF22" s="74">
        <v>0</v>
      </c>
      <c r="BG22" s="74">
        <f t="shared" si="16"/>
        <v>0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0</v>
      </c>
      <c r="BQ22" s="74">
        <f t="shared" si="26"/>
        <v>0</v>
      </c>
      <c r="BR22" s="74">
        <f t="shared" si="27"/>
        <v>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0</v>
      </c>
      <c r="CB22" s="74">
        <f t="shared" si="37"/>
        <v>0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23644</v>
      </c>
      <c r="CG22" s="74">
        <f t="shared" si="42"/>
        <v>0</v>
      </c>
      <c r="CH22" s="74">
        <f t="shared" si="43"/>
        <v>0</v>
      </c>
      <c r="CI22" s="74">
        <f t="shared" si="44"/>
        <v>0</v>
      </c>
    </row>
    <row r="23" spans="1:87" s="50" customFormat="1" ht="12" customHeight="1">
      <c r="A23" s="53" t="s">
        <v>364</v>
      </c>
      <c r="B23" s="54" t="s">
        <v>396</v>
      </c>
      <c r="C23" s="53" t="s">
        <v>397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0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0</v>
      </c>
      <c r="X23" s="74">
        <v>0</v>
      </c>
      <c r="Y23" s="74">
        <v>0</v>
      </c>
      <c r="Z23" s="74">
        <v>0</v>
      </c>
      <c r="AA23" s="74">
        <v>0</v>
      </c>
      <c r="AB23" s="75">
        <v>140455</v>
      </c>
      <c r="AC23" s="74">
        <v>0</v>
      </c>
      <c r="AD23" s="74">
        <v>0</v>
      </c>
      <c r="AE23" s="74">
        <f t="shared" si="9"/>
        <v>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0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34895</v>
      </c>
      <c r="BE23" s="74">
        <v>0</v>
      </c>
      <c r="BF23" s="74">
        <v>0</v>
      </c>
      <c r="BG23" s="74">
        <f t="shared" si="16"/>
        <v>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0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0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175350</v>
      </c>
      <c r="CG23" s="74">
        <f t="shared" si="42"/>
        <v>0</v>
      </c>
      <c r="CH23" s="74">
        <f t="shared" si="43"/>
        <v>0</v>
      </c>
      <c r="CI23" s="74">
        <f t="shared" si="44"/>
        <v>0</v>
      </c>
    </row>
    <row r="24" spans="1:87" s="50" customFormat="1" ht="12" customHeight="1">
      <c r="A24" s="53" t="s">
        <v>364</v>
      </c>
      <c r="B24" s="54" t="s">
        <v>398</v>
      </c>
      <c r="C24" s="53" t="s">
        <v>399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126067</v>
      </c>
      <c r="M24" s="74">
        <f t="shared" si="6"/>
        <v>35354</v>
      </c>
      <c r="N24" s="74">
        <v>5630</v>
      </c>
      <c r="O24" s="74">
        <v>16348</v>
      </c>
      <c r="P24" s="74">
        <v>13376</v>
      </c>
      <c r="Q24" s="74">
        <v>0</v>
      </c>
      <c r="R24" s="74">
        <f t="shared" si="7"/>
        <v>47355</v>
      </c>
      <c r="S24" s="74">
        <v>3405</v>
      </c>
      <c r="T24" s="74">
        <v>43950</v>
      </c>
      <c r="U24" s="74">
        <v>0</v>
      </c>
      <c r="V24" s="74">
        <v>0</v>
      </c>
      <c r="W24" s="74">
        <f t="shared" si="8"/>
        <v>43358</v>
      </c>
      <c r="X24" s="74">
        <v>6435</v>
      </c>
      <c r="Y24" s="74">
        <v>10118</v>
      </c>
      <c r="Z24" s="74">
        <v>23706</v>
      </c>
      <c r="AA24" s="74">
        <v>3099</v>
      </c>
      <c r="AB24" s="75">
        <v>0</v>
      </c>
      <c r="AC24" s="74">
        <v>0</v>
      </c>
      <c r="AD24" s="74">
        <v>1768</v>
      </c>
      <c r="AE24" s="74">
        <f t="shared" si="9"/>
        <v>127835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67544</v>
      </c>
      <c r="AO24" s="74">
        <f t="shared" si="13"/>
        <v>21823</v>
      </c>
      <c r="AP24" s="74">
        <v>5630</v>
      </c>
      <c r="AQ24" s="74">
        <v>0</v>
      </c>
      <c r="AR24" s="74">
        <v>16193</v>
      </c>
      <c r="AS24" s="74">
        <v>0</v>
      </c>
      <c r="AT24" s="74">
        <f t="shared" si="14"/>
        <v>27769</v>
      </c>
      <c r="AU24" s="74">
        <v>0</v>
      </c>
      <c r="AV24" s="74">
        <v>27769</v>
      </c>
      <c r="AW24" s="74">
        <v>0</v>
      </c>
      <c r="AX24" s="74">
        <v>0</v>
      </c>
      <c r="AY24" s="74">
        <f t="shared" si="15"/>
        <v>17952</v>
      </c>
      <c r="AZ24" s="74">
        <v>0</v>
      </c>
      <c r="BA24" s="74">
        <v>15616</v>
      </c>
      <c r="BB24" s="74">
        <v>2336</v>
      </c>
      <c r="BC24" s="74">
        <v>0</v>
      </c>
      <c r="BD24" s="75">
        <v>0</v>
      </c>
      <c r="BE24" s="74">
        <v>0</v>
      </c>
      <c r="BF24" s="74">
        <v>0</v>
      </c>
      <c r="BG24" s="74">
        <f t="shared" si="16"/>
        <v>67544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193611</v>
      </c>
      <c r="BQ24" s="74">
        <f t="shared" si="26"/>
        <v>57177</v>
      </c>
      <c r="BR24" s="74">
        <f t="shared" si="27"/>
        <v>11260</v>
      </c>
      <c r="BS24" s="74">
        <f t="shared" si="28"/>
        <v>16348</v>
      </c>
      <c r="BT24" s="74">
        <f t="shared" si="29"/>
        <v>29569</v>
      </c>
      <c r="BU24" s="74">
        <f t="shared" si="30"/>
        <v>0</v>
      </c>
      <c r="BV24" s="74">
        <f t="shared" si="31"/>
        <v>75124</v>
      </c>
      <c r="BW24" s="74">
        <f t="shared" si="32"/>
        <v>3405</v>
      </c>
      <c r="BX24" s="74">
        <f t="shared" si="33"/>
        <v>71719</v>
      </c>
      <c r="BY24" s="74">
        <f t="shared" si="34"/>
        <v>0</v>
      </c>
      <c r="BZ24" s="74">
        <f t="shared" si="35"/>
        <v>0</v>
      </c>
      <c r="CA24" s="74">
        <f t="shared" si="36"/>
        <v>61310</v>
      </c>
      <c r="CB24" s="74">
        <f t="shared" si="37"/>
        <v>6435</v>
      </c>
      <c r="CC24" s="74">
        <f t="shared" si="38"/>
        <v>25734</v>
      </c>
      <c r="CD24" s="74">
        <f t="shared" si="39"/>
        <v>26042</v>
      </c>
      <c r="CE24" s="74">
        <f t="shared" si="40"/>
        <v>3099</v>
      </c>
      <c r="CF24" s="75">
        <f t="shared" si="41"/>
        <v>0</v>
      </c>
      <c r="CG24" s="74">
        <f t="shared" si="42"/>
        <v>0</v>
      </c>
      <c r="CH24" s="74">
        <f t="shared" si="43"/>
        <v>1768</v>
      </c>
      <c r="CI24" s="74">
        <f t="shared" si="44"/>
        <v>195379</v>
      </c>
    </row>
    <row r="25" spans="1:87" s="50" customFormat="1" ht="12" customHeight="1">
      <c r="A25" s="53" t="s">
        <v>364</v>
      </c>
      <c r="B25" s="54" t="s">
        <v>400</v>
      </c>
      <c r="C25" s="53" t="s">
        <v>401</v>
      </c>
      <c r="D25" s="74">
        <f t="shared" si="3"/>
        <v>4617</v>
      </c>
      <c r="E25" s="74">
        <f t="shared" si="4"/>
        <v>4617</v>
      </c>
      <c r="F25" s="74">
        <v>4617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81562</v>
      </c>
      <c r="M25" s="74">
        <f t="shared" si="6"/>
        <v>7892</v>
      </c>
      <c r="N25" s="74">
        <v>7892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73670</v>
      </c>
      <c r="X25" s="74">
        <v>73670</v>
      </c>
      <c r="Y25" s="74">
        <v>0</v>
      </c>
      <c r="Z25" s="74">
        <v>0</v>
      </c>
      <c r="AA25" s="74">
        <v>0</v>
      </c>
      <c r="AB25" s="75">
        <v>87794</v>
      </c>
      <c r="AC25" s="74">
        <v>0</v>
      </c>
      <c r="AD25" s="74">
        <v>11714</v>
      </c>
      <c r="AE25" s="74">
        <f t="shared" si="9"/>
        <v>97893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2446</v>
      </c>
      <c r="AO25" s="74">
        <f t="shared" si="13"/>
        <v>2446</v>
      </c>
      <c r="AP25" s="74">
        <v>2446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47777</v>
      </c>
      <c r="BE25" s="74">
        <v>0</v>
      </c>
      <c r="BF25" s="74">
        <v>5508</v>
      </c>
      <c r="BG25" s="74">
        <f t="shared" si="16"/>
        <v>7954</v>
      </c>
      <c r="BH25" s="74">
        <f t="shared" si="17"/>
        <v>4617</v>
      </c>
      <c r="BI25" s="74">
        <f t="shared" si="18"/>
        <v>4617</v>
      </c>
      <c r="BJ25" s="74">
        <f t="shared" si="19"/>
        <v>4617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84008</v>
      </c>
      <c r="BQ25" s="74">
        <f t="shared" si="26"/>
        <v>10338</v>
      </c>
      <c r="BR25" s="74">
        <f t="shared" si="27"/>
        <v>10338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73670</v>
      </c>
      <c r="CB25" s="74">
        <f t="shared" si="37"/>
        <v>73670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135571</v>
      </c>
      <c r="CG25" s="74">
        <f t="shared" si="42"/>
        <v>0</v>
      </c>
      <c r="CH25" s="74">
        <f t="shared" si="43"/>
        <v>17222</v>
      </c>
      <c r="CI25" s="74">
        <f t="shared" si="44"/>
        <v>105847</v>
      </c>
    </row>
    <row r="26" spans="1:87" s="50" customFormat="1" ht="12" customHeight="1">
      <c r="A26" s="53" t="s">
        <v>364</v>
      </c>
      <c r="B26" s="54" t="s">
        <v>402</v>
      </c>
      <c r="C26" s="53" t="s">
        <v>403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87948</v>
      </c>
      <c r="M26" s="74">
        <f t="shared" si="6"/>
        <v>32916</v>
      </c>
      <c r="N26" s="74">
        <v>21165</v>
      </c>
      <c r="O26" s="74">
        <v>11751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55032</v>
      </c>
      <c r="X26" s="74">
        <v>55032</v>
      </c>
      <c r="Y26" s="74">
        <v>0</v>
      </c>
      <c r="Z26" s="74">
        <v>0</v>
      </c>
      <c r="AA26" s="74">
        <v>0</v>
      </c>
      <c r="AB26" s="75">
        <v>92855</v>
      </c>
      <c r="AC26" s="74">
        <v>0</v>
      </c>
      <c r="AD26" s="74">
        <v>0</v>
      </c>
      <c r="AE26" s="74">
        <f t="shared" si="9"/>
        <v>87948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38916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87948</v>
      </c>
      <c r="BQ26" s="74">
        <f t="shared" si="26"/>
        <v>32916</v>
      </c>
      <c r="BR26" s="74">
        <f t="shared" si="27"/>
        <v>21165</v>
      </c>
      <c r="BS26" s="74">
        <f t="shared" si="28"/>
        <v>11751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55032</v>
      </c>
      <c r="CB26" s="74">
        <f t="shared" si="37"/>
        <v>55032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131771</v>
      </c>
      <c r="CG26" s="74">
        <f t="shared" si="42"/>
        <v>0</v>
      </c>
      <c r="CH26" s="74">
        <f t="shared" si="43"/>
        <v>0</v>
      </c>
      <c r="CI26" s="74">
        <f t="shared" si="44"/>
        <v>87948</v>
      </c>
    </row>
    <row r="27" spans="1:87" s="50" customFormat="1" ht="12" customHeight="1">
      <c r="A27" s="53" t="s">
        <v>364</v>
      </c>
      <c r="B27" s="54" t="s">
        <v>404</v>
      </c>
      <c r="C27" s="53" t="s">
        <v>405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30047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30047</v>
      </c>
      <c r="X27" s="74">
        <v>18018</v>
      </c>
      <c r="Y27" s="74">
        <v>12029</v>
      </c>
      <c r="Z27" s="74">
        <v>0</v>
      </c>
      <c r="AA27" s="74">
        <v>0</v>
      </c>
      <c r="AB27" s="75">
        <v>0</v>
      </c>
      <c r="AC27" s="74">
        <v>0</v>
      </c>
      <c r="AD27" s="74">
        <v>0</v>
      </c>
      <c r="AE27" s="74">
        <f t="shared" si="9"/>
        <v>30047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17899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17899</v>
      </c>
      <c r="AZ27" s="74">
        <v>10705</v>
      </c>
      <c r="BA27" s="74">
        <v>7194</v>
      </c>
      <c r="BB27" s="74">
        <v>0</v>
      </c>
      <c r="BC27" s="74">
        <v>0</v>
      </c>
      <c r="BD27" s="75">
        <v>0</v>
      </c>
      <c r="BE27" s="74">
        <v>0</v>
      </c>
      <c r="BF27" s="74">
        <v>0</v>
      </c>
      <c r="BG27" s="74">
        <f t="shared" si="16"/>
        <v>17899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47946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47946</v>
      </c>
      <c r="CB27" s="74">
        <f t="shared" si="37"/>
        <v>28723</v>
      </c>
      <c r="CC27" s="74">
        <f t="shared" si="38"/>
        <v>19223</v>
      </c>
      <c r="CD27" s="74">
        <f t="shared" si="39"/>
        <v>0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0</v>
      </c>
      <c r="CI27" s="74">
        <f t="shared" si="44"/>
        <v>47946</v>
      </c>
    </row>
    <row r="28" spans="1:87" s="50" customFormat="1" ht="12" customHeight="1">
      <c r="A28" s="53" t="s">
        <v>364</v>
      </c>
      <c r="B28" s="54" t="s">
        <v>406</v>
      </c>
      <c r="C28" s="53" t="s">
        <v>407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94811</v>
      </c>
      <c r="M28" s="74">
        <f t="shared" si="6"/>
        <v>2760</v>
      </c>
      <c r="N28" s="74">
        <v>2760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92051</v>
      </c>
      <c r="X28" s="74">
        <v>92051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94811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11777</v>
      </c>
      <c r="AO28" s="74">
        <f t="shared" si="13"/>
        <v>57</v>
      </c>
      <c r="AP28" s="74">
        <v>57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11720</v>
      </c>
      <c r="AZ28" s="74">
        <v>11720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0</v>
      </c>
      <c r="BG28" s="74">
        <f t="shared" si="16"/>
        <v>11777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106588</v>
      </c>
      <c r="BQ28" s="74">
        <f t="shared" si="26"/>
        <v>2817</v>
      </c>
      <c r="BR28" s="74">
        <f t="shared" si="27"/>
        <v>2817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103771</v>
      </c>
      <c r="CB28" s="74">
        <f t="shared" si="37"/>
        <v>103771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0</v>
      </c>
      <c r="CG28" s="74">
        <f t="shared" si="42"/>
        <v>0</v>
      </c>
      <c r="CH28" s="74">
        <f t="shared" si="43"/>
        <v>0</v>
      </c>
      <c r="CI28" s="74">
        <f t="shared" si="44"/>
        <v>106588</v>
      </c>
    </row>
    <row r="29" spans="1:87" s="50" customFormat="1" ht="12" customHeight="1">
      <c r="A29" s="53" t="s">
        <v>364</v>
      </c>
      <c r="B29" s="54" t="s">
        <v>408</v>
      </c>
      <c r="C29" s="53" t="s">
        <v>409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193427</v>
      </c>
      <c r="M29" s="74">
        <f t="shared" si="6"/>
        <v>7213</v>
      </c>
      <c r="N29" s="74">
        <v>7213</v>
      </c>
      <c r="O29" s="74">
        <v>0</v>
      </c>
      <c r="P29" s="74">
        <v>0</v>
      </c>
      <c r="Q29" s="74">
        <v>0</v>
      </c>
      <c r="R29" s="74">
        <f t="shared" si="7"/>
        <v>160612</v>
      </c>
      <c r="S29" s="74">
        <v>160612</v>
      </c>
      <c r="T29" s="74">
        <v>0</v>
      </c>
      <c r="U29" s="74">
        <v>0</v>
      </c>
      <c r="V29" s="74">
        <v>0</v>
      </c>
      <c r="W29" s="74">
        <f t="shared" si="8"/>
        <v>25602</v>
      </c>
      <c r="X29" s="74">
        <v>12459</v>
      </c>
      <c r="Y29" s="74">
        <v>0</v>
      </c>
      <c r="Z29" s="74">
        <v>13143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193427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16554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16554</v>
      </c>
      <c r="AZ29" s="74">
        <v>0</v>
      </c>
      <c r="BA29" s="74">
        <v>0</v>
      </c>
      <c r="BB29" s="74">
        <v>16554</v>
      </c>
      <c r="BC29" s="74">
        <v>0</v>
      </c>
      <c r="BD29" s="75">
        <v>0</v>
      </c>
      <c r="BE29" s="74">
        <v>0</v>
      </c>
      <c r="BF29" s="74">
        <v>0</v>
      </c>
      <c r="BG29" s="74">
        <f t="shared" si="16"/>
        <v>16554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209981</v>
      </c>
      <c r="BQ29" s="74">
        <f t="shared" si="26"/>
        <v>7213</v>
      </c>
      <c r="BR29" s="74">
        <f t="shared" si="27"/>
        <v>7213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160612</v>
      </c>
      <c r="BW29" s="74">
        <f t="shared" si="32"/>
        <v>160612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42156</v>
      </c>
      <c r="CB29" s="74">
        <f t="shared" si="37"/>
        <v>12459</v>
      </c>
      <c r="CC29" s="74">
        <f t="shared" si="38"/>
        <v>0</v>
      </c>
      <c r="CD29" s="74">
        <f t="shared" si="39"/>
        <v>29697</v>
      </c>
      <c r="CE29" s="74">
        <f t="shared" si="40"/>
        <v>0</v>
      </c>
      <c r="CF29" s="75">
        <f t="shared" si="41"/>
        <v>0</v>
      </c>
      <c r="CG29" s="74">
        <f t="shared" si="42"/>
        <v>0</v>
      </c>
      <c r="CH29" s="74">
        <f t="shared" si="43"/>
        <v>0</v>
      </c>
      <c r="CI29" s="74">
        <f t="shared" si="44"/>
        <v>209981</v>
      </c>
    </row>
    <row r="30" spans="1:87" s="50" customFormat="1" ht="12" customHeight="1">
      <c r="A30" s="53" t="s">
        <v>364</v>
      </c>
      <c r="B30" s="54" t="s">
        <v>410</v>
      </c>
      <c r="C30" s="53" t="s">
        <v>411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251214</v>
      </c>
      <c r="M30" s="74">
        <f t="shared" si="6"/>
        <v>51269</v>
      </c>
      <c r="N30" s="74">
        <v>26068</v>
      </c>
      <c r="O30" s="74">
        <v>0</v>
      </c>
      <c r="P30" s="74">
        <v>25201</v>
      </c>
      <c r="Q30" s="74">
        <v>0</v>
      </c>
      <c r="R30" s="74">
        <f t="shared" si="7"/>
        <v>87414</v>
      </c>
      <c r="S30" s="74">
        <v>0</v>
      </c>
      <c r="T30" s="74">
        <v>87414</v>
      </c>
      <c r="U30" s="74">
        <v>0</v>
      </c>
      <c r="V30" s="74">
        <v>0</v>
      </c>
      <c r="W30" s="74">
        <f t="shared" si="8"/>
        <v>112531</v>
      </c>
      <c r="X30" s="74">
        <v>40320</v>
      </c>
      <c r="Y30" s="74">
        <v>41892</v>
      </c>
      <c r="Z30" s="74">
        <v>26251</v>
      </c>
      <c r="AA30" s="74">
        <v>4068</v>
      </c>
      <c r="AB30" s="75">
        <v>0</v>
      </c>
      <c r="AC30" s="74">
        <v>0</v>
      </c>
      <c r="AD30" s="74"/>
      <c r="AE30" s="74">
        <f t="shared" si="9"/>
        <v>251214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30628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30628</v>
      </c>
      <c r="AZ30" s="74">
        <v>0</v>
      </c>
      <c r="BA30" s="74">
        <v>30628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30628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281842</v>
      </c>
      <c r="BQ30" s="74">
        <f t="shared" si="26"/>
        <v>51269</v>
      </c>
      <c r="BR30" s="74">
        <f t="shared" si="27"/>
        <v>26068</v>
      </c>
      <c r="BS30" s="74">
        <f t="shared" si="28"/>
        <v>0</v>
      </c>
      <c r="BT30" s="74">
        <f t="shared" si="29"/>
        <v>25201</v>
      </c>
      <c r="BU30" s="74">
        <f t="shared" si="30"/>
        <v>0</v>
      </c>
      <c r="BV30" s="74">
        <f t="shared" si="31"/>
        <v>87414</v>
      </c>
      <c r="BW30" s="74">
        <f t="shared" si="32"/>
        <v>0</v>
      </c>
      <c r="BX30" s="74">
        <f t="shared" si="33"/>
        <v>87414</v>
      </c>
      <c r="BY30" s="74">
        <f t="shared" si="34"/>
        <v>0</v>
      </c>
      <c r="BZ30" s="74">
        <f t="shared" si="35"/>
        <v>0</v>
      </c>
      <c r="CA30" s="74">
        <f t="shared" si="36"/>
        <v>143159</v>
      </c>
      <c r="CB30" s="74">
        <f t="shared" si="37"/>
        <v>40320</v>
      </c>
      <c r="CC30" s="74">
        <f t="shared" si="38"/>
        <v>72520</v>
      </c>
      <c r="CD30" s="74">
        <f t="shared" si="39"/>
        <v>26251</v>
      </c>
      <c r="CE30" s="74">
        <f t="shared" si="40"/>
        <v>4068</v>
      </c>
      <c r="CF30" s="75">
        <f t="shared" si="41"/>
        <v>0</v>
      </c>
      <c r="CG30" s="74">
        <f t="shared" si="42"/>
        <v>0</v>
      </c>
      <c r="CH30" s="74">
        <f t="shared" si="43"/>
        <v>0</v>
      </c>
      <c r="CI30" s="74">
        <f t="shared" si="44"/>
        <v>281842</v>
      </c>
    </row>
    <row r="31" spans="1:87" s="50" customFormat="1" ht="12" customHeight="1">
      <c r="A31" s="53" t="s">
        <v>364</v>
      </c>
      <c r="B31" s="54" t="s">
        <v>412</v>
      </c>
      <c r="C31" s="53" t="s">
        <v>413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43981</v>
      </c>
      <c r="M31" s="74">
        <f t="shared" si="6"/>
        <v>3847</v>
      </c>
      <c r="N31" s="74">
        <v>3847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40134</v>
      </c>
      <c r="X31" s="74">
        <v>10610</v>
      </c>
      <c r="Y31" s="74">
        <v>28938</v>
      </c>
      <c r="Z31" s="74">
        <v>0</v>
      </c>
      <c r="AA31" s="74">
        <v>586</v>
      </c>
      <c r="AB31" s="75">
        <v>1900</v>
      </c>
      <c r="AC31" s="74">
        <v>0</v>
      </c>
      <c r="AD31" s="74">
        <v>1985</v>
      </c>
      <c r="AE31" s="74">
        <f t="shared" si="9"/>
        <v>45966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427</v>
      </c>
      <c r="AO31" s="74">
        <f t="shared" si="13"/>
        <v>427</v>
      </c>
      <c r="AP31" s="74">
        <v>427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4162</v>
      </c>
      <c r="BE31" s="74">
        <v>0</v>
      </c>
      <c r="BF31" s="74">
        <v>0</v>
      </c>
      <c r="BG31" s="74">
        <f t="shared" si="16"/>
        <v>427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44408</v>
      </c>
      <c r="BQ31" s="74">
        <f t="shared" si="26"/>
        <v>4274</v>
      </c>
      <c r="BR31" s="74">
        <f t="shared" si="27"/>
        <v>4274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40134</v>
      </c>
      <c r="CB31" s="74">
        <f t="shared" si="37"/>
        <v>10610</v>
      </c>
      <c r="CC31" s="74">
        <f t="shared" si="38"/>
        <v>28938</v>
      </c>
      <c r="CD31" s="74">
        <f t="shared" si="39"/>
        <v>0</v>
      </c>
      <c r="CE31" s="74">
        <f t="shared" si="40"/>
        <v>586</v>
      </c>
      <c r="CF31" s="75">
        <f t="shared" si="41"/>
        <v>6062</v>
      </c>
      <c r="CG31" s="74">
        <f t="shared" si="42"/>
        <v>0</v>
      </c>
      <c r="CH31" s="74">
        <f t="shared" si="43"/>
        <v>1985</v>
      </c>
      <c r="CI31" s="74">
        <f t="shared" si="44"/>
        <v>46393</v>
      </c>
    </row>
    <row r="32" spans="1:87" s="50" customFormat="1" ht="12" customHeight="1">
      <c r="A32" s="53" t="s">
        <v>364</v>
      </c>
      <c r="B32" s="54" t="s">
        <v>414</v>
      </c>
      <c r="C32" s="53" t="s">
        <v>415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400943</v>
      </c>
      <c r="M32" s="74">
        <f t="shared" si="6"/>
        <v>25888</v>
      </c>
      <c r="N32" s="74">
        <v>10190</v>
      </c>
      <c r="O32" s="74">
        <v>0</v>
      </c>
      <c r="P32" s="74">
        <v>15698</v>
      </c>
      <c r="Q32" s="74">
        <v>0</v>
      </c>
      <c r="R32" s="74">
        <f t="shared" si="7"/>
        <v>10477</v>
      </c>
      <c r="S32" s="74">
        <v>1639</v>
      </c>
      <c r="T32" s="74">
        <v>8838</v>
      </c>
      <c r="U32" s="74">
        <v>0</v>
      </c>
      <c r="V32" s="74">
        <v>0</v>
      </c>
      <c r="W32" s="74">
        <f t="shared" si="8"/>
        <v>364578</v>
      </c>
      <c r="X32" s="74">
        <v>54633</v>
      </c>
      <c r="Y32" s="74">
        <v>296673</v>
      </c>
      <c r="Z32" s="74">
        <v>11411</v>
      </c>
      <c r="AA32" s="74">
        <v>1861</v>
      </c>
      <c r="AB32" s="75">
        <v>3714</v>
      </c>
      <c r="AC32" s="74">
        <v>0</v>
      </c>
      <c r="AD32" s="74">
        <v>11803</v>
      </c>
      <c r="AE32" s="74">
        <f t="shared" si="9"/>
        <v>412746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14572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400943</v>
      </c>
      <c r="BQ32" s="74">
        <f t="shared" si="26"/>
        <v>25888</v>
      </c>
      <c r="BR32" s="74">
        <f t="shared" si="27"/>
        <v>10190</v>
      </c>
      <c r="BS32" s="74">
        <f t="shared" si="28"/>
        <v>0</v>
      </c>
      <c r="BT32" s="74">
        <f t="shared" si="29"/>
        <v>15698</v>
      </c>
      <c r="BU32" s="74">
        <f t="shared" si="30"/>
        <v>0</v>
      </c>
      <c r="BV32" s="74">
        <f t="shared" si="31"/>
        <v>10477</v>
      </c>
      <c r="BW32" s="74">
        <f t="shared" si="32"/>
        <v>1639</v>
      </c>
      <c r="BX32" s="74">
        <f t="shared" si="33"/>
        <v>8838</v>
      </c>
      <c r="BY32" s="74">
        <f t="shared" si="34"/>
        <v>0</v>
      </c>
      <c r="BZ32" s="74">
        <f t="shared" si="35"/>
        <v>0</v>
      </c>
      <c r="CA32" s="74">
        <f t="shared" si="36"/>
        <v>364578</v>
      </c>
      <c r="CB32" s="74">
        <f t="shared" si="37"/>
        <v>54633</v>
      </c>
      <c r="CC32" s="74">
        <f t="shared" si="38"/>
        <v>296673</v>
      </c>
      <c r="CD32" s="74">
        <f t="shared" si="39"/>
        <v>11411</v>
      </c>
      <c r="CE32" s="74">
        <f t="shared" si="40"/>
        <v>1861</v>
      </c>
      <c r="CF32" s="75">
        <f t="shared" si="41"/>
        <v>18286</v>
      </c>
      <c r="CG32" s="74">
        <f t="shared" si="42"/>
        <v>0</v>
      </c>
      <c r="CH32" s="74">
        <f t="shared" si="43"/>
        <v>11803</v>
      </c>
      <c r="CI32" s="74">
        <f t="shared" si="44"/>
        <v>412746</v>
      </c>
    </row>
    <row r="33" spans="1:87" s="50" customFormat="1" ht="12" customHeight="1">
      <c r="A33" s="53" t="s">
        <v>364</v>
      </c>
      <c r="B33" s="54" t="s">
        <v>416</v>
      </c>
      <c r="C33" s="53" t="s">
        <v>417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17069</v>
      </c>
      <c r="M33" s="74">
        <f t="shared" si="6"/>
        <v>1632</v>
      </c>
      <c r="N33" s="74">
        <v>0</v>
      </c>
      <c r="O33" s="74">
        <v>1632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15437</v>
      </c>
      <c r="X33" s="74">
        <v>5400</v>
      </c>
      <c r="Y33" s="74"/>
      <c r="Z33" s="74">
        <v>8115</v>
      </c>
      <c r="AA33" s="74">
        <v>1922</v>
      </c>
      <c r="AB33" s="75">
        <v>0</v>
      </c>
      <c r="AC33" s="74">
        <v>0</v>
      </c>
      <c r="AD33" s="74">
        <v>0</v>
      </c>
      <c r="AE33" s="74">
        <f t="shared" si="9"/>
        <v>17069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0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17069</v>
      </c>
      <c r="BQ33" s="74">
        <f t="shared" si="26"/>
        <v>1632</v>
      </c>
      <c r="BR33" s="74">
        <f t="shared" si="27"/>
        <v>0</v>
      </c>
      <c r="BS33" s="74">
        <f t="shared" si="28"/>
        <v>1632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15437</v>
      </c>
      <c r="CB33" s="74">
        <f t="shared" si="37"/>
        <v>5400</v>
      </c>
      <c r="CC33" s="74">
        <f t="shared" si="38"/>
        <v>0</v>
      </c>
      <c r="CD33" s="74">
        <f t="shared" si="39"/>
        <v>8115</v>
      </c>
      <c r="CE33" s="74">
        <f t="shared" si="40"/>
        <v>1922</v>
      </c>
      <c r="CF33" s="75">
        <f t="shared" si="41"/>
        <v>0</v>
      </c>
      <c r="CG33" s="74">
        <f t="shared" si="42"/>
        <v>0</v>
      </c>
      <c r="CH33" s="74">
        <f t="shared" si="43"/>
        <v>0</v>
      </c>
      <c r="CI33" s="74">
        <f t="shared" si="44"/>
        <v>17069</v>
      </c>
    </row>
    <row r="34" spans="1:87" s="50" customFormat="1" ht="12" customHeight="1">
      <c r="A34" s="53" t="s">
        <v>364</v>
      </c>
      <c r="B34" s="54" t="s">
        <v>418</v>
      </c>
      <c r="C34" s="53" t="s">
        <v>419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26037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12340</v>
      </c>
      <c r="S34" s="74">
        <v>12340</v>
      </c>
      <c r="T34" s="74">
        <v>0</v>
      </c>
      <c r="U34" s="74">
        <v>0</v>
      </c>
      <c r="V34" s="74">
        <v>0</v>
      </c>
      <c r="W34" s="74">
        <f t="shared" si="8"/>
        <v>13697</v>
      </c>
      <c r="X34" s="74">
        <v>3600</v>
      </c>
      <c r="Y34" s="74">
        <v>747</v>
      </c>
      <c r="Z34" s="74">
        <v>9350</v>
      </c>
      <c r="AA34" s="74">
        <v>0</v>
      </c>
      <c r="AB34" s="75">
        <v>0</v>
      </c>
      <c r="AC34" s="74">
        <v>0</v>
      </c>
      <c r="AD34" s="74">
        <v>194</v>
      </c>
      <c r="AE34" s="74">
        <f t="shared" si="9"/>
        <v>26231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513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513</v>
      </c>
      <c r="AZ34" s="74">
        <v>0</v>
      </c>
      <c r="BA34" s="74">
        <v>0</v>
      </c>
      <c r="BB34" s="74">
        <v>513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513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26550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12340</v>
      </c>
      <c r="BW34" s="74">
        <f t="shared" si="32"/>
        <v>12340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14210</v>
      </c>
      <c r="CB34" s="74">
        <f t="shared" si="37"/>
        <v>3600</v>
      </c>
      <c r="CC34" s="74">
        <f t="shared" si="38"/>
        <v>747</v>
      </c>
      <c r="CD34" s="74">
        <f t="shared" si="39"/>
        <v>9863</v>
      </c>
      <c r="CE34" s="74">
        <f t="shared" si="40"/>
        <v>0</v>
      </c>
      <c r="CF34" s="75">
        <f t="shared" si="41"/>
        <v>0</v>
      </c>
      <c r="CG34" s="74">
        <f t="shared" si="42"/>
        <v>0</v>
      </c>
      <c r="CH34" s="74">
        <f t="shared" si="43"/>
        <v>194</v>
      </c>
      <c r="CI34" s="74">
        <f t="shared" si="44"/>
        <v>26744</v>
      </c>
    </row>
    <row r="35" spans="1:87" s="50" customFormat="1" ht="12" customHeight="1">
      <c r="A35" s="53" t="s">
        <v>364</v>
      </c>
      <c r="B35" s="54" t="s">
        <v>420</v>
      </c>
      <c r="C35" s="53" t="s">
        <v>421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234733</v>
      </c>
      <c r="M35" s="74">
        <f t="shared" si="6"/>
        <v>67785</v>
      </c>
      <c r="N35" s="74">
        <v>8913</v>
      </c>
      <c r="O35" s="74">
        <v>34977</v>
      </c>
      <c r="P35" s="74">
        <v>23895</v>
      </c>
      <c r="Q35" s="74">
        <v>0</v>
      </c>
      <c r="R35" s="74">
        <f t="shared" si="7"/>
        <v>38006</v>
      </c>
      <c r="S35" s="74">
        <v>7916</v>
      </c>
      <c r="T35" s="74">
        <v>30090</v>
      </c>
      <c r="U35" s="74">
        <v>0</v>
      </c>
      <c r="V35" s="74">
        <v>10185</v>
      </c>
      <c r="W35" s="74">
        <f t="shared" si="8"/>
        <v>118757</v>
      </c>
      <c r="X35" s="74">
        <v>8447</v>
      </c>
      <c r="Y35" s="74">
        <v>18609</v>
      </c>
      <c r="Z35" s="74">
        <v>27861</v>
      </c>
      <c r="AA35" s="74">
        <v>63840</v>
      </c>
      <c r="AB35" s="75">
        <v>0</v>
      </c>
      <c r="AC35" s="74">
        <v>0</v>
      </c>
      <c r="AD35" s="74">
        <v>0</v>
      </c>
      <c r="AE35" s="74">
        <f t="shared" si="9"/>
        <v>234733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54997</v>
      </c>
      <c r="AO35" s="74">
        <f t="shared" si="13"/>
        <v>20623</v>
      </c>
      <c r="AP35" s="74">
        <v>4204</v>
      </c>
      <c r="AQ35" s="74">
        <v>0</v>
      </c>
      <c r="AR35" s="74">
        <v>16419</v>
      </c>
      <c r="AS35" s="74">
        <v>0</v>
      </c>
      <c r="AT35" s="74">
        <f t="shared" si="14"/>
        <v>19283</v>
      </c>
      <c r="AU35" s="74">
        <v>0</v>
      </c>
      <c r="AV35" s="74">
        <v>19283</v>
      </c>
      <c r="AW35" s="74">
        <v>0</v>
      </c>
      <c r="AX35" s="74">
        <v>0</v>
      </c>
      <c r="AY35" s="74">
        <f t="shared" si="15"/>
        <v>15091</v>
      </c>
      <c r="AZ35" s="74">
        <v>0</v>
      </c>
      <c r="BA35" s="74">
        <v>0</v>
      </c>
      <c r="BB35" s="74">
        <v>0</v>
      </c>
      <c r="BC35" s="74">
        <v>15091</v>
      </c>
      <c r="BD35" s="75">
        <v>0</v>
      </c>
      <c r="BE35" s="74">
        <v>0</v>
      </c>
      <c r="BF35" s="74">
        <v>0</v>
      </c>
      <c r="BG35" s="74">
        <f t="shared" si="16"/>
        <v>54997</v>
      </c>
      <c r="BH35" s="74">
        <f aca="true" t="shared" si="45" ref="BH35:BH43">SUM(D35,AF35)</f>
        <v>0</v>
      </c>
      <c r="BI35" s="74">
        <f aca="true" t="shared" si="46" ref="BI35:BI43">SUM(E35,AG35)</f>
        <v>0</v>
      </c>
      <c r="BJ35" s="74">
        <f aca="true" t="shared" si="47" ref="BJ35:BJ43">SUM(F35,AH35)</f>
        <v>0</v>
      </c>
      <c r="BK35" s="74">
        <f aca="true" t="shared" si="48" ref="BK35:BK43">SUM(G35,AI35)</f>
        <v>0</v>
      </c>
      <c r="BL35" s="74">
        <f aca="true" t="shared" si="49" ref="BL35:BL43">SUM(H35,AJ35)</f>
        <v>0</v>
      </c>
      <c r="BM35" s="74">
        <f aca="true" t="shared" si="50" ref="BM35:BM43">SUM(I35,AK35)</f>
        <v>0</v>
      </c>
      <c r="BN35" s="74">
        <f aca="true" t="shared" si="51" ref="BN35:BN43">SUM(J35,AL35)</f>
        <v>0</v>
      </c>
      <c r="BO35" s="75">
        <v>0</v>
      </c>
      <c r="BP35" s="74">
        <f aca="true" t="shared" si="52" ref="BP35:BP43">SUM(L35,AN35)</f>
        <v>289730</v>
      </c>
      <c r="BQ35" s="74">
        <f aca="true" t="shared" si="53" ref="BQ35:BQ43">SUM(M35,AO35)</f>
        <v>88408</v>
      </c>
      <c r="BR35" s="74">
        <f aca="true" t="shared" si="54" ref="BR35:BR43">SUM(N35,AP35)</f>
        <v>13117</v>
      </c>
      <c r="BS35" s="74">
        <f aca="true" t="shared" si="55" ref="BS35:BS43">SUM(O35,AQ35)</f>
        <v>34977</v>
      </c>
      <c r="BT35" s="74">
        <f aca="true" t="shared" si="56" ref="BT35:BT43">SUM(P35,AR35)</f>
        <v>40314</v>
      </c>
      <c r="BU35" s="74">
        <f aca="true" t="shared" si="57" ref="BU35:BU43">SUM(Q35,AS35)</f>
        <v>0</v>
      </c>
      <c r="BV35" s="74">
        <f aca="true" t="shared" si="58" ref="BV35:BV43">SUM(R35,AT35)</f>
        <v>57289</v>
      </c>
      <c r="BW35" s="74">
        <f aca="true" t="shared" si="59" ref="BW35:BW43">SUM(S35,AU35)</f>
        <v>7916</v>
      </c>
      <c r="BX35" s="74">
        <f aca="true" t="shared" si="60" ref="BX35:BX43">SUM(T35,AV35)</f>
        <v>49373</v>
      </c>
      <c r="BY35" s="74">
        <f aca="true" t="shared" si="61" ref="BY35:BY43">SUM(U35,AW35)</f>
        <v>0</v>
      </c>
      <c r="BZ35" s="74">
        <f aca="true" t="shared" si="62" ref="BZ35:BZ43">SUM(V35,AX35)</f>
        <v>10185</v>
      </c>
      <c r="CA35" s="74">
        <f aca="true" t="shared" si="63" ref="CA35:CA43">SUM(W35,AY35)</f>
        <v>133848</v>
      </c>
      <c r="CB35" s="74">
        <f aca="true" t="shared" si="64" ref="CB35:CB43">SUM(X35,AZ35)</f>
        <v>8447</v>
      </c>
      <c r="CC35" s="74">
        <f aca="true" t="shared" si="65" ref="CC35:CC43">SUM(Y35,BA35)</f>
        <v>18609</v>
      </c>
      <c r="CD35" s="74">
        <f aca="true" t="shared" si="66" ref="CD35:CD43">SUM(Z35,BB35)</f>
        <v>27861</v>
      </c>
      <c r="CE35" s="74">
        <f aca="true" t="shared" si="67" ref="CE35:CE43">SUM(AA35,BC35)</f>
        <v>78931</v>
      </c>
      <c r="CF35" s="75">
        <v>0</v>
      </c>
      <c r="CG35" s="74">
        <f aca="true" t="shared" si="68" ref="CG35:CG43">SUM(AC35,BE35)</f>
        <v>0</v>
      </c>
      <c r="CH35" s="74">
        <f aca="true" t="shared" si="69" ref="CH35:CH43">SUM(AD35,BF35)</f>
        <v>0</v>
      </c>
      <c r="CI35" s="74">
        <f aca="true" t="shared" si="70" ref="CI35:CI43">SUM(AE35,BG35)</f>
        <v>289730</v>
      </c>
    </row>
    <row r="36" spans="1:87" s="50" customFormat="1" ht="12" customHeight="1">
      <c r="A36" s="53" t="s">
        <v>364</v>
      </c>
      <c r="B36" s="54" t="s">
        <v>422</v>
      </c>
      <c r="C36" s="53" t="s">
        <v>423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310939</v>
      </c>
      <c r="AO36" s="74">
        <f t="shared" si="13"/>
        <v>29776</v>
      </c>
      <c r="AP36" s="74">
        <v>16911</v>
      </c>
      <c r="AQ36" s="74">
        <v>0</v>
      </c>
      <c r="AR36" s="74">
        <v>12865</v>
      </c>
      <c r="AS36" s="74">
        <v>0</v>
      </c>
      <c r="AT36" s="74">
        <f t="shared" si="14"/>
        <v>42638</v>
      </c>
      <c r="AU36" s="74">
        <v>0</v>
      </c>
      <c r="AV36" s="74">
        <v>42638</v>
      </c>
      <c r="AW36" s="74">
        <v>0</v>
      </c>
      <c r="AX36" s="74">
        <v>0</v>
      </c>
      <c r="AY36" s="74">
        <f t="shared" si="15"/>
        <v>238525</v>
      </c>
      <c r="AZ36" s="74">
        <v>0</v>
      </c>
      <c r="BA36" s="74">
        <v>0</v>
      </c>
      <c r="BB36" s="74">
        <v>15106</v>
      </c>
      <c r="BC36" s="74">
        <v>223419</v>
      </c>
      <c r="BD36" s="75">
        <v>0</v>
      </c>
      <c r="BE36" s="74"/>
      <c r="BF36" s="74">
        <v>10019</v>
      </c>
      <c r="BG36" s="74">
        <f t="shared" si="16"/>
        <v>320958</v>
      </c>
      <c r="BH36" s="74">
        <f t="shared" si="45"/>
        <v>0</v>
      </c>
      <c r="BI36" s="74">
        <f t="shared" si="46"/>
        <v>0</v>
      </c>
      <c r="BJ36" s="74">
        <f t="shared" si="47"/>
        <v>0</v>
      </c>
      <c r="BK36" s="74">
        <f t="shared" si="48"/>
        <v>0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310939</v>
      </c>
      <c r="BQ36" s="74">
        <f t="shared" si="53"/>
        <v>29776</v>
      </c>
      <c r="BR36" s="74">
        <f t="shared" si="54"/>
        <v>16911</v>
      </c>
      <c r="BS36" s="74">
        <f t="shared" si="55"/>
        <v>0</v>
      </c>
      <c r="BT36" s="74">
        <f t="shared" si="56"/>
        <v>12865</v>
      </c>
      <c r="BU36" s="74">
        <f t="shared" si="57"/>
        <v>0</v>
      </c>
      <c r="BV36" s="74">
        <f t="shared" si="58"/>
        <v>42638</v>
      </c>
      <c r="BW36" s="74">
        <f t="shared" si="59"/>
        <v>0</v>
      </c>
      <c r="BX36" s="74">
        <f t="shared" si="60"/>
        <v>42638</v>
      </c>
      <c r="BY36" s="74">
        <f t="shared" si="61"/>
        <v>0</v>
      </c>
      <c r="BZ36" s="74">
        <f t="shared" si="62"/>
        <v>0</v>
      </c>
      <c r="CA36" s="74">
        <f t="shared" si="63"/>
        <v>238525</v>
      </c>
      <c r="CB36" s="74">
        <f t="shared" si="64"/>
        <v>0</v>
      </c>
      <c r="CC36" s="74">
        <f t="shared" si="65"/>
        <v>0</v>
      </c>
      <c r="CD36" s="74">
        <f t="shared" si="66"/>
        <v>15106</v>
      </c>
      <c r="CE36" s="74">
        <f t="shared" si="67"/>
        <v>223419</v>
      </c>
      <c r="CF36" s="75">
        <v>0</v>
      </c>
      <c r="CG36" s="74">
        <f t="shared" si="68"/>
        <v>0</v>
      </c>
      <c r="CH36" s="74">
        <f t="shared" si="69"/>
        <v>10019</v>
      </c>
      <c r="CI36" s="74">
        <f t="shared" si="70"/>
        <v>320958</v>
      </c>
    </row>
    <row r="37" spans="1:87" s="50" customFormat="1" ht="12" customHeight="1">
      <c r="A37" s="53" t="s">
        <v>364</v>
      </c>
      <c r="B37" s="54" t="s">
        <v>424</v>
      </c>
      <c r="C37" s="53" t="s">
        <v>425</v>
      </c>
      <c r="D37" s="74">
        <f t="shared" si="3"/>
        <v>4085</v>
      </c>
      <c r="E37" s="74">
        <f t="shared" si="4"/>
        <v>4085</v>
      </c>
      <c r="F37" s="74">
        <v>0</v>
      </c>
      <c r="G37" s="74">
        <v>4085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756562</v>
      </c>
      <c r="M37" s="74">
        <f t="shared" si="6"/>
        <v>112523</v>
      </c>
      <c r="N37" s="74">
        <v>61821</v>
      </c>
      <c r="O37" s="74">
        <v>0</v>
      </c>
      <c r="P37" s="74">
        <v>50702</v>
      </c>
      <c r="Q37" s="74">
        <v>0</v>
      </c>
      <c r="R37" s="74">
        <f t="shared" si="7"/>
        <v>337776</v>
      </c>
      <c r="S37" s="74">
        <v>0</v>
      </c>
      <c r="T37" s="74">
        <v>335541</v>
      </c>
      <c r="U37" s="74">
        <v>2235</v>
      </c>
      <c r="V37" s="74">
        <v>0</v>
      </c>
      <c r="W37" s="74">
        <f t="shared" si="8"/>
        <v>306263</v>
      </c>
      <c r="X37" s="74">
        <v>131188</v>
      </c>
      <c r="Y37" s="74">
        <v>77974</v>
      </c>
      <c r="Z37" s="74">
        <v>81417</v>
      </c>
      <c r="AA37" s="74">
        <v>15684</v>
      </c>
      <c r="AB37" s="75">
        <v>0</v>
      </c>
      <c r="AC37" s="74">
        <v>0</v>
      </c>
      <c r="AD37" s="74">
        <v>248108</v>
      </c>
      <c r="AE37" s="74">
        <f t="shared" si="9"/>
        <v>1008755</v>
      </c>
      <c r="AF37" s="74">
        <f t="shared" si="10"/>
        <v>8348</v>
      </c>
      <c r="AG37" s="74">
        <f t="shared" si="11"/>
        <v>8348</v>
      </c>
      <c r="AH37" s="74">
        <v>0</v>
      </c>
      <c r="AI37" s="74">
        <v>8348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111286</v>
      </c>
      <c r="AO37" s="74">
        <f t="shared" si="13"/>
        <v>23681</v>
      </c>
      <c r="AP37" s="74">
        <v>0</v>
      </c>
      <c r="AQ37" s="74">
        <v>0</v>
      </c>
      <c r="AR37" s="74">
        <v>23681</v>
      </c>
      <c r="AS37" s="74">
        <v>0</v>
      </c>
      <c r="AT37" s="74">
        <f t="shared" si="14"/>
        <v>47854</v>
      </c>
      <c r="AU37" s="74">
        <v>0</v>
      </c>
      <c r="AV37" s="74">
        <v>47854</v>
      </c>
      <c r="AW37" s="74">
        <v>0</v>
      </c>
      <c r="AX37" s="74">
        <v>0</v>
      </c>
      <c r="AY37" s="74">
        <f t="shared" si="15"/>
        <v>39751</v>
      </c>
      <c r="AZ37" s="74">
        <v>0</v>
      </c>
      <c r="BA37" s="74">
        <v>0</v>
      </c>
      <c r="BB37" s="74">
        <v>31184</v>
      </c>
      <c r="BC37" s="74">
        <v>8567</v>
      </c>
      <c r="BD37" s="75">
        <v>0</v>
      </c>
      <c r="BE37" s="74">
        <v>0</v>
      </c>
      <c r="BF37" s="74">
        <v>0</v>
      </c>
      <c r="BG37" s="74">
        <f t="shared" si="16"/>
        <v>119634</v>
      </c>
      <c r="BH37" s="74">
        <f t="shared" si="45"/>
        <v>12433</v>
      </c>
      <c r="BI37" s="74">
        <f t="shared" si="46"/>
        <v>12433</v>
      </c>
      <c r="BJ37" s="74">
        <f t="shared" si="47"/>
        <v>0</v>
      </c>
      <c r="BK37" s="74">
        <f t="shared" si="48"/>
        <v>12433</v>
      </c>
      <c r="BL37" s="74">
        <f t="shared" si="49"/>
        <v>0</v>
      </c>
      <c r="BM37" s="74">
        <f t="shared" si="50"/>
        <v>0</v>
      </c>
      <c r="BN37" s="74">
        <f t="shared" si="51"/>
        <v>0</v>
      </c>
      <c r="BO37" s="75">
        <v>0</v>
      </c>
      <c r="BP37" s="74">
        <f t="shared" si="52"/>
        <v>867848</v>
      </c>
      <c r="BQ37" s="74">
        <f t="shared" si="53"/>
        <v>136204</v>
      </c>
      <c r="BR37" s="74">
        <f t="shared" si="54"/>
        <v>61821</v>
      </c>
      <c r="BS37" s="74">
        <f t="shared" si="55"/>
        <v>0</v>
      </c>
      <c r="BT37" s="74">
        <f t="shared" si="56"/>
        <v>74383</v>
      </c>
      <c r="BU37" s="74">
        <f t="shared" si="57"/>
        <v>0</v>
      </c>
      <c r="BV37" s="74">
        <f t="shared" si="58"/>
        <v>385630</v>
      </c>
      <c r="BW37" s="74">
        <f t="shared" si="59"/>
        <v>0</v>
      </c>
      <c r="BX37" s="74">
        <f t="shared" si="60"/>
        <v>383395</v>
      </c>
      <c r="BY37" s="74">
        <f t="shared" si="61"/>
        <v>2235</v>
      </c>
      <c r="BZ37" s="74">
        <f t="shared" si="62"/>
        <v>0</v>
      </c>
      <c r="CA37" s="74">
        <f t="shared" si="63"/>
        <v>346014</v>
      </c>
      <c r="CB37" s="74">
        <f t="shared" si="64"/>
        <v>131188</v>
      </c>
      <c r="CC37" s="74">
        <f t="shared" si="65"/>
        <v>77974</v>
      </c>
      <c r="CD37" s="74">
        <f t="shared" si="66"/>
        <v>112601</v>
      </c>
      <c r="CE37" s="74">
        <f t="shared" si="67"/>
        <v>24251</v>
      </c>
      <c r="CF37" s="75">
        <v>0</v>
      </c>
      <c r="CG37" s="74">
        <f t="shared" si="68"/>
        <v>0</v>
      </c>
      <c r="CH37" s="74">
        <f t="shared" si="69"/>
        <v>248108</v>
      </c>
      <c r="CI37" s="74">
        <f t="shared" si="70"/>
        <v>1128389</v>
      </c>
    </row>
    <row r="38" spans="1:87" s="50" customFormat="1" ht="12" customHeight="1">
      <c r="A38" s="53" t="s">
        <v>364</v>
      </c>
      <c r="B38" s="54" t="s">
        <v>426</v>
      </c>
      <c r="C38" s="53" t="s">
        <v>427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54030</v>
      </c>
      <c r="AO38" s="74">
        <f t="shared" si="13"/>
        <v>20948</v>
      </c>
      <c r="AP38" s="74">
        <v>20948</v>
      </c>
      <c r="AQ38" s="74">
        <v>0</v>
      </c>
      <c r="AR38" s="74">
        <v>0</v>
      </c>
      <c r="AS38" s="74">
        <v>0</v>
      </c>
      <c r="AT38" s="74">
        <f t="shared" si="14"/>
        <v>16835</v>
      </c>
      <c r="AU38" s="74">
        <v>0</v>
      </c>
      <c r="AV38" s="74">
        <v>16835</v>
      </c>
      <c r="AW38" s="74">
        <v>0</v>
      </c>
      <c r="AX38" s="74">
        <v>0</v>
      </c>
      <c r="AY38" s="74">
        <f t="shared" si="15"/>
        <v>16247</v>
      </c>
      <c r="AZ38" s="74">
        <v>0</v>
      </c>
      <c r="BA38" s="74">
        <v>0</v>
      </c>
      <c r="BB38" s="74">
        <v>0</v>
      </c>
      <c r="BC38" s="74">
        <v>16247</v>
      </c>
      <c r="BD38" s="75">
        <v>0</v>
      </c>
      <c r="BE38" s="74">
        <v>0</v>
      </c>
      <c r="BF38" s="74">
        <v>0</v>
      </c>
      <c r="BG38" s="74">
        <f t="shared" si="16"/>
        <v>54030</v>
      </c>
      <c r="BH38" s="74">
        <f t="shared" si="45"/>
        <v>0</v>
      </c>
      <c r="BI38" s="74">
        <f t="shared" si="46"/>
        <v>0</v>
      </c>
      <c r="BJ38" s="74">
        <f t="shared" si="47"/>
        <v>0</v>
      </c>
      <c r="BK38" s="74">
        <f t="shared" si="48"/>
        <v>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54030</v>
      </c>
      <c r="BQ38" s="74">
        <f t="shared" si="53"/>
        <v>20948</v>
      </c>
      <c r="BR38" s="74">
        <f t="shared" si="54"/>
        <v>20948</v>
      </c>
      <c r="BS38" s="74">
        <f t="shared" si="55"/>
        <v>0</v>
      </c>
      <c r="BT38" s="74">
        <f t="shared" si="56"/>
        <v>0</v>
      </c>
      <c r="BU38" s="74">
        <f t="shared" si="57"/>
        <v>0</v>
      </c>
      <c r="BV38" s="74">
        <f t="shared" si="58"/>
        <v>16835</v>
      </c>
      <c r="BW38" s="74">
        <f t="shared" si="59"/>
        <v>0</v>
      </c>
      <c r="BX38" s="74">
        <f t="shared" si="60"/>
        <v>16835</v>
      </c>
      <c r="BY38" s="74">
        <f t="shared" si="61"/>
        <v>0</v>
      </c>
      <c r="BZ38" s="74">
        <f t="shared" si="62"/>
        <v>0</v>
      </c>
      <c r="CA38" s="74">
        <f t="shared" si="63"/>
        <v>16247</v>
      </c>
      <c r="CB38" s="74">
        <f t="shared" si="64"/>
        <v>0</v>
      </c>
      <c r="CC38" s="74">
        <f t="shared" si="65"/>
        <v>0</v>
      </c>
      <c r="CD38" s="74">
        <f t="shared" si="66"/>
        <v>0</v>
      </c>
      <c r="CE38" s="74">
        <f t="shared" si="67"/>
        <v>16247</v>
      </c>
      <c r="CF38" s="75">
        <v>0</v>
      </c>
      <c r="CG38" s="74">
        <f t="shared" si="68"/>
        <v>0</v>
      </c>
      <c r="CH38" s="74">
        <f t="shared" si="69"/>
        <v>0</v>
      </c>
      <c r="CI38" s="74">
        <f t="shared" si="70"/>
        <v>54030</v>
      </c>
    </row>
    <row r="39" spans="1:87" s="50" customFormat="1" ht="12" customHeight="1">
      <c r="A39" s="53" t="s">
        <v>364</v>
      </c>
      <c r="B39" s="54" t="s">
        <v>428</v>
      </c>
      <c r="C39" s="53" t="s">
        <v>429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207136</v>
      </c>
      <c r="M39" s="74">
        <f t="shared" si="6"/>
        <v>14995</v>
      </c>
      <c r="N39" s="74">
        <v>14995</v>
      </c>
      <c r="O39" s="74">
        <v>0</v>
      </c>
      <c r="P39" s="74">
        <v>0</v>
      </c>
      <c r="Q39" s="74">
        <v>0</v>
      </c>
      <c r="R39" s="74">
        <f t="shared" si="7"/>
        <v>27928</v>
      </c>
      <c r="S39" s="74">
        <v>0</v>
      </c>
      <c r="T39" s="74">
        <v>27928</v>
      </c>
      <c r="U39" s="74">
        <v>0</v>
      </c>
      <c r="V39" s="74">
        <v>0</v>
      </c>
      <c r="W39" s="74">
        <f t="shared" si="8"/>
        <v>164213</v>
      </c>
      <c r="X39" s="74">
        <v>25620</v>
      </c>
      <c r="Y39" s="74">
        <v>115822</v>
      </c>
      <c r="Z39" s="74">
        <v>22771</v>
      </c>
      <c r="AA39" s="74">
        <v>0</v>
      </c>
      <c r="AB39" s="75">
        <v>0</v>
      </c>
      <c r="AC39" s="74">
        <v>0</v>
      </c>
      <c r="AD39" s="74">
        <v>61627</v>
      </c>
      <c r="AE39" s="74">
        <f t="shared" si="9"/>
        <v>268763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0</v>
      </c>
      <c r="BE39" s="74">
        <v>0</v>
      </c>
      <c r="BF39" s="74">
        <v>0</v>
      </c>
      <c r="BG39" s="74">
        <f t="shared" si="16"/>
        <v>0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207136</v>
      </c>
      <c r="BQ39" s="74">
        <f t="shared" si="53"/>
        <v>14995</v>
      </c>
      <c r="BR39" s="74">
        <f t="shared" si="54"/>
        <v>14995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27928</v>
      </c>
      <c r="BW39" s="74">
        <f t="shared" si="59"/>
        <v>0</v>
      </c>
      <c r="BX39" s="74">
        <f t="shared" si="60"/>
        <v>27928</v>
      </c>
      <c r="BY39" s="74">
        <f t="shared" si="61"/>
        <v>0</v>
      </c>
      <c r="BZ39" s="74">
        <f t="shared" si="62"/>
        <v>0</v>
      </c>
      <c r="CA39" s="74">
        <f t="shared" si="63"/>
        <v>164213</v>
      </c>
      <c r="CB39" s="74">
        <f t="shared" si="64"/>
        <v>25620</v>
      </c>
      <c r="CC39" s="74">
        <f t="shared" si="65"/>
        <v>115822</v>
      </c>
      <c r="CD39" s="74">
        <f t="shared" si="66"/>
        <v>22771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61627</v>
      </c>
      <c r="CI39" s="74">
        <f t="shared" si="70"/>
        <v>268763</v>
      </c>
    </row>
    <row r="40" spans="1:87" s="50" customFormat="1" ht="12" customHeight="1">
      <c r="A40" s="53" t="s">
        <v>364</v>
      </c>
      <c r="B40" s="54" t="s">
        <v>430</v>
      </c>
      <c r="C40" s="53" t="s">
        <v>431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24894</v>
      </c>
      <c r="M40" s="74">
        <f t="shared" si="6"/>
        <v>20930</v>
      </c>
      <c r="N40" s="74">
        <v>17821</v>
      </c>
      <c r="O40" s="74">
        <v>0</v>
      </c>
      <c r="P40" s="74">
        <v>3109</v>
      </c>
      <c r="Q40" s="74">
        <v>0</v>
      </c>
      <c r="R40" s="74">
        <f t="shared" si="7"/>
        <v>0</v>
      </c>
      <c r="S40" s="74">
        <v>0</v>
      </c>
      <c r="T40" s="74"/>
      <c r="U40" s="74">
        <v>0</v>
      </c>
      <c r="V40" s="74">
        <v>0</v>
      </c>
      <c r="W40" s="74">
        <f t="shared" si="8"/>
        <v>3964</v>
      </c>
      <c r="X40" s="74">
        <v>0</v>
      </c>
      <c r="Y40" s="74">
        <v>257</v>
      </c>
      <c r="Z40" s="74">
        <v>2997</v>
      </c>
      <c r="AA40" s="74">
        <v>710</v>
      </c>
      <c r="AB40" s="75">
        <v>0</v>
      </c>
      <c r="AC40" s="74">
        <v>0</v>
      </c>
      <c r="AD40" s="74">
        <v>15116</v>
      </c>
      <c r="AE40" s="74">
        <f t="shared" si="9"/>
        <v>40010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0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24894</v>
      </c>
      <c r="BQ40" s="74">
        <f t="shared" si="53"/>
        <v>20930</v>
      </c>
      <c r="BR40" s="74">
        <f t="shared" si="54"/>
        <v>17821</v>
      </c>
      <c r="BS40" s="74">
        <f t="shared" si="55"/>
        <v>0</v>
      </c>
      <c r="BT40" s="74">
        <f t="shared" si="56"/>
        <v>3109</v>
      </c>
      <c r="BU40" s="74">
        <f t="shared" si="57"/>
        <v>0</v>
      </c>
      <c r="BV40" s="74">
        <f t="shared" si="58"/>
        <v>0</v>
      </c>
      <c r="BW40" s="74">
        <f t="shared" si="59"/>
        <v>0</v>
      </c>
      <c r="BX40" s="74">
        <f t="shared" si="60"/>
        <v>0</v>
      </c>
      <c r="BY40" s="74">
        <f t="shared" si="61"/>
        <v>0</v>
      </c>
      <c r="BZ40" s="74">
        <f t="shared" si="62"/>
        <v>0</v>
      </c>
      <c r="CA40" s="74">
        <f t="shared" si="63"/>
        <v>3964</v>
      </c>
      <c r="CB40" s="74">
        <f t="shared" si="64"/>
        <v>0</v>
      </c>
      <c r="CC40" s="74">
        <f t="shared" si="65"/>
        <v>257</v>
      </c>
      <c r="CD40" s="74">
        <f t="shared" si="66"/>
        <v>2997</v>
      </c>
      <c r="CE40" s="74">
        <f t="shared" si="67"/>
        <v>710</v>
      </c>
      <c r="CF40" s="75">
        <v>0</v>
      </c>
      <c r="CG40" s="74">
        <f t="shared" si="68"/>
        <v>0</v>
      </c>
      <c r="CH40" s="74">
        <f t="shared" si="69"/>
        <v>15116</v>
      </c>
      <c r="CI40" s="74">
        <f t="shared" si="70"/>
        <v>40010</v>
      </c>
    </row>
    <row r="41" spans="1:87" s="50" customFormat="1" ht="12" customHeight="1">
      <c r="A41" s="53" t="s">
        <v>364</v>
      </c>
      <c r="B41" s="54" t="s">
        <v>432</v>
      </c>
      <c r="C41" s="53" t="s">
        <v>433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892469</v>
      </c>
      <c r="M41" s="74">
        <f t="shared" si="6"/>
        <v>123354</v>
      </c>
      <c r="N41" s="74">
        <v>26468</v>
      </c>
      <c r="O41" s="74">
        <v>0</v>
      </c>
      <c r="P41" s="74">
        <v>96886</v>
      </c>
      <c r="Q41" s="74">
        <v>0</v>
      </c>
      <c r="R41" s="74">
        <f t="shared" si="7"/>
        <v>468667</v>
      </c>
      <c r="S41" s="74">
        <v>0</v>
      </c>
      <c r="T41" s="74">
        <v>468667</v>
      </c>
      <c r="U41" s="74">
        <v>0</v>
      </c>
      <c r="V41" s="74">
        <v>0</v>
      </c>
      <c r="W41" s="74">
        <f t="shared" si="8"/>
        <v>300448</v>
      </c>
      <c r="X41" s="74">
        <v>0</v>
      </c>
      <c r="Y41" s="74">
        <v>112673</v>
      </c>
      <c r="Z41" s="74">
        <v>176328</v>
      </c>
      <c r="AA41" s="74">
        <v>11447</v>
      </c>
      <c r="AB41" s="75">
        <v>0</v>
      </c>
      <c r="AC41" s="74">
        <v>0</v>
      </c>
      <c r="AD41" s="74">
        <v>324446</v>
      </c>
      <c r="AE41" s="74">
        <f t="shared" si="9"/>
        <v>1216915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200050</v>
      </c>
      <c r="AO41" s="74">
        <f t="shared" si="13"/>
        <v>35930</v>
      </c>
      <c r="AP41" s="74">
        <v>8910</v>
      </c>
      <c r="AQ41" s="74">
        <v>0</v>
      </c>
      <c r="AR41" s="74">
        <v>27020</v>
      </c>
      <c r="AS41" s="74">
        <v>0</v>
      </c>
      <c r="AT41" s="74">
        <f t="shared" si="14"/>
        <v>130357</v>
      </c>
      <c r="AU41" s="74">
        <v>0</v>
      </c>
      <c r="AV41" s="74">
        <v>130357</v>
      </c>
      <c r="AW41" s="74">
        <v>0</v>
      </c>
      <c r="AX41" s="74">
        <v>0</v>
      </c>
      <c r="AY41" s="74">
        <f t="shared" si="15"/>
        <v>33763</v>
      </c>
      <c r="AZ41" s="74">
        <v>4000</v>
      </c>
      <c r="BA41" s="74">
        <v>24379</v>
      </c>
      <c r="BB41" s="74">
        <v>184</v>
      </c>
      <c r="BC41" s="74">
        <v>5200</v>
      </c>
      <c r="BD41" s="75">
        <v>0</v>
      </c>
      <c r="BE41" s="74">
        <v>0</v>
      </c>
      <c r="BF41" s="74">
        <v>62809</v>
      </c>
      <c r="BG41" s="74">
        <f t="shared" si="16"/>
        <v>262859</v>
      </c>
      <c r="BH41" s="74">
        <f t="shared" si="45"/>
        <v>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1092519</v>
      </c>
      <c r="BQ41" s="74">
        <f t="shared" si="53"/>
        <v>159284</v>
      </c>
      <c r="BR41" s="74">
        <f t="shared" si="54"/>
        <v>35378</v>
      </c>
      <c r="BS41" s="74">
        <f t="shared" si="55"/>
        <v>0</v>
      </c>
      <c r="BT41" s="74">
        <f t="shared" si="56"/>
        <v>123906</v>
      </c>
      <c r="BU41" s="74">
        <f t="shared" si="57"/>
        <v>0</v>
      </c>
      <c r="BV41" s="74">
        <f t="shared" si="58"/>
        <v>599024</v>
      </c>
      <c r="BW41" s="74">
        <f t="shared" si="59"/>
        <v>0</v>
      </c>
      <c r="BX41" s="74">
        <f t="shared" si="60"/>
        <v>599024</v>
      </c>
      <c r="BY41" s="74">
        <f t="shared" si="61"/>
        <v>0</v>
      </c>
      <c r="BZ41" s="74">
        <f t="shared" si="62"/>
        <v>0</v>
      </c>
      <c r="CA41" s="74">
        <f t="shared" si="63"/>
        <v>334211</v>
      </c>
      <c r="CB41" s="74">
        <f t="shared" si="64"/>
        <v>4000</v>
      </c>
      <c r="CC41" s="74">
        <f t="shared" si="65"/>
        <v>137052</v>
      </c>
      <c r="CD41" s="74">
        <f t="shared" si="66"/>
        <v>176512</v>
      </c>
      <c r="CE41" s="74">
        <f t="shared" si="67"/>
        <v>16647</v>
      </c>
      <c r="CF41" s="75">
        <v>0</v>
      </c>
      <c r="CG41" s="74">
        <f t="shared" si="68"/>
        <v>0</v>
      </c>
      <c r="CH41" s="74">
        <f t="shared" si="69"/>
        <v>387255</v>
      </c>
      <c r="CI41" s="74">
        <f t="shared" si="70"/>
        <v>1479774</v>
      </c>
    </row>
    <row r="42" spans="1:87" s="50" customFormat="1" ht="12" customHeight="1">
      <c r="A42" s="53" t="s">
        <v>364</v>
      </c>
      <c r="B42" s="54" t="s">
        <v>434</v>
      </c>
      <c r="C42" s="53" t="s">
        <v>435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700071</v>
      </c>
      <c r="M42" s="74">
        <f t="shared" si="6"/>
        <v>36615</v>
      </c>
      <c r="N42" s="74">
        <v>36615</v>
      </c>
      <c r="O42" s="74">
        <v>0</v>
      </c>
      <c r="P42" s="74">
        <v>0</v>
      </c>
      <c r="Q42" s="74">
        <v>0</v>
      </c>
      <c r="R42" s="74">
        <f t="shared" si="7"/>
        <v>377222</v>
      </c>
      <c r="S42" s="74">
        <v>0</v>
      </c>
      <c r="T42" s="74">
        <v>377222</v>
      </c>
      <c r="U42" s="74">
        <v>0</v>
      </c>
      <c r="V42" s="74">
        <v>0</v>
      </c>
      <c r="W42" s="74">
        <f t="shared" si="8"/>
        <v>286234</v>
      </c>
      <c r="X42" s="74">
        <v>0</v>
      </c>
      <c r="Y42" s="74">
        <v>232817</v>
      </c>
      <c r="Z42" s="74">
        <v>38023</v>
      </c>
      <c r="AA42" s="74">
        <v>15394</v>
      </c>
      <c r="AB42" s="75">
        <v>0</v>
      </c>
      <c r="AC42" s="74">
        <v>0</v>
      </c>
      <c r="AD42" s="74">
        <v>58241</v>
      </c>
      <c r="AE42" s="74">
        <f t="shared" si="9"/>
        <v>758312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64545</v>
      </c>
      <c r="AO42" s="74">
        <f t="shared" si="13"/>
        <v>17032</v>
      </c>
      <c r="AP42" s="74">
        <v>10049</v>
      </c>
      <c r="AQ42" s="74">
        <v>0</v>
      </c>
      <c r="AR42" s="74">
        <v>6983</v>
      </c>
      <c r="AS42" s="74">
        <v>0</v>
      </c>
      <c r="AT42" s="74">
        <f t="shared" si="14"/>
        <v>23689</v>
      </c>
      <c r="AU42" s="74">
        <v>0</v>
      </c>
      <c r="AV42" s="74">
        <v>23689</v>
      </c>
      <c r="AW42" s="74">
        <v>0</v>
      </c>
      <c r="AX42" s="74">
        <v>0</v>
      </c>
      <c r="AY42" s="74">
        <f t="shared" si="15"/>
        <v>23824</v>
      </c>
      <c r="AZ42" s="74">
        <v>0</v>
      </c>
      <c r="BA42" s="74">
        <v>23824</v>
      </c>
      <c r="BB42" s="74">
        <v>0</v>
      </c>
      <c r="BC42" s="74">
        <v>0</v>
      </c>
      <c r="BD42" s="75">
        <v>0</v>
      </c>
      <c r="BE42" s="74">
        <v>0</v>
      </c>
      <c r="BF42" s="74">
        <v>9586</v>
      </c>
      <c r="BG42" s="74">
        <f t="shared" si="16"/>
        <v>74131</v>
      </c>
      <c r="BH42" s="74">
        <f t="shared" si="45"/>
        <v>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764616</v>
      </c>
      <c r="BQ42" s="74">
        <f t="shared" si="53"/>
        <v>53647</v>
      </c>
      <c r="BR42" s="74">
        <f t="shared" si="54"/>
        <v>46664</v>
      </c>
      <c r="BS42" s="74">
        <f t="shared" si="55"/>
        <v>0</v>
      </c>
      <c r="BT42" s="74">
        <f t="shared" si="56"/>
        <v>6983</v>
      </c>
      <c r="BU42" s="74">
        <f t="shared" si="57"/>
        <v>0</v>
      </c>
      <c r="BV42" s="74">
        <f t="shared" si="58"/>
        <v>400911</v>
      </c>
      <c r="BW42" s="74">
        <f t="shared" si="59"/>
        <v>0</v>
      </c>
      <c r="BX42" s="74">
        <f t="shared" si="60"/>
        <v>400911</v>
      </c>
      <c r="BY42" s="74">
        <f t="shared" si="61"/>
        <v>0</v>
      </c>
      <c r="BZ42" s="74">
        <f t="shared" si="62"/>
        <v>0</v>
      </c>
      <c r="CA42" s="74">
        <f t="shared" si="63"/>
        <v>310058</v>
      </c>
      <c r="CB42" s="74">
        <f t="shared" si="64"/>
        <v>0</v>
      </c>
      <c r="CC42" s="74">
        <f t="shared" si="65"/>
        <v>256641</v>
      </c>
      <c r="CD42" s="74">
        <f t="shared" si="66"/>
        <v>38023</v>
      </c>
      <c r="CE42" s="74">
        <f t="shared" si="67"/>
        <v>15394</v>
      </c>
      <c r="CF42" s="75">
        <v>0</v>
      </c>
      <c r="CG42" s="74">
        <f t="shared" si="68"/>
        <v>0</v>
      </c>
      <c r="CH42" s="74">
        <f t="shared" si="69"/>
        <v>67827</v>
      </c>
      <c r="CI42" s="74">
        <f t="shared" si="70"/>
        <v>832443</v>
      </c>
    </row>
    <row r="43" spans="1:87" s="50" customFormat="1" ht="12" customHeight="1">
      <c r="A43" s="53" t="s">
        <v>364</v>
      </c>
      <c r="B43" s="54" t="s">
        <v>436</v>
      </c>
      <c r="C43" s="53" t="s">
        <v>437</v>
      </c>
      <c r="D43" s="74">
        <f t="shared" si="3"/>
        <v>102392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102392</v>
      </c>
      <c r="K43" s="75">
        <v>0</v>
      </c>
      <c r="L43" s="74">
        <f t="shared" si="5"/>
        <v>115634</v>
      </c>
      <c r="M43" s="74">
        <f t="shared" si="6"/>
        <v>115634</v>
      </c>
      <c r="N43" s="74">
        <v>115634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110942</v>
      </c>
      <c r="AE43" s="74">
        <f t="shared" si="9"/>
        <v>328968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102392</v>
      </c>
      <c r="BI43" s="74">
        <f t="shared" si="46"/>
        <v>0</v>
      </c>
      <c r="BJ43" s="74">
        <f t="shared" si="47"/>
        <v>0</v>
      </c>
      <c r="BK43" s="74">
        <f t="shared" si="48"/>
        <v>0</v>
      </c>
      <c r="BL43" s="74">
        <f t="shared" si="49"/>
        <v>0</v>
      </c>
      <c r="BM43" s="74">
        <f t="shared" si="50"/>
        <v>0</v>
      </c>
      <c r="BN43" s="74">
        <f t="shared" si="51"/>
        <v>102392</v>
      </c>
      <c r="BO43" s="75">
        <v>0</v>
      </c>
      <c r="BP43" s="74">
        <f t="shared" si="52"/>
        <v>115634</v>
      </c>
      <c r="BQ43" s="74">
        <f t="shared" si="53"/>
        <v>115634</v>
      </c>
      <c r="BR43" s="74">
        <f t="shared" si="54"/>
        <v>115634</v>
      </c>
      <c r="BS43" s="74">
        <f t="shared" si="55"/>
        <v>0</v>
      </c>
      <c r="BT43" s="74">
        <f t="shared" si="56"/>
        <v>0</v>
      </c>
      <c r="BU43" s="74">
        <f t="shared" si="57"/>
        <v>0</v>
      </c>
      <c r="BV43" s="74">
        <f t="shared" si="58"/>
        <v>0</v>
      </c>
      <c r="BW43" s="74">
        <f t="shared" si="59"/>
        <v>0</v>
      </c>
      <c r="BX43" s="74">
        <f t="shared" si="60"/>
        <v>0</v>
      </c>
      <c r="BY43" s="74">
        <f t="shared" si="61"/>
        <v>0</v>
      </c>
      <c r="BZ43" s="74">
        <f t="shared" si="62"/>
        <v>0</v>
      </c>
      <c r="CA43" s="74">
        <f t="shared" si="63"/>
        <v>0</v>
      </c>
      <c r="CB43" s="74">
        <f t="shared" si="64"/>
        <v>0</v>
      </c>
      <c r="CC43" s="74">
        <f t="shared" si="65"/>
        <v>0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110942</v>
      </c>
      <c r="CI43" s="74">
        <f t="shared" si="70"/>
        <v>328968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438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439</v>
      </c>
      <c r="B2" s="148" t="s">
        <v>440</v>
      </c>
      <c r="C2" s="157" t="s">
        <v>441</v>
      </c>
      <c r="D2" s="139" t="s">
        <v>442</v>
      </c>
      <c r="E2" s="114"/>
      <c r="F2" s="114"/>
      <c r="G2" s="114"/>
      <c r="H2" s="114"/>
      <c r="I2" s="114"/>
      <c r="J2" s="139" t="s">
        <v>443</v>
      </c>
      <c r="K2" s="59"/>
      <c r="L2" s="59"/>
      <c r="M2" s="59"/>
      <c r="N2" s="59"/>
      <c r="O2" s="59"/>
      <c r="P2" s="59"/>
      <c r="Q2" s="115"/>
      <c r="R2" s="139" t="s">
        <v>444</v>
      </c>
      <c r="S2" s="59"/>
      <c r="T2" s="59"/>
      <c r="U2" s="59"/>
      <c r="V2" s="59"/>
      <c r="W2" s="59"/>
      <c r="X2" s="59"/>
      <c r="Y2" s="115"/>
      <c r="Z2" s="139" t="s">
        <v>445</v>
      </c>
      <c r="AA2" s="59"/>
      <c r="AB2" s="59"/>
      <c r="AC2" s="59"/>
      <c r="AD2" s="59"/>
      <c r="AE2" s="59"/>
      <c r="AF2" s="59"/>
      <c r="AG2" s="115"/>
      <c r="AH2" s="139" t="s">
        <v>446</v>
      </c>
      <c r="AI2" s="59"/>
      <c r="AJ2" s="59"/>
      <c r="AK2" s="59"/>
      <c r="AL2" s="59"/>
      <c r="AM2" s="59"/>
      <c r="AN2" s="59"/>
      <c r="AO2" s="115"/>
      <c r="AP2" s="139" t="s">
        <v>447</v>
      </c>
      <c r="AQ2" s="59"/>
      <c r="AR2" s="59"/>
      <c r="AS2" s="59"/>
      <c r="AT2" s="59"/>
      <c r="AU2" s="59"/>
      <c r="AV2" s="59"/>
      <c r="AW2" s="115"/>
      <c r="AX2" s="139" t="s">
        <v>448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449</v>
      </c>
      <c r="E4" s="59"/>
      <c r="F4" s="118"/>
      <c r="G4" s="119" t="s">
        <v>450</v>
      </c>
      <c r="H4" s="59"/>
      <c r="I4" s="118"/>
      <c r="J4" s="160" t="s">
        <v>451</v>
      </c>
      <c r="K4" s="157" t="s">
        <v>452</v>
      </c>
      <c r="L4" s="119" t="s">
        <v>449</v>
      </c>
      <c r="M4" s="59"/>
      <c r="N4" s="118"/>
      <c r="O4" s="119" t="s">
        <v>450</v>
      </c>
      <c r="P4" s="59"/>
      <c r="Q4" s="118"/>
      <c r="R4" s="160" t="s">
        <v>451</v>
      </c>
      <c r="S4" s="157" t="s">
        <v>452</v>
      </c>
      <c r="T4" s="119" t="s">
        <v>449</v>
      </c>
      <c r="U4" s="59"/>
      <c r="V4" s="118"/>
      <c r="W4" s="119" t="s">
        <v>450</v>
      </c>
      <c r="X4" s="59"/>
      <c r="Y4" s="118"/>
      <c r="Z4" s="160" t="s">
        <v>451</v>
      </c>
      <c r="AA4" s="157" t="s">
        <v>452</v>
      </c>
      <c r="AB4" s="119" t="s">
        <v>449</v>
      </c>
      <c r="AC4" s="59"/>
      <c r="AD4" s="118"/>
      <c r="AE4" s="119" t="s">
        <v>450</v>
      </c>
      <c r="AF4" s="59"/>
      <c r="AG4" s="118"/>
      <c r="AH4" s="160" t="s">
        <v>451</v>
      </c>
      <c r="AI4" s="157" t="s">
        <v>452</v>
      </c>
      <c r="AJ4" s="119" t="s">
        <v>449</v>
      </c>
      <c r="AK4" s="59"/>
      <c r="AL4" s="118"/>
      <c r="AM4" s="119" t="s">
        <v>450</v>
      </c>
      <c r="AN4" s="59"/>
      <c r="AO4" s="118"/>
      <c r="AP4" s="160" t="s">
        <v>451</v>
      </c>
      <c r="AQ4" s="157" t="s">
        <v>452</v>
      </c>
      <c r="AR4" s="119" t="s">
        <v>449</v>
      </c>
      <c r="AS4" s="59"/>
      <c r="AT4" s="118"/>
      <c r="AU4" s="119" t="s">
        <v>450</v>
      </c>
      <c r="AV4" s="59"/>
      <c r="AW4" s="118"/>
      <c r="AX4" s="160" t="s">
        <v>451</v>
      </c>
      <c r="AY4" s="157" t="s">
        <v>452</v>
      </c>
      <c r="AZ4" s="119" t="s">
        <v>449</v>
      </c>
      <c r="BA4" s="59"/>
      <c r="BB4" s="118"/>
      <c r="BC4" s="119" t="s">
        <v>450</v>
      </c>
      <c r="BD4" s="59"/>
      <c r="BE4" s="118"/>
    </row>
    <row r="5" spans="1:57" s="45" customFormat="1" ht="22.5">
      <c r="A5" s="161"/>
      <c r="B5" s="149"/>
      <c r="C5" s="158"/>
      <c r="D5" s="140" t="s">
        <v>454</v>
      </c>
      <c r="E5" s="129" t="s">
        <v>455</v>
      </c>
      <c r="F5" s="130" t="s">
        <v>456</v>
      </c>
      <c r="G5" s="118" t="s">
        <v>454</v>
      </c>
      <c r="H5" s="129" t="s">
        <v>455</v>
      </c>
      <c r="I5" s="130" t="s">
        <v>456</v>
      </c>
      <c r="J5" s="161"/>
      <c r="K5" s="158"/>
      <c r="L5" s="140" t="s">
        <v>454</v>
      </c>
      <c r="M5" s="129" t="s">
        <v>455</v>
      </c>
      <c r="N5" s="130" t="s">
        <v>458</v>
      </c>
      <c r="O5" s="140" t="s">
        <v>454</v>
      </c>
      <c r="P5" s="129" t="s">
        <v>455</v>
      </c>
      <c r="Q5" s="130" t="s">
        <v>458</v>
      </c>
      <c r="R5" s="161"/>
      <c r="S5" s="158"/>
      <c r="T5" s="140" t="s">
        <v>454</v>
      </c>
      <c r="U5" s="129" t="s">
        <v>455</v>
      </c>
      <c r="V5" s="130" t="s">
        <v>458</v>
      </c>
      <c r="W5" s="140" t="s">
        <v>454</v>
      </c>
      <c r="X5" s="129" t="s">
        <v>455</v>
      </c>
      <c r="Y5" s="130" t="s">
        <v>458</v>
      </c>
      <c r="Z5" s="161"/>
      <c r="AA5" s="158"/>
      <c r="AB5" s="140" t="s">
        <v>454</v>
      </c>
      <c r="AC5" s="129" t="s">
        <v>455</v>
      </c>
      <c r="AD5" s="130" t="s">
        <v>458</v>
      </c>
      <c r="AE5" s="140" t="s">
        <v>454</v>
      </c>
      <c r="AF5" s="129" t="s">
        <v>455</v>
      </c>
      <c r="AG5" s="130" t="s">
        <v>458</v>
      </c>
      <c r="AH5" s="161"/>
      <c r="AI5" s="158"/>
      <c r="AJ5" s="140" t="s">
        <v>454</v>
      </c>
      <c r="AK5" s="129" t="s">
        <v>455</v>
      </c>
      <c r="AL5" s="130" t="s">
        <v>458</v>
      </c>
      <c r="AM5" s="140" t="s">
        <v>454</v>
      </c>
      <c r="AN5" s="129" t="s">
        <v>455</v>
      </c>
      <c r="AO5" s="130" t="s">
        <v>458</v>
      </c>
      <c r="AP5" s="161"/>
      <c r="AQ5" s="158"/>
      <c r="AR5" s="140" t="s">
        <v>454</v>
      </c>
      <c r="AS5" s="129" t="s">
        <v>455</v>
      </c>
      <c r="AT5" s="130" t="s">
        <v>458</v>
      </c>
      <c r="AU5" s="140" t="s">
        <v>454</v>
      </c>
      <c r="AV5" s="129" t="s">
        <v>455</v>
      </c>
      <c r="AW5" s="130" t="s">
        <v>458</v>
      </c>
      <c r="AX5" s="161"/>
      <c r="AY5" s="158"/>
      <c r="AZ5" s="140" t="s">
        <v>454</v>
      </c>
      <c r="BA5" s="129" t="s">
        <v>455</v>
      </c>
      <c r="BB5" s="130" t="s">
        <v>458</v>
      </c>
      <c r="BC5" s="140" t="s">
        <v>454</v>
      </c>
      <c r="BD5" s="129" t="s">
        <v>455</v>
      </c>
      <c r="BE5" s="130" t="s">
        <v>458</v>
      </c>
    </row>
    <row r="6" spans="1:57" s="46" customFormat="1" ht="13.5">
      <c r="A6" s="162"/>
      <c r="B6" s="150"/>
      <c r="C6" s="159"/>
      <c r="D6" s="141" t="s">
        <v>459</v>
      </c>
      <c r="E6" s="142" t="s">
        <v>459</v>
      </c>
      <c r="F6" s="142" t="s">
        <v>459</v>
      </c>
      <c r="G6" s="141" t="s">
        <v>459</v>
      </c>
      <c r="H6" s="142" t="s">
        <v>459</v>
      </c>
      <c r="I6" s="142" t="s">
        <v>459</v>
      </c>
      <c r="J6" s="162"/>
      <c r="K6" s="159"/>
      <c r="L6" s="141" t="s">
        <v>459</v>
      </c>
      <c r="M6" s="142" t="s">
        <v>459</v>
      </c>
      <c r="N6" s="142" t="s">
        <v>459</v>
      </c>
      <c r="O6" s="141" t="s">
        <v>459</v>
      </c>
      <c r="P6" s="142" t="s">
        <v>459</v>
      </c>
      <c r="Q6" s="142" t="s">
        <v>459</v>
      </c>
      <c r="R6" s="162"/>
      <c r="S6" s="159"/>
      <c r="T6" s="141" t="s">
        <v>459</v>
      </c>
      <c r="U6" s="142" t="s">
        <v>459</v>
      </c>
      <c r="V6" s="142" t="s">
        <v>459</v>
      </c>
      <c r="W6" s="141" t="s">
        <v>459</v>
      </c>
      <c r="X6" s="142" t="s">
        <v>459</v>
      </c>
      <c r="Y6" s="142" t="s">
        <v>459</v>
      </c>
      <c r="Z6" s="162"/>
      <c r="AA6" s="159"/>
      <c r="AB6" s="141" t="s">
        <v>459</v>
      </c>
      <c r="AC6" s="142" t="s">
        <v>459</v>
      </c>
      <c r="AD6" s="142" t="s">
        <v>459</v>
      </c>
      <c r="AE6" s="141" t="s">
        <v>459</v>
      </c>
      <c r="AF6" s="142" t="s">
        <v>459</v>
      </c>
      <c r="AG6" s="142" t="s">
        <v>459</v>
      </c>
      <c r="AH6" s="162"/>
      <c r="AI6" s="159"/>
      <c r="AJ6" s="141" t="s">
        <v>459</v>
      </c>
      <c r="AK6" s="142" t="s">
        <v>459</v>
      </c>
      <c r="AL6" s="142" t="s">
        <v>459</v>
      </c>
      <c r="AM6" s="141" t="s">
        <v>459</v>
      </c>
      <c r="AN6" s="142" t="s">
        <v>459</v>
      </c>
      <c r="AO6" s="142" t="s">
        <v>459</v>
      </c>
      <c r="AP6" s="162"/>
      <c r="AQ6" s="159"/>
      <c r="AR6" s="141" t="s">
        <v>459</v>
      </c>
      <c r="AS6" s="142" t="s">
        <v>459</v>
      </c>
      <c r="AT6" s="142" t="s">
        <v>459</v>
      </c>
      <c r="AU6" s="141" t="s">
        <v>459</v>
      </c>
      <c r="AV6" s="142" t="s">
        <v>459</v>
      </c>
      <c r="AW6" s="142" t="s">
        <v>459</v>
      </c>
      <c r="AX6" s="162"/>
      <c r="AY6" s="159"/>
      <c r="AZ6" s="141" t="s">
        <v>459</v>
      </c>
      <c r="BA6" s="142" t="s">
        <v>459</v>
      </c>
      <c r="BB6" s="142" t="s">
        <v>459</v>
      </c>
      <c r="BC6" s="141" t="s">
        <v>459</v>
      </c>
      <c r="BD6" s="142" t="s">
        <v>459</v>
      </c>
      <c r="BE6" s="142" t="s">
        <v>459</v>
      </c>
    </row>
    <row r="7" spans="1:57" s="61" customFormat="1" ht="12" customHeight="1">
      <c r="A7" s="48" t="s">
        <v>460</v>
      </c>
      <c r="B7" s="63">
        <v>19000</v>
      </c>
      <c r="C7" s="48" t="s">
        <v>456</v>
      </c>
      <c r="D7" s="70">
        <f aca="true" t="shared" si="0" ref="D7:I7">SUM(D8:D34)</f>
        <v>191575</v>
      </c>
      <c r="E7" s="70">
        <f t="shared" si="0"/>
        <v>2461698</v>
      </c>
      <c r="F7" s="70">
        <f t="shared" si="0"/>
        <v>2653273</v>
      </c>
      <c r="G7" s="70">
        <f t="shared" si="0"/>
        <v>0</v>
      </c>
      <c r="H7" s="70">
        <f t="shared" si="0"/>
        <v>694110</v>
      </c>
      <c r="I7" s="70">
        <f t="shared" si="0"/>
        <v>694110</v>
      </c>
      <c r="J7" s="49">
        <f>COUNTIF(J8:J34,"&lt;&gt;")</f>
        <v>18</v>
      </c>
      <c r="K7" s="49">
        <f>COUNTIF(K8:K34,"&lt;&gt;")</f>
        <v>18</v>
      </c>
      <c r="L7" s="70">
        <f aca="true" t="shared" si="1" ref="L7:Q7">SUM(L8:L34)</f>
        <v>132347</v>
      </c>
      <c r="M7" s="70">
        <f t="shared" si="1"/>
        <v>2131008</v>
      </c>
      <c r="N7" s="70">
        <f t="shared" si="1"/>
        <v>2263355</v>
      </c>
      <c r="O7" s="70">
        <f t="shared" si="1"/>
        <v>0</v>
      </c>
      <c r="P7" s="70">
        <f t="shared" si="1"/>
        <v>417493</v>
      </c>
      <c r="Q7" s="70">
        <f t="shared" si="1"/>
        <v>417493</v>
      </c>
      <c r="R7" s="49">
        <f>COUNTIF(R8:R34,"&lt;&gt;")</f>
        <v>10</v>
      </c>
      <c r="S7" s="49">
        <f>COUNTIF(S8:S34,"&lt;&gt;")</f>
        <v>10</v>
      </c>
      <c r="T7" s="70">
        <f aca="true" t="shared" si="2" ref="T7:Y7">SUM(T8:T34)</f>
        <v>59228</v>
      </c>
      <c r="U7" s="70">
        <f t="shared" si="2"/>
        <v>327640</v>
      </c>
      <c r="V7" s="70">
        <f t="shared" si="2"/>
        <v>386868</v>
      </c>
      <c r="W7" s="70">
        <f t="shared" si="2"/>
        <v>0</v>
      </c>
      <c r="X7" s="70">
        <f t="shared" si="2"/>
        <v>239219</v>
      </c>
      <c r="Y7" s="70">
        <f t="shared" si="2"/>
        <v>239219</v>
      </c>
      <c r="Z7" s="49">
        <f>COUNTIF(Z8:Z34,"&lt;&gt;")</f>
        <v>2</v>
      </c>
      <c r="AA7" s="49">
        <f>COUNTIF(AA8:AA34,"&lt;&gt;")</f>
        <v>2</v>
      </c>
      <c r="AB7" s="70">
        <f aca="true" t="shared" si="3" ref="AB7:AG7">SUM(AB8:AB34)</f>
        <v>0</v>
      </c>
      <c r="AC7" s="70">
        <f t="shared" si="3"/>
        <v>3050</v>
      </c>
      <c r="AD7" s="70">
        <f t="shared" si="3"/>
        <v>3050</v>
      </c>
      <c r="AE7" s="70">
        <f t="shared" si="3"/>
        <v>0</v>
      </c>
      <c r="AF7" s="70">
        <f t="shared" si="3"/>
        <v>37398</v>
      </c>
      <c r="AG7" s="70">
        <f t="shared" si="3"/>
        <v>37398</v>
      </c>
      <c r="AH7" s="49">
        <f>COUNTIF(AH8:AH34,"&lt;&gt;")</f>
        <v>0</v>
      </c>
      <c r="AI7" s="49">
        <f>COUNTIF(AI8:AI34,"&lt;&gt;")</f>
        <v>0</v>
      </c>
      <c r="AJ7" s="70">
        <f aca="true" t="shared" si="4" ref="AJ7:AO7">SUM(AJ8:AJ34)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COUNTIF(AP8:AP34,"&lt;&gt;")</f>
        <v>0</v>
      </c>
      <c r="AQ7" s="49">
        <f>COUNTIF(AQ8:AQ34,"&lt;&gt;")</f>
        <v>0</v>
      </c>
      <c r="AR7" s="70">
        <f aca="true" t="shared" si="5" ref="AR7:AW7">SUM(AR8:AR34)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COUNTIF(AX8:AX34,"&lt;&gt;")</f>
        <v>0</v>
      </c>
      <c r="AY7" s="49">
        <f>COUNTIF(AY8:AY34,"&lt;&gt;")</f>
        <v>0</v>
      </c>
      <c r="AZ7" s="70">
        <f aca="true" t="shared" si="6" ref="AZ7:BE7">SUM(AZ8:AZ34)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460</v>
      </c>
      <c r="B8" s="64" t="s">
        <v>461</v>
      </c>
      <c r="C8" s="51" t="s">
        <v>462</v>
      </c>
      <c r="D8" s="72">
        <f aca="true" t="shared" si="7" ref="D8:D34">SUM(L8,T8,AB8,AJ8,AR8,AZ8)</f>
        <v>132347</v>
      </c>
      <c r="E8" s="72">
        <f aca="true" t="shared" si="8" ref="E8:E34">SUM(M8,U8,AC8,AK8,AS8,BA8)</f>
        <v>0</v>
      </c>
      <c r="F8" s="72">
        <f aca="true" t="shared" si="9" ref="F8:F34">SUM(D8:E8)</f>
        <v>132347</v>
      </c>
      <c r="G8" s="72">
        <f aca="true" t="shared" si="10" ref="G8:G34">SUM(O8,W8,AE8,AM8,AU8,BC8)</f>
        <v>0</v>
      </c>
      <c r="H8" s="72">
        <f aca="true" t="shared" si="11" ref="H8:H34">SUM(P8,X8,AF8,AN8,AV8,BD8)</f>
        <v>0</v>
      </c>
      <c r="I8" s="72">
        <f aca="true" t="shared" si="12" ref="I8:I34">SUM(G8:H8)</f>
        <v>0</v>
      </c>
      <c r="J8" s="65" t="s">
        <v>463</v>
      </c>
      <c r="K8" s="52" t="s">
        <v>464</v>
      </c>
      <c r="L8" s="72">
        <v>132347</v>
      </c>
      <c r="M8" s="72">
        <v>0</v>
      </c>
      <c r="N8" s="72">
        <f aca="true" t="shared" si="13" ref="N8:N34">SUM(L8,+M8)</f>
        <v>132347</v>
      </c>
      <c r="O8" s="72">
        <v>0</v>
      </c>
      <c r="P8" s="72">
        <v>0</v>
      </c>
      <c r="Q8" s="72">
        <f aca="true" t="shared" si="14" ref="Q8:Q34">SUM(O8,+P8)</f>
        <v>0</v>
      </c>
      <c r="R8" s="65"/>
      <c r="S8" s="52"/>
      <c r="T8" s="72">
        <v>0</v>
      </c>
      <c r="U8" s="72">
        <v>0</v>
      </c>
      <c r="V8" s="72">
        <f aca="true" t="shared" si="15" ref="V8:V34">+SUM(T8,U8)</f>
        <v>0</v>
      </c>
      <c r="W8" s="72">
        <v>0</v>
      </c>
      <c r="X8" s="72">
        <v>0</v>
      </c>
      <c r="Y8" s="72">
        <f aca="true" t="shared" si="16" ref="Y8:Y34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34">+SUM(AB8,AC8)</f>
        <v>0</v>
      </c>
      <c r="AE8" s="72">
        <v>0</v>
      </c>
      <c r="AF8" s="72">
        <v>0</v>
      </c>
      <c r="AG8" s="72">
        <f aca="true" t="shared" si="18" ref="AG8:AG34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34">SUM(AJ8,+AK8)</f>
        <v>0</v>
      </c>
      <c r="AM8" s="72">
        <v>0</v>
      </c>
      <c r="AN8" s="72">
        <v>0</v>
      </c>
      <c r="AO8" s="72">
        <f aca="true" t="shared" si="20" ref="AO8:AO34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34">SUM(AR8,+AS8)</f>
        <v>0</v>
      </c>
      <c r="AU8" s="72">
        <v>0</v>
      </c>
      <c r="AV8" s="72">
        <v>0</v>
      </c>
      <c r="AW8" s="72">
        <f aca="true" t="shared" si="22" ref="AW8:AW34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4">SUM(AZ8,BA8)</f>
        <v>0</v>
      </c>
      <c r="BC8" s="72">
        <v>0</v>
      </c>
      <c r="BD8" s="72">
        <v>0</v>
      </c>
      <c r="BE8" s="72">
        <f aca="true" t="shared" si="24" ref="BE8:BE34">SUM(BC8,+BD8)</f>
        <v>0</v>
      </c>
    </row>
    <row r="9" spans="1:57" s="50" customFormat="1" ht="12" customHeight="1">
      <c r="A9" s="51" t="s">
        <v>460</v>
      </c>
      <c r="B9" s="64" t="s">
        <v>465</v>
      </c>
      <c r="C9" s="51" t="s">
        <v>466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460</v>
      </c>
      <c r="B10" s="64" t="s">
        <v>467</v>
      </c>
      <c r="C10" s="51" t="s">
        <v>468</v>
      </c>
      <c r="D10" s="72">
        <f t="shared" si="7"/>
        <v>0</v>
      </c>
      <c r="E10" s="72">
        <f t="shared" si="8"/>
        <v>310295</v>
      </c>
      <c r="F10" s="72">
        <f t="shared" si="9"/>
        <v>310295</v>
      </c>
      <c r="G10" s="72">
        <f t="shared" si="10"/>
        <v>0</v>
      </c>
      <c r="H10" s="72">
        <f t="shared" si="11"/>
        <v>20385</v>
      </c>
      <c r="I10" s="72">
        <f t="shared" si="12"/>
        <v>20385</v>
      </c>
      <c r="J10" s="65" t="s">
        <v>469</v>
      </c>
      <c r="K10" s="52" t="s">
        <v>470</v>
      </c>
      <c r="L10" s="72">
        <v>0</v>
      </c>
      <c r="M10" s="72">
        <v>310295</v>
      </c>
      <c r="N10" s="72">
        <f t="shared" si="13"/>
        <v>310295</v>
      </c>
      <c r="O10" s="72">
        <v>0</v>
      </c>
      <c r="P10" s="72">
        <v>20385</v>
      </c>
      <c r="Q10" s="72">
        <f t="shared" si="14"/>
        <v>20385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460</v>
      </c>
      <c r="B11" s="64" t="s">
        <v>471</v>
      </c>
      <c r="C11" s="51" t="s">
        <v>472</v>
      </c>
      <c r="D11" s="72">
        <f t="shared" si="7"/>
        <v>30485</v>
      </c>
      <c r="E11" s="72">
        <f t="shared" si="8"/>
        <v>68133</v>
      </c>
      <c r="F11" s="72">
        <f t="shared" si="9"/>
        <v>98618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473</v>
      </c>
      <c r="K11" s="52" t="s">
        <v>474</v>
      </c>
      <c r="L11" s="72">
        <v>0</v>
      </c>
      <c r="M11" s="72">
        <v>68133</v>
      </c>
      <c r="N11" s="72">
        <f t="shared" si="13"/>
        <v>68133</v>
      </c>
      <c r="O11" s="72">
        <v>0</v>
      </c>
      <c r="P11" s="72">
        <v>0</v>
      </c>
      <c r="Q11" s="72">
        <f t="shared" si="14"/>
        <v>0</v>
      </c>
      <c r="R11" s="65" t="s">
        <v>463</v>
      </c>
      <c r="S11" s="52" t="s">
        <v>464</v>
      </c>
      <c r="T11" s="72">
        <v>30485</v>
      </c>
      <c r="U11" s="72">
        <v>0</v>
      </c>
      <c r="V11" s="72">
        <f t="shared" si="15"/>
        <v>30485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460</v>
      </c>
      <c r="B12" s="54" t="s">
        <v>475</v>
      </c>
      <c r="C12" s="53" t="s">
        <v>476</v>
      </c>
      <c r="D12" s="74">
        <f t="shared" si="7"/>
        <v>0</v>
      </c>
      <c r="E12" s="74">
        <f t="shared" si="8"/>
        <v>310295</v>
      </c>
      <c r="F12" s="74">
        <f t="shared" si="9"/>
        <v>310295</v>
      </c>
      <c r="G12" s="74">
        <f t="shared" si="10"/>
        <v>0</v>
      </c>
      <c r="H12" s="74">
        <f t="shared" si="11"/>
        <v>20385</v>
      </c>
      <c r="I12" s="74">
        <f t="shared" si="12"/>
        <v>20385</v>
      </c>
      <c r="J12" s="54" t="s">
        <v>469</v>
      </c>
      <c r="K12" s="53" t="s">
        <v>470</v>
      </c>
      <c r="L12" s="74">
        <v>0</v>
      </c>
      <c r="M12" s="74">
        <v>310295</v>
      </c>
      <c r="N12" s="74">
        <f t="shared" si="13"/>
        <v>310295</v>
      </c>
      <c r="O12" s="74">
        <v>0</v>
      </c>
      <c r="P12" s="74">
        <v>20385</v>
      </c>
      <c r="Q12" s="74">
        <f t="shared" si="14"/>
        <v>20385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460</v>
      </c>
      <c r="B13" s="54" t="s">
        <v>477</v>
      </c>
      <c r="C13" s="53" t="s">
        <v>478</v>
      </c>
      <c r="D13" s="74">
        <f t="shared" si="7"/>
        <v>0</v>
      </c>
      <c r="E13" s="74">
        <f t="shared" si="8"/>
        <v>143390</v>
      </c>
      <c r="F13" s="74">
        <f t="shared" si="9"/>
        <v>143390</v>
      </c>
      <c r="G13" s="74">
        <f t="shared" si="10"/>
        <v>0</v>
      </c>
      <c r="H13" s="74">
        <f t="shared" si="11"/>
        <v>25075</v>
      </c>
      <c r="I13" s="74">
        <f t="shared" si="12"/>
        <v>25075</v>
      </c>
      <c r="J13" s="54" t="s">
        <v>479</v>
      </c>
      <c r="K13" s="53" t="s">
        <v>480</v>
      </c>
      <c r="L13" s="74">
        <v>0</v>
      </c>
      <c r="M13" s="74">
        <v>143390</v>
      </c>
      <c r="N13" s="74">
        <f t="shared" si="13"/>
        <v>143390</v>
      </c>
      <c r="O13" s="74">
        <v>0</v>
      </c>
      <c r="P13" s="74">
        <v>25075</v>
      </c>
      <c r="Q13" s="74">
        <f t="shared" si="14"/>
        <v>25075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460</v>
      </c>
      <c r="B14" s="54" t="s">
        <v>481</v>
      </c>
      <c r="C14" s="53" t="s">
        <v>482</v>
      </c>
      <c r="D14" s="74">
        <f t="shared" si="7"/>
        <v>0</v>
      </c>
      <c r="E14" s="74">
        <f t="shared" si="8"/>
        <v>316362</v>
      </c>
      <c r="F14" s="74">
        <f t="shared" si="9"/>
        <v>316362</v>
      </c>
      <c r="G14" s="74">
        <f t="shared" si="10"/>
        <v>0</v>
      </c>
      <c r="H14" s="74">
        <f t="shared" si="11"/>
        <v>270630</v>
      </c>
      <c r="I14" s="74">
        <f t="shared" si="12"/>
        <v>270630</v>
      </c>
      <c r="J14" s="54" t="s">
        <v>483</v>
      </c>
      <c r="K14" s="53" t="s">
        <v>484</v>
      </c>
      <c r="L14" s="74">
        <v>0</v>
      </c>
      <c r="M14" s="74">
        <v>316362</v>
      </c>
      <c r="N14" s="74">
        <f t="shared" si="13"/>
        <v>316362</v>
      </c>
      <c r="O14" s="74">
        <v>0</v>
      </c>
      <c r="P14" s="74">
        <v>59961</v>
      </c>
      <c r="Q14" s="74">
        <f t="shared" si="14"/>
        <v>59961</v>
      </c>
      <c r="R14" s="54" t="s">
        <v>485</v>
      </c>
      <c r="S14" s="53" t="s">
        <v>486</v>
      </c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210669</v>
      </c>
      <c r="Y14" s="74">
        <f t="shared" si="16"/>
        <v>210669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460</v>
      </c>
      <c r="B15" s="54" t="s">
        <v>487</v>
      </c>
      <c r="C15" s="53" t="s">
        <v>488</v>
      </c>
      <c r="D15" s="74">
        <f t="shared" si="7"/>
        <v>0</v>
      </c>
      <c r="E15" s="74">
        <f t="shared" si="8"/>
        <v>171141</v>
      </c>
      <c r="F15" s="74">
        <f t="shared" si="9"/>
        <v>171141</v>
      </c>
      <c r="G15" s="74">
        <f t="shared" si="10"/>
        <v>0</v>
      </c>
      <c r="H15" s="74">
        <f t="shared" si="11"/>
        <v>12687</v>
      </c>
      <c r="I15" s="74">
        <f t="shared" si="12"/>
        <v>12687</v>
      </c>
      <c r="J15" s="54" t="s">
        <v>479</v>
      </c>
      <c r="K15" s="53" t="s">
        <v>480</v>
      </c>
      <c r="L15" s="74">
        <v>0</v>
      </c>
      <c r="M15" s="74">
        <v>171141</v>
      </c>
      <c r="N15" s="74">
        <f t="shared" si="13"/>
        <v>171141</v>
      </c>
      <c r="O15" s="74">
        <v>0</v>
      </c>
      <c r="P15" s="74">
        <v>12687</v>
      </c>
      <c r="Q15" s="74">
        <f t="shared" si="14"/>
        <v>12687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460</v>
      </c>
      <c r="B16" s="54" t="s">
        <v>489</v>
      </c>
      <c r="C16" s="53" t="s">
        <v>490</v>
      </c>
      <c r="D16" s="74">
        <f t="shared" si="7"/>
        <v>0</v>
      </c>
      <c r="E16" s="74">
        <f t="shared" si="8"/>
        <v>353458</v>
      </c>
      <c r="F16" s="74">
        <f t="shared" si="9"/>
        <v>353458</v>
      </c>
      <c r="G16" s="74">
        <f t="shared" si="10"/>
        <v>0</v>
      </c>
      <c r="H16" s="74">
        <f t="shared" si="11"/>
        <v>98043</v>
      </c>
      <c r="I16" s="74">
        <f t="shared" si="12"/>
        <v>98043</v>
      </c>
      <c r="J16" s="54" t="s">
        <v>483</v>
      </c>
      <c r="K16" s="53" t="s">
        <v>484</v>
      </c>
      <c r="L16" s="74">
        <v>0</v>
      </c>
      <c r="M16" s="74">
        <v>201255</v>
      </c>
      <c r="N16" s="74">
        <f t="shared" si="13"/>
        <v>201255</v>
      </c>
      <c r="O16" s="74">
        <v>0</v>
      </c>
      <c r="P16" s="74">
        <v>81344</v>
      </c>
      <c r="Q16" s="74">
        <f t="shared" si="14"/>
        <v>81344</v>
      </c>
      <c r="R16" s="54" t="s">
        <v>479</v>
      </c>
      <c r="S16" s="53" t="s">
        <v>480</v>
      </c>
      <c r="T16" s="74">
        <v>0</v>
      </c>
      <c r="U16" s="74">
        <v>152203</v>
      </c>
      <c r="V16" s="74">
        <f t="shared" si="15"/>
        <v>152203</v>
      </c>
      <c r="W16" s="74">
        <v>0</v>
      </c>
      <c r="X16" s="74">
        <v>16699</v>
      </c>
      <c r="Y16" s="74">
        <f t="shared" si="16"/>
        <v>16699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460</v>
      </c>
      <c r="B17" s="54" t="s">
        <v>491</v>
      </c>
      <c r="C17" s="53" t="s">
        <v>492</v>
      </c>
      <c r="D17" s="74">
        <f t="shared" si="7"/>
        <v>0</v>
      </c>
      <c r="E17" s="74">
        <f t="shared" si="8"/>
        <v>106339</v>
      </c>
      <c r="F17" s="74">
        <f t="shared" si="9"/>
        <v>106339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 t="s">
        <v>473</v>
      </c>
      <c r="K17" s="53" t="s">
        <v>474</v>
      </c>
      <c r="L17" s="74">
        <v>0</v>
      </c>
      <c r="M17" s="74">
        <v>51962</v>
      </c>
      <c r="N17" s="74">
        <f t="shared" si="13"/>
        <v>51962</v>
      </c>
      <c r="O17" s="74">
        <v>0</v>
      </c>
      <c r="P17" s="74">
        <v>0</v>
      </c>
      <c r="Q17" s="74">
        <f t="shared" si="14"/>
        <v>0</v>
      </c>
      <c r="R17" s="54" t="s">
        <v>463</v>
      </c>
      <c r="S17" s="53" t="s">
        <v>493</v>
      </c>
      <c r="T17" s="74">
        <v>0</v>
      </c>
      <c r="U17" s="74">
        <v>51327</v>
      </c>
      <c r="V17" s="74">
        <f t="shared" si="15"/>
        <v>51327</v>
      </c>
      <c r="W17" s="74">
        <v>0</v>
      </c>
      <c r="X17" s="74">
        <v>0</v>
      </c>
      <c r="Y17" s="74">
        <f t="shared" si="16"/>
        <v>0</v>
      </c>
      <c r="Z17" s="54" t="s">
        <v>494</v>
      </c>
      <c r="AA17" s="53" t="s">
        <v>495</v>
      </c>
      <c r="AB17" s="74">
        <v>0</v>
      </c>
      <c r="AC17" s="74">
        <v>3050</v>
      </c>
      <c r="AD17" s="74">
        <f t="shared" si="17"/>
        <v>3050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460</v>
      </c>
      <c r="B18" s="54" t="s">
        <v>496</v>
      </c>
      <c r="C18" s="53" t="s">
        <v>497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460</v>
      </c>
      <c r="B19" s="54" t="s">
        <v>498</v>
      </c>
      <c r="C19" s="53" t="s">
        <v>499</v>
      </c>
      <c r="D19" s="74">
        <f t="shared" si="7"/>
        <v>28743</v>
      </c>
      <c r="E19" s="74">
        <f t="shared" si="8"/>
        <v>81574</v>
      </c>
      <c r="F19" s="74">
        <f t="shared" si="9"/>
        <v>110317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 t="s">
        <v>473</v>
      </c>
      <c r="K19" s="53" t="s">
        <v>474</v>
      </c>
      <c r="L19" s="74">
        <v>0</v>
      </c>
      <c r="M19" s="74">
        <v>81574</v>
      </c>
      <c r="N19" s="74">
        <f t="shared" si="13"/>
        <v>81574</v>
      </c>
      <c r="O19" s="74">
        <v>0</v>
      </c>
      <c r="P19" s="74">
        <v>0</v>
      </c>
      <c r="Q19" s="74">
        <f t="shared" si="14"/>
        <v>0</v>
      </c>
      <c r="R19" s="54" t="s">
        <v>463</v>
      </c>
      <c r="S19" s="53" t="s">
        <v>464</v>
      </c>
      <c r="T19" s="74">
        <v>28743</v>
      </c>
      <c r="U19" s="74">
        <v>0</v>
      </c>
      <c r="V19" s="74">
        <f t="shared" si="15"/>
        <v>28743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460</v>
      </c>
      <c r="B20" s="54" t="s">
        <v>500</v>
      </c>
      <c r="C20" s="53" t="s">
        <v>501</v>
      </c>
      <c r="D20" s="74">
        <f t="shared" si="7"/>
        <v>0</v>
      </c>
      <c r="E20" s="74">
        <f t="shared" si="8"/>
        <v>141024</v>
      </c>
      <c r="F20" s="74">
        <f t="shared" si="9"/>
        <v>141024</v>
      </c>
      <c r="G20" s="74">
        <f t="shared" si="10"/>
        <v>0</v>
      </c>
      <c r="H20" s="74">
        <f t="shared" si="11"/>
        <v>56791</v>
      </c>
      <c r="I20" s="74">
        <f t="shared" si="12"/>
        <v>56791</v>
      </c>
      <c r="J20" s="54" t="s">
        <v>483</v>
      </c>
      <c r="K20" s="53" t="s">
        <v>484</v>
      </c>
      <c r="L20" s="74">
        <v>0</v>
      </c>
      <c r="M20" s="74">
        <v>139372</v>
      </c>
      <c r="N20" s="74">
        <f t="shared" si="13"/>
        <v>139372</v>
      </c>
      <c r="O20" s="74">
        <v>0</v>
      </c>
      <c r="P20" s="74">
        <v>56791</v>
      </c>
      <c r="Q20" s="74">
        <f t="shared" si="14"/>
        <v>56791</v>
      </c>
      <c r="R20" s="54" t="s">
        <v>494</v>
      </c>
      <c r="S20" s="53" t="s">
        <v>502</v>
      </c>
      <c r="T20" s="74">
        <v>0</v>
      </c>
      <c r="U20" s="74">
        <v>1652</v>
      </c>
      <c r="V20" s="74">
        <f t="shared" si="15"/>
        <v>1652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460</v>
      </c>
      <c r="B21" s="54" t="s">
        <v>503</v>
      </c>
      <c r="C21" s="53" t="s">
        <v>504</v>
      </c>
      <c r="D21" s="74">
        <f t="shared" si="7"/>
        <v>0</v>
      </c>
      <c r="E21" s="74">
        <f t="shared" si="8"/>
        <v>114030</v>
      </c>
      <c r="F21" s="74">
        <f t="shared" si="9"/>
        <v>114030</v>
      </c>
      <c r="G21" s="74">
        <f t="shared" si="10"/>
        <v>0</v>
      </c>
      <c r="H21" s="74">
        <f t="shared" si="11"/>
        <v>45087</v>
      </c>
      <c r="I21" s="74">
        <f t="shared" si="12"/>
        <v>45087</v>
      </c>
      <c r="J21" s="54" t="s">
        <v>483</v>
      </c>
      <c r="K21" s="53" t="s">
        <v>505</v>
      </c>
      <c r="L21" s="74">
        <v>0</v>
      </c>
      <c r="M21" s="74">
        <v>83080</v>
      </c>
      <c r="N21" s="74">
        <f t="shared" si="13"/>
        <v>83080</v>
      </c>
      <c r="O21" s="74">
        <v>0</v>
      </c>
      <c r="P21" s="74">
        <v>0</v>
      </c>
      <c r="Q21" s="74">
        <f t="shared" si="14"/>
        <v>0</v>
      </c>
      <c r="R21" s="54" t="s">
        <v>506</v>
      </c>
      <c r="S21" s="53" t="s">
        <v>507</v>
      </c>
      <c r="T21" s="74">
        <v>0</v>
      </c>
      <c r="U21" s="74">
        <v>30950</v>
      </c>
      <c r="V21" s="74">
        <f t="shared" si="15"/>
        <v>30950</v>
      </c>
      <c r="W21" s="74">
        <v>0</v>
      </c>
      <c r="X21" s="74">
        <v>7689</v>
      </c>
      <c r="Y21" s="74">
        <f t="shared" si="16"/>
        <v>7689</v>
      </c>
      <c r="Z21" s="54" t="s">
        <v>485</v>
      </c>
      <c r="AA21" s="53" t="s">
        <v>486</v>
      </c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37398</v>
      </c>
      <c r="AG21" s="74">
        <f t="shared" si="18"/>
        <v>37398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460</v>
      </c>
      <c r="B22" s="54" t="s">
        <v>508</v>
      </c>
      <c r="C22" s="53" t="s">
        <v>509</v>
      </c>
      <c r="D22" s="74">
        <f t="shared" si="7"/>
        <v>0</v>
      </c>
      <c r="E22" s="74">
        <f t="shared" si="8"/>
        <v>18939</v>
      </c>
      <c r="F22" s="74">
        <f t="shared" si="9"/>
        <v>18939</v>
      </c>
      <c r="G22" s="74">
        <f t="shared" si="10"/>
        <v>0</v>
      </c>
      <c r="H22" s="74">
        <f t="shared" si="11"/>
        <v>4705</v>
      </c>
      <c r="I22" s="74">
        <f t="shared" si="12"/>
        <v>4705</v>
      </c>
      <c r="J22" s="54" t="s">
        <v>506</v>
      </c>
      <c r="K22" s="53" t="s">
        <v>507</v>
      </c>
      <c r="L22" s="74">
        <v>0</v>
      </c>
      <c r="M22" s="74">
        <v>18939</v>
      </c>
      <c r="N22" s="74">
        <f t="shared" si="13"/>
        <v>18939</v>
      </c>
      <c r="O22" s="74">
        <v>0</v>
      </c>
      <c r="P22" s="74">
        <v>4705</v>
      </c>
      <c r="Q22" s="74">
        <f t="shared" si="14"/>
        <v>4705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460</v>
      </c>
      <c r="B23" s="54" t="s">
        <v>510</v>
      </c>
      <c r="C23" s="53" t="s">
        <v>511</v>
      </c>
      <c r="D23" s="74">
        <f t="shared" si="7"/>
        <v>0</v>
      </c>
      <c r="E23" s="74">
        <f t="shared" si="8"/>
        <v>140455</v>
      </c>
      <c r="F23" s="74">
        <f t="shared" si="9"/>
        <v>140455</v>
      </c>
      <c r="G23" s="74">
        <f t="shared" si="10"/>
        <v>0</v>
      </c>
      <c r="H23" s="74">
        <f t="shared" si="11"/>
        <v>34895</v>
      </c>
      <c r="I23" s="74">
        <f t="shared" si="12"/>
        <v>34895</v>
      </c>
      <c r="J23" s="54" t="s">
        <v>506</v>
      </c>
      <c r="K23" s="53" t="s">
        <v>507</v>
      </c>
      <c r="L23" s="74">
        <v>0</v>
      </c>
      <c r="M23" s="74">
        <v>140455</v>
      </c>
      <c r="N23" s="74">
        <f t="shared" si="13"/>
        <v>140455</v>
      </c>
      <c r="O23" s="74">
        <v>0</v>
      </c>
      <c r="P23" s="74">
        <v>34895</v>
      </c>
      <c r="Q23" s="74">
        <f t="shared" si="14"/>
        <v>34895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460</v>
      </c>
      <c r="B24" s="54" t="s">
        <v>512</v>
      </c>
      <c r="C24" s="53" t="s">
        <v>513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f t="shared" si="13"/>
        <v>0</v>
      </c>
      <c r="O24" s="74">
        <v>0</v>
      </c>
      <c r="P24" s="74">
        <v>0</v>
      </c>
      <c r="Q24" s="74">
        <f t="shared" si="14"/>
        <v>0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460</v>
      </c>
      <c r="B25" s="54" t="s">
        <v>514</v>
      </c>
      <c r="C25" s="53" t="s">
        <v>515</v>
      </c>
      <c r="D25" s="74">
        <f t="shared" si="7"/>
        <v>0</v>
      </c>
      <c r="E25" s="74">
        <f t="shared" si="8"/>
        <v>87794</v>
      </c>
      <c r="F25" s="74">
        <f t="shared" si="9"/>
        <v>87794</v>
      </c>
      <c r="G25" s="74">
        <f t="shared" si="10"/>
        <v>0</v>
      </c>
      <c r="H25" s="74">
        <f t="shared" si="11"/>
        <v>47777</v>
      </c>
      <c r="I25" s="74">
        <f t="shared" si="12"/>
        <v>47777</v>
      </c>
      <c r="J25" s="54" t="s">
        <v>485</v>
      </c>
      <c r="K25" s="53" t="s">
        <v>486</v>
      </c>
      <c r="L25" s="74">
        <v>0</v>
      </c>
      <c r="M25" s="74">
        <v>0</v>
      </c>
      <c r="N25" s="74">
        <f t="shared" si="13"/>
        <v>0</v>
      </c>
      <c r="O25" s="74">
        <v>0</v>
      </c>
      <c r="P25" s="74">
        <v>47777</v>
      </c>
      <c r="Q25" s="74">
        <f t="shared" si="14"/>
        <v>47777</v>
      </c>
      <c r="R25" s="54" t="s">
        <v>483</v>
      </c>
      <c r="S25" s="53" t="s">
        <v>484</v>
      </c>
      <c r="T25" s="74">
        <v>0</v>
      </c>
      <c r="U25" s="74">
        <v>87794</v>
      </c>
      <c r="V25" s="74">
        <f t="shared" si="15"/>
        <v>87794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460</v>
      </c>
      <c r="B26" s="54" t="s">
        <v>516</v>
      </c>
      <c r="C26" s="53" t="s">
        <v>517</v>
      </c>
      <c r="D26" s="74">
        <f t="shared" si="7"/>
        <v>0</v>
      </c>
      <c r="E26" s="74">
        <f t="shared" si="8"/>
        <v>92855</v>
      </c>
      <c r="F26" s="74">
        <f t="shared" si="9"/>
        <v>92855</v>
      </c>
      <c r="G26" s="74">
        <f t="shared" si="10"/>
        <v>0</v>
      </c>
      <c r="H26" s="74">
        <f t="shared" si="11"/>
        <v>38916</v>
      </c>
      <c r="I26" s="74">
        <f t="shared" si="12"/>
        <v>38916</v>
      </c>
      <c r="J26" s="54" t="s">
        <v>483</v>
      </c>
      <c r="K26" s="53" t="s">
        <v>484</v>
      </c>
      <c r="L26" s="74">
        <v>0</v>
      </c>
      <c r="M26" s="74">
        <v>92855</v>
      </c>
      <c r="N26" s="74">
        <f t="shared" si="13"/>
        <v>92855</v>
      </c>
      <c r="O26" s="74">
        <v>0</v>
      </c>
      <c r="P26" s="74">
        <v>38916</v>
      </c>
      <c r="Q26" s="74">
        <f t="shared" si="14"/>
        <v>38916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460</v>
      </c>
      <c r="B27" s="54" t="s">
        <v>518</v>
      </c>
      <c r="C27" s="53" t="s">
        <v>519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f t="shared" si="13"/>
        <v>0</v>
      </c>
      <c r="O27" s="74">
        <v>0</v>
      </c>
      <c r="P27" s="74">
        <v>0</v>
      </c>
      <c r="Q27" s="74">
        <f t="shared" si="14"/>
        <v>0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460</v>
      </c>
      <c r="B28" s="54" t="s">
        <v>520</v>
      </c>
      <c r="C28" s="53" t="s">
        <v>521</v>
      </c>
      <c r="D28" s="74">
        <f t="shared" si="7"/>
        <v>0</v>
      </c>
      <c r="E28" s="74">
        <f t="shared" si="8"/>
        <v>0</v>
      </c>
      <c r="F28" s="74">
        <f t="shared" si="9"/>
        <v>0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/>
      <c r="K28" s="53"/>
      <c r="L28" s="74">
        <v>0</v>
      </c>
      <c r="M28" s="74">
        <v>0</v>
      </c>
      <c r="N28" s="74">
        <f t="shared" si="13"/>
        <v>0</v>
      </c>
      <c r="O28" s="74">
        <v>0</v>
      </c>
      <c r="P28" s="74">
        <v>0</v>
      </c>
      <c r="Q28" s="74">
        <f t="shared" si="14"/>
        <v>0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460</v>
      </c>
      <c r="B29" s="54" t="s">
        <v>522</v>
      </c>
      <c r="C29" s="53" t="s">
        <v>523</v>
      </c>
      <c r="D29" s="74">
        <f t="shared" si="7"/>
        <v>0</v>
      </c>
      <c r="E29" s="74">
        <f t="shared" si="8"/>
        <v>0</v>
      </c>
      <c r="F29" s="74">
        <f t="shared" si="9"/>
        <v>0</v>
      </c>
      <c r="G29" s="74">
        <f t="shared" si="10"/>
        <v>0</v>
      </c>
      <c r="H29" s="74">
        <f t="shared" si="11"/>
        <v>0</v>
      </c>
      <c r="I29" s="74">
        <f t="shared" si="12"/>
        <v>0</v>
      </c>
      <c r="J29" s="54"/>
      <c r="K29" s="53"/>
      <c r="L29" s="74">
        <v>0</v>
      </c>
      <c r="M29" s="74">
        <v>0</v>
      </c>
      <c r="N29" s="74">
        <f t="shared" si="13"/>
        <v>0</v>
      </c>
      <c r="O29" s="74">
        <v>0</v>
      </c>
      <c r="P29" s="74">
        <v>0</v>
      </c>
      <c r="Q29" s="74">
        <f t="shared" si="14"/>
        <v>0</v>
      </c>
      <c r="R29" s="54"/>
      <c r="S29" s="53"/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0</v>
      </c>
      <c r="Y29" s="74">
        <f t="shared" si="16"/>
        <v>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460</v>
      </c>
      <c r="B30" s="54" t="s">
        <v>524</v>
      </c>
      <c r="C30" s="53" t="s">
        <v>525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/>
      <c r="K30" s="53"/>
      <c r="L30" s="74">
        <v>0</v>
      </c>
      <c r="M30" s="74">
        <v>0</v>
      </c>
      <c r="N30" s="74">
        <f t="shared" si="13"/>
        <v>0</v>
      </c>
      <c r="O30" s="74">
        <v>0</v>
      </c>
      <c r="P30" s="74">
        <v>0</v>
      </c>
      <c r="Q30" s="74">
        <f t="shared" si="14"/>
        <v>0</v>
      </c>
      <c r="R30" s="54"/>
      <c r="S30" s="53"/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0</v>
      </c>
      <c r="Y30" s="74">
        <f t="shared" si="16"/>
        <v>0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460</v>
      </c>
      <c r="B31" s="54" t="s">
        <v>526</v>
      </c>
      <c r="C31" s="53" t="s">
        <v>527</v>
      </c>
      <c r="D31" s="74">
        <f t="shared" si="7"/>
        <v>0</v>
      </c>
      <c r="E31" s="74">
        <f t="shared" si="8"/>
        <v>1900</v>
      </c>
      <c r="F31" s="74">
        <f t="shared" si="9"/>
        <v>1900</v>
      </c>
      <c r="G31" s="74">
        <f t="shared" si="10"/>
        <v>0</v>
      </c>
      <c r="H31" s="74">
        <f t="shared" si="11"/>
        <v>4162</v>
      </c>
      <c r="I31" s="74">
        <f t="shared" si="12"/>
        <v>4162</v>
      </c>
      <c r="J31" s="54" t="s">
        <v>494</v>
      </c>
      <c r="K31" s="53" t="s">
        <v>502</v>
      </c>
      <c r="L31" s="74">
        <v>0</v>
      </c>
      <c r="M31" s="74">
        <v>1900</v>
      </c>
      <c r="N31" s="74">
        <f t="shared" si="13"/>
        <v>1900</v>
      </c>
      <c r="O31" s="74">
        <v>0</v>
      </c>
      <c r="P31" s="74">
        <v>0</v>
      </c>
      <c r="Q31" s="74">
        <f t="shared" si="14"/>
        <v>0</v>
      </c>
      <c r="R31" s="54" t="s">
        <v>528</v>
      </c>
      <c r="S31" s="53" t="s">
        <v>529</v>
      </c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4162</v>
      </c>
      <c r="Y31" s="74">
        <f t="shared" si="16"/>
        <v>4162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460</v>
      </c>
      <c r="B32" s="54" t="s">
        <v>530</v>
      </c>
      <c r="C32" s="53" t="s">
        <v>531</v>
      </c>
      <c r="D32" s="74">
        <f t="shared" si="7"/>
        <v>0</v>
      </c>
      <c r="E32" s="74">
        <f t="shared" si="8"/>
        <v>3714</v>
      </c>
      <c r="F32" s="74">
        <f t="shared" si="9"/>
        <v>3714</v>
      </c>
      <c r="G32" s="74">
        <f t="shared" si="10"/>
        <v>0</v>
      </c>
      <c r="H32" s="74">
        <f t="shared" si="11"/>
        <v>14572</v>
      </c>
      <c r="I32" s="74">
        <f t="shared" si="12"/>
        <v>14572</v>
      </c>
      <c r="J32" s="54" t="s">
        <v>528</v>
      </c>
      <c r="K32" s="53" t="s">
        <v>529</v>
      </c>
      <c r="L32" s="74">
        <v>0</v>
      </c>
      <c r="M32" s="74">
        <v>0</v>
      </c>
      <c r="N32" s="74">
        <f t="shared" si="13"/>
        <v>0</v>
      </c>
      <c r="O32" s="74">
        <v>0</v>
      </c>
      <c r="P32" s="74">
        <v>14572</v>
      </c>
      <c r="Q32" s="74">
        <f t="shared" si="14"/>
        <v>14572</v>
      </c>
      <c r="R32" s="54" t="s">
        <v>494</v>
      </c>
      <c r="S32" s="53" t="s">
        <v>495</v>
      </c>
      <c r="T32" s="74">
        <v>0</v>
      </c>
      <c r="U32" s="74">
        <v>3714</v>
      </c>
      <c r="V32" s="74">
        <f t="shared" si="15"/>
        <v>3714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460</v>
      </c>
      <c r="B33" s="54" t="s">
        <v>532</v>
      </c>
      <c r="C33" s="53" t="s">
        <v>533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0</v>
      </c>
      <c r="I33" s="74">
        <f t="shared" si="12"/>
        <v>0</v>
      </c>
      <c r="J33" s="54"/>
      <c r="K33" s="53"/>
      <c r="L33" s="74">
        <v>0</v>
      </c>
      <c r="M33" s="74">
        <v>0</v>
      </c>
      <c r="N33" s="74">
        <f t="shared" si="13"/>
        <v>0</v>
      </c>
      <c r="O33" s="74">
        <v>0</v>
      </c>
      <c r="P33" s="74">
        <v>0</v>
      </c>
      <c r="Q33" s="74">
        <f t="shared" si="14"/>
        <v>0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460</v>
      </c>
      <c r="B34" s="54" t="s">
        <v>534</v>
      </c>
      <c r="C34" s="53" t="s">
        <v>535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/>
      <c r="K34" s="53"/>
      <c r="L34" s="74">
        <v>0</v>
      </c>
      <c r="M34" s="74">
        <v>0</v>
      </c>
      <c r="N34" s="74">
        <f t="shared" si="13"/>
        <v>0</v>
      </c>
      <c r="O34" s="74">
        <v>0</v>
      </c>
      <c r="P34" s="74">
        <v>0</v>
      </c>
      <c r="Q34" s="74">
        <f t="shared" si="14"/>
        <v>0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53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536</v>
      </c>
      <c r="B2" s="148" t="s">
        <v>537</v>
      </c>
      <c r="C2" s="157" t="s">
        <v>538</v>
      </c>
      <c r="D2" s="164" t="s">
        <v>539</v>
      </c>
      <c r="E2" s="165"/>
      <c r="F2" s="143" t="s">
        <v>540</v>
      </c>
      <c r="G2" s="60"/>
      <c r="H2" s="60"/>
      <c r="I2" s="118"/>
      <c r="J2" s="143" t="s">
        <v>541</v>
      </c>
      <c r="K2" s="60"/>
      <c r="L2" s="60"/>
      <c r="M2" s="118"/>
      <c r="N2" s="143" t="s">
        <v>542</v>
      </c>
      <c r="O2" s="60"/>
      <c r="P2" s="60"/>
      <c r="Q2" s="118"/>
      <c r="R2" s="143" t="s">
        <v>543</v>
      </c>
      <c r="S2" s="60"/>
      <c r="T2" s="60"/>
      <c r="U2" s="118"/>
      <c r="V2" s="143" t="s">
        <v>544</v>
      </c>
      <c r="W2" s="60"/>
      <c r="X2" s="60"/>
      <c r="Y2" s="118"/>
      <c r="Z2" s="143" t="s">
        <v>545</v>
      </c>
      <c r="AA2" s="60"/>
      <c r="AB2" s="60"/>
      <c r="AC2" s="118"/>
      <c r="AD2" s="143" t="s">
        <v>546</v>
      </c>
      <c r="AE2" s="60"/>
      <c r="AF2" s="60"/>
      <c r="AG2" s="118"/>
      <c r="AH2" s="143" t="s">
        <v>547</v>
      </c>
      <c r="AI2" s="60"/>
      <c r="AJ2" s="60"/>
      <c r="AK2" s="118"/>
      <c r="AL2" s="143" t="s">
        <v>548</v>
      </c>
      <c r="AM2" s="60"/>
      <c r="AN2" s="60"/>
      <c r="AO2" s="118"/>
      <c r="AP2" s="143" t="s">
        <v>549</v>
      </c>
      <c r="AQ2" s="60"/>
      <c r="AR2" s="60"/>
      <c r="AS2" s="118"/>
      <c r="AT2" s="143" t="s">
        <v>550</v>
      </c>
      <c r="AU2" s="60"/>
      <c r="AV2" s="60"/>
      <c r="AW2" s="118"/>
      <c r="AX2" s="143" t="s">
        <v>551</v>
      </c>
      <c r="AY2" s="60"/>
      <c r="AZ2" s="60"/>
      <c r="BA2" s="118"/>
      <c r="BB2" s="143" t="s">
        <v>552</v>
      </c>
      <c r="BC2" s="60"/>
      <c r="BD2" s="60"/>
      <c r="BE2" s="118"/>
      <c r="BF2" s="143" t="s">
        <v>553</v>
      </c>
      <c r="BG2" s="60"/>
      <c r="BH2" s="60"/>
      <c r="BI2" s="118"/>
      <c r="BJ2" s="143" t="s">
        <v>554</v>
      </c>
      <c r="BK2" s="60"/>
      <c r="BL2" s="60"/>
      <c r="BM2" s="118"/>
      <c r="BN2" s="143" t="s">
        <v>555</v>
      </c>
      <c r="BO2" s="60"/>
      <c r="BP2" s="60"/>
      <c r="BQ2" s="118"/>
      <c r="BR2" s="143" t="s">
        <v>556</v>
      </c>
      <c r="BS2" s="60"/>
      <c r="BT2" s="60"/>
      <c r="BU2" s="118"/>
      <c r="BV2" s="143" t="s">
        <v>557</v>
      </c>
      <c r="BW2" s="60"/>
      <c r="BX2" s="60"/>
      <c r="BY2" s="118"/>
      <c r="BZ2" s="143" t="s">
        <v>558</v>
      </c>
      <c r="CA2" s="60"/>
      <c r="CB2" s="60"/>
      <c r="CC2" s="118"/>
      <c r="CD2" s="143" t="s">
        <v>559</v>
      </c>
      <c r="CE2" s="60"/>
      <c r="CF2" s="60"/>
      <c r="CG2" s="118"/>
      <c r="CH2" s="143" t="s">
        <v>560</v>
      </c>
      <c r="CI2" s="60"/>
      <c r="CJ2" s="60"/>
      <c r="CK2" s="118"/>
      <c r="CL2" s="143" t="s">
        <v>561</v>
      </c>
      <c r="CM2" s="60"/>
      <c r="CN2" s="60"/>
      <c r="CO2" s="118"/>
      <c r="CP2" s="143" t="s">
        <v>562</v>
      </c>
      <c r="CQ2" s="60"/>
      <c r="CR2" s="60"/>
      <c r="CS2" s="118"/>
      <c r="CT2" s="143" t="s">
        <v>563</v>
      </c>
      <c r="CU2" s="60"/>
      <c r="CV2" s="60"/>
      <c r="CW2" s="118"/>
      <c r="CX2" s="143" t="s">
        <v>564</v>
      </c>
      <c r="CY2" s="60"/>
      <c r="CZ2" s="60"/>
      <c r="DA2" s="118"/>
      <c r="DB2" s="143" t="s">
        <v>565</v>
      </c>
      <c r="DC2" s="60"/>
      <c r="DD2" s="60"/>
      <c r="DE2" s="118"/>
      <c r="DF2" s="143" t="s">
        <v>566</v>
      </c>
      <c r="DG2" s="60"/>
      <c r="DH2" s="60"/>
      <c r="DI2" s="118"/>
      <c r="DJ2" s="143" t="s">
        <v>567</v>
      </c>
      <c r="DK2" s="60"/>
      <c r="DL2" s="60"/>
      <c r="DM2" s="118"/>
      <c r="DN2" s="143" t="s">
        <v>568</v>
      </c>
      <c r="DO2" s="60"/>
      <c r="DP2" s="60"/>
      <c r="DQ2" s="118"/>
      <c r="DR2" s="143" t="s">
        <v>569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449</v>
      </c>
      <c r="E4" s="160" t="s">
        <v>450</v>
      </c>
      <c r="F4" s="160" t="s">
        <v>570</v>
      </c>
      <c r="G4" s="160" t="s">
        <v>571</v>
      </c>
      <c r="H4" s="160" t="s">
        <v>449</v>
      </c>
      <c r="I4" s="160" t="s">
        <v>450</v>
      </c>
      <c r="J4" s="160" t="s">
        <v>570</v>
      </c>
      <c r="K4" s="160" t="s">
        <v>571</v>
      </c>
      <c r="L4" s="160" t="s">
        <v>449</v>
      </c>
      <c r="M4" s="160" t="s">
        <v>450</v>
      </c>
      <c r="N4" s="160" t="s">
        <v>570</v>
      </c>
      <c r="O4" s="160" t="s">
        <v>571</v>
      </c>
      <c r="P4" s="160" t="s">
        <v>449</v>
      </c>
      <c r="Q4" s="160" t="s">
        <v>450</v>
      </c>
      <c r="R4" s="160" t="s">
        <v>570</v>
      </c>
      <c r="S4" s="160" t="s">
        <v>571</v>
      </c>
      <c r="T4" s="160" t="s">
        <v>449</v>
      </c>
      <c r="U4" s="160" t="s">
        <v>450</v>
      </c>
      <c r="V4" s="160" t="s">
        <v>570</v>
      </c>
      <c r="W4" s="160" t="s">
        <v>571</v>
      </c>
      <c r="X4" s="160" t="s">
        <v>449</v>
      </c>
      <c r="Y4" s="160" t="s">
        <v>450</v>
      </c>
      <c r="Z4" s="160" t="s">
        <v>570</v>
      </c>
      <c r="AA4" s="160" t="s">
        <v>571</v>
      </c>
      <c r="AB4" s="160" t="s">
        <v>449</v>
      </c>
      <c r="AC4" s="160" t="s">
        <v>450</v>
      </c>
      <c r="AD4" s="160" t="s">
        <v>570</v>
      </c>
      <c r="AE4" s="160" t="s">
        <v>571</v>
      </c>
      <c r="AF4" s="160" t="s">
        <v>449</v>
      </c>
      <c r="AG4" s="160" t="s">
        <v>450</v>
      </c>
      <c r="AH4" s="160" t="s">
        <v>570</v>
      </c>
      <c r="AI4" s="160" t="s">
        <v>571</v>
      </c>
      <c r="AJ4" s="160" t="s">
        <v>449</v>
      </c>
      <c r="AK4" s="160" t="s">
        <v>450</v>
      </c>
      <c r="AL4" s="160" t="s">
        <v>570</v>
      </c>
      <c r="AM4" s="160" t="s">
        <v>571</v>
      </c>
      <c r="AN4" s="160" t="s">
        <v>449</v>
      </c>
      <c r="AO4" s="160" t="s">
        <v>450</v>
      </c>
      <c r="AP4" s="160" t="s">
        <v>570</v>
      </c>
      <c r="AQ4" s="160" t="s">
        <v>571</v>
      </c>
      <c r="AR4" s="160" t="s">
        <v>449</v>
      </c>
      <c r="AS4" s="160" t="s">
        <v>450</v>
      </c>
      <c r="AT4" s="160" t="s">
        <v>570</v>
      </c>
      <c r="AU4" s="160" t="s">
        <v>571</v>
      </c>
      <c r="AV4" s="160" t="s">
        <v>449</v>
      </c>
      <c r="AW4" s="160" t="s">
        <v>450</v>
      </c>
      <c r="AX4" s="160" t="s">
        <v>570</v>
      </c>
      <c r="AY4" s="160" t="s">
        <v>571</v>
      </c>
      <c r="AZ4" s="160" t="s">
        <v>449</v>
      </c>
      <c r="BA4" s="160" t="s">
        <v>450</v>
      </c>
      <c r="BB4" s="160" t="s">
        <v>570</v>
      </c>
      <c r="BC4" s="160" t="s">
        <v>571</v>
      </c>
      <c r="BD4" s="160" t="s">
        <v>449</v>
      </c>
      <c r="BE4" s="160" t="s">
        <v>450</v>
      </c>
      <c r="BF4" s="160" t="s">
        <v>570</v>
      </c>
      <c r="BG4" s="160" t="s">
        <v>571</v>
      </c>
      <c r="BH4" s="160" t="s">
        <v>449</v>
      </c>
      <c r="BI4" s="160" t="s">
        <v>450</v>
      </c>
      <c r="BJ4" s="160" t="s">
        <v>570</v>
      </c>
      <c r="BK4" s="160" t="s">
        <v>571</v>
      </c>
      <c r="BL4" s="160" t="s">
        <v>449</v>
      </c>
      <c r="BM4" s="160" t="s">
        <v>450</v>
      </c>
      <c r="BN4" s="160" t="s">
        <v>570</v>
      </c>
      <c r="BO4" s="160" t="s">
        <v>571</v>
      </c>
      <c r="BP4" s="160" t="s">
        <v>449</v>
      </c>
      <c r="BQ4" s="160" t="s">
        <v>450</v>
      </c>
      <c r="BR4" s="160" t="s">
        <v>570</v>
      </c>
      <c r="BS4" s="160" t="s">
        <v>571</v>
      </c>
      <c r="BT4" s="160" t="s">
        <v>449</v>
      </c>
      <c r="BU4" s="160" t="s">
        <v>450</v>
      </c>
      <c r="BV4" s="160" t="s">
        <v>570</v>
      </c>
      <c r="BW4" s="160" t="s">
        <v>571</v>
      </c>
      <c r="BX4" s="160" t="s">
        <v>449</v>
      </c>
      <c r="BY4" s="160" t="s">
        <v>450</v>
      </c>
      <c r="BZ4" s="160" t="s">
        <v>570</v>
      </c>
      <c r="CA4" s="160" t="s">
        <v>571</v>
      </c>
      <c r="CB4" s="160" t="s">
        <v>449</v>
      </c>
      <c r="CC4" s="160" t="s">
        <v>450</v>
      </c>
      <c r="CD4" s="160" t="s">
        <v>570</v>
      </c>
      <c r="CE4" s="160" t="s">
        <v>571</v>
      </c>
      <c r="CF4" s="160" t="s">
        <v>449</v>
      </c>
      <c r="CG4" s="160" t="s">
        <v>450</v>
      </c>
      <c r="CH4" s="160" t="s">
        <v>570</v>
      </c>
      <c r="CI4" s="160" t="s">
        <v>571</v>
      </c>
      <c r="CJ4" s="160" t="s">
        <v>449</v>
      </c>
      <c r="CK4" s="160" t="s">
        <v>450</v>
      </c>
      <c r="CL4" s="160" t="s">
        <v>570</v>
      </c>
      <c r="CM4" s="160" t="s">
        <v>571</v>
      </c>
      <c r="CN4" s="160" t="s">
        <v>449</v>
      </c>
      <c r="CO4" s="160" t="s">
        <v>450</v>
      </c>
      <c r="CP4" s="160" t="s">
        <v>570</v>
      </c>
      <c r="CQ4" s="160" t="s">
        <v>571</v>
      </c>
      <c r="CR4" s="160" t="s">
        <v>449</v>
      </c>
      <c r="CS4" s="160" t="s">
        <v>450</v>
      </c>
      <c r="CT4" s="160" t="s">
        <v>570</v>
      </c>
      <c r="CU4" s="160" t="s">
        <v>571</v>
      </c>
      <c r="CV4" s="160" t="s">
        <v>449</v>
      </c>
      <c r="CW4" s="160" t="s">
        <v>450</v>
      </c>
      <c r="CX4" s="160" t="s">
        <v>570</v>
      </c>
      <c r="CY4" s="160" t="s">
        <v>571</v>
      </c>
      <c r="CZ4" s="160" t="s">
        <v>449</v>
      </c>
      <c r="DA4" s="160" t="s">
        <v>450</v>
      </c>
      <c r="DB4" s="160" t="s">
        <v>570</v>
      </c>
      <c r="DC4" s="160" t="s">
        <v>571</v>
      </c>
      <c r="DD4" s="160" t="s">
        <v>449</v>
      </c>
      <c r="DE4" s="160" t="s">
        <v>450</v>
      </c>
      <c r="DF4" s="160" t="s">
        <v>570</v>
      </c>
      <c r="DG4" s="160" t="s">
        <v>571</v>
      </c>
      <c r="DH4" s="160" t="s">
        <v>449</v>
      </c>
      <c r="DI4" s="160" t="s">
        <v>450</v>
      </c>
      <c r="DJ4" s="160" t="s">
        <v>570</v>
      </c>
      <c r="DK4" s="160" t="s">
        <v>571</v>
      </c>
      <c r="DL4" s="160" t="s">
        <v>449</v>
      </c>
      <c r="DM4" s="160" t="s">
        <v>450</v>
      </c>
      <c r="DN4" s="160" t="s">
        <v>570</v>
      </c>
      <c r="DO4" s="160" t="s">
        <v>571</v>
      </c>
      <c r="DP4" s="160" t="s">
        <v>449</v>
      </c>
      <c r="DQ4" s="160" t="s">
        <v>450</v>
      </c>
      <c r="DR4" s="160" t="s">
        <v>570</v>
      </c>
      <c r="DS4" s="160" t="s">
        <v>571</v>
      </c>
      <c r="DT4" s="160" t="s">
        <v>449</v>
      </c>
      <c r="DU4" s="160" t="s">
        <v>450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459</v>
      </c>
      <c r="E6" s="142" t="s">
        <v>459</v>
      </c>
      <c r="F6" s="169"/>
      <c r="G6" s="162"/>
      <c r="H6" s="142" t="s">
        <v>459</v>
      </c>
      <c r="I6" s="142" t="s">
        <v>459</v>
      </c>
      <c r="J6" s="169"/>
      <c r="K6" s="162"/>
      <c r="L6" s="142" t="s">
        <v>459</v>
      </c>
      <c r="M6" s="142" t="s">
        <v>459</v>
      </c>
      <c r="N6" s="169"/>
      <c r="O6" s="162"/>
      <c r="P6" s="142" t="s">
        <v>459</v>
      </c>
      <c r="Q6" s="142" t="s">
        <v>459</v>
      </c>
      <c r="R6" s="169"/>
      <c r="S6" s="162"/>
      <c r="T6" s="142" t="s">
        <v>459</v>
      </c>
      <c r="U6" s="142" t="s">
        <v>459</v>
      </c>
      <c r="V6" s="169"/>
      <c r="W6" s="162"/>
      <c r="X6" s="142" t="s">
        <v>459</v>
      </c>
      <c r="Y6" s="142" t="s">
        <v>459</v>
      </c>
      <c r="Z6" s="169"/>
      <c r="AA6" s="162"/>
      <c r="AB6" s="142" t="s">
        <v>459</v>
      </c>
      <c r="AC6" s="142" t="s">
        <v>459</v>
      </c>
      <c r="AD6" s="169"/>
      <c r="AE6" s="162"/>
      <c r="AF6" s="142" t="s">
        <v>459</v>
      </c>
      <c r="AG6" s="142" t="s">
        <v>459</v>
      </c>
      <c r="AH6" s="169"/>
      <c r="AI6" s="162"/>
      <c r="AJ6" s="142" t="s">
        <v>459</v>
      </c>
      <c r="AK6" s="142" t="s">
        <v>459</v>
      </c>
      <c r="AL6" s="169"/>
      <c r="AM6" s="162"/>
      <c r="AN6" s="142" t="s">
        <v>459</v>
      </c>
      <c r="AO6" s="142" t="s">
        <v>459</v>
      </c>
      <c r="AP6" s="169"/>
      <c r="AQ6" s="162"/>
      <c r="AR6" s="142" t="s">
        <v>459</v>
      </c>
      <c r="AS6" s="142" t="s">
        <v>459</v>
      </c>
      <c r="AT6" s="169"/>
      <c r="AU6" s="162"/>
      <c r="AV6" s="142" t="s">
        <v>459</v>
      </c>
      <c r="AW6" s="142" t="s">
        <v>459</v>
      </c>
      <c r="AX6" s="169"/>
      <c r="AY6" s="162"/>
      <c r="AZ6" s="142" t="s">
        <v>459</v>
      </c>
      <c r="BA6" s="142" t="s">
        <v>459</v>
      </c>
      <c r="BB6" s="169"/>
      <c r="BC6" s="162"/>
      <c r="BD6" s="142" t="s">
        <v>459</v>
      </c>
      <c r="BE6" s="142" t="s">
        <v>459</v>
      </c>
      <c r="BF6" s="169"/>
      <c r="BG6" s="162"/>
      <c r="BH6" s="142" t="s">
        <v>459</v>
      </c>
      <c r="BI6" s="142" t="s">
        <v>459</v>
      </c>
      <c r="BJ6" s="169"/>
      <c r="BK6" s="162"/>
      <c r="BL6" s="142" t="s">
        <v>459</v>
      </c>
      <c r="BM6" s="142" t="s">
        <v>459</v>
      </c>
      <c r="BN6" s="169"/>
      <c r="BO6" s="162"/>
      <c r="BP6" s="142" t="s">
        <v>459</v>
      </c>
      <c r="BQ6" s="142" t="s">
        <v>459</v>
      </c>
      <c r="BR6" s="169"/>
      <c r="BS6" s="162"/>
      <c r="BT6" s="142" t="s">
        <v>459</v>
      </c>
      <c r="BU6" s="142" t="s">
        <v>459</v>
      </c>
      <c r="BV6" s="169"/>
      <c r="BW6" s="162"/>
      <c r="BX6" s="142" t="s">
        <v>459</v>
      </c>
      <c r="BY6" s="142" t="s">
        <v>459</v>
      </c>
      <c r="BZ6" s="169"/>
      <c r="CA6" s="162"/>
      <c r="CB6" s="142" t="s">
        <v>459</v>
      </c>
      <c r="CC6" s="142" t="s">
        <v>459</v>
      </c>
      <c r="CD6" s="169"/>
      <c r="CE6" s="162"/>
      <c r="CF6" s="142" t="s">
        <v>459</v>
      </c>
      <c r="CG6" s="142" t="s">
        <v>459</v>
      </c>
      <c r="CH6" s="169"/>
      <c r="CI6" s="162"/>
      <c r="CJ6" s="142" t="s">
        <v>459</v>
      </c>
      <c r="CK6" s="142" t="s">
        <v>459</v>
      </c>
      <c r="CL6" s="169"/>
      <c r="CM6" s="162"/>
      <c r="CN6" s="142" t="s">
        <v>459</v>
      </c>
      <c r="CO6" s="142" t="s">
        <v>459</v>
      </c>
      <c r="CP6" s="169"/>
      <c r="CQ6" s="162"/>
      <c r="CR6" s="142" t="s">
        <v>459</v>
      </c>
      <c r="CS6" s="142" t="s">
        <v>459</v>
      </c>
      <c r="CT6" s="169"/>
      <c r="CU6" s="162"/>
      <c r="CV6" s="142" t="s">
        <v>459</v>
      </c>
      <c r="CW6" s="142" t="s">
        <v>459</v>
      </c>
      <c r="CX6" s="169"/>
      <c r="CY6" s="162"/>
      <c r="CZ6" s="142" t="s">
        <v>459</v>
      </c>
      <c r="DA6" s="142" t="s">
        <v>459</v>
      </c>
      <c r="DB6" s="169"/>
      <c r="DC6" s="162"/>
      <c r="DD6" s="142" t="s">
        <v>459</v>
      </c>
      <c r="DE6" s="142" t="s">
        <v>459</v>
      </c>
      <c r="DF6" s="169"/>
      <c r="DG6" s="162"/>
      <c r="DH6" s="142" t="s">
        <v>459</v>
      </c>
      <c r="DI6" s="142" t="s">
        <v>459</v>
      </c>
      <c r="DJ6" s="169"/>
      <c r="DK6" s="162"/>
      <c r="DL6" s="142" t="s">
        <v>459</v>
      </c>
      <c r="DM6" s="142" t="s">
        <v>459</v>
      </c>
      <c r="DN6" s="169"/>
      <c r="DO6" s="162"/>
      <c r="DP6" s="142" t="s">
        <v>459</v>
      </c>
      <c r="DQ6" s="142" t="s">
        <v>459</v>
      </c>
      <c r="DR6" s="169"/>
      <c r="DS6" s="162"/>
      <c r="DT6" s="142" t="s">
        <v>459</v>
      </c>
      <c r="DU6" s="142" t="s">
        <v>459</v>
      </c>
    </row>
    <row r="7" spans="1:125" s="61" customFormat="1" ht="12" customHeight="1">
      <c r="A7" s="48" t="s">
        <v>460</v>
      </c>
      <c r="B7" s="63">
        <v>19000</v>
      </c>
      <c r="C7" s="48" t="s">
        <v>456</v>
      </c>
      <c r="D7" s="70">
        <f>SUM(D8:D16)</f>
        <v>2653273</v>
      </c>
      <c r="E7" s="70">
        <f>SUM(E8:E16)</f>
        <v>694110</v>
      </c>
      <c r="F7" s="49">
        <f>COUNTIF(F8:F16,"&lt;&gt;")</f>
        <v>9</v>
      </c>
      <c r="G7" s="49">
        <f>COUNTIF(G8:G16,"&lt;&gt;")</f>
        <v>9</v>
      </c>
      <c r="H7" s="70">
        <f>SUM(H8:H16)</f>
        <v>1005191</v>
      </c>
      <c r="I7" s="70">
        <f>SUM(I8:I16)</f>
        <v>338351</v>
      </c>
      <c r="J7" s="49">
        <f>COUNTIF(J8:J16,"&lt;&gt;")</f>
        <v>9</v>
      </c>
      <c r="K7" s="49">
        <f>COUNTIF(K8:K16,"&lt;&gt;")</f>
        <v>9</v>
      </c>
      <c r="L7" s="70">
        <f>SUM(L8:L16)</f>
        <v>785977</v>
      </c>
      <c r="M7" s="70">
        <f>SUM(M8:M16)</f>
        <v>160681</v>
      </c>
      <c r="N7" s="49">
        <f>COUNTIF(N8:N16,"&lt;&gt;")</f>
        <v>7</v>
      </c>
      <c r="O7" s="49">
        <f>COUNTIF(O8:O16,"&lt;&gt;")</f>
        <v>7</v>
      </c>
      <c r="P7" s="70">
        <f>SUM(P8:P16)</f>
        <v>567981</v>
      </c>
      <c r="Q7" s="70">
        <f>SUM(Q8:Q16)</f>
        <v>156162</v>
      </c>
      <c r="R7" s="49">
        <f>COUNTIF(R8:R16,"&lt;&gt;")</f>
        <v>3</v>
      </c>
      <c r="S7" s="49">
        <f>COUNTIF(S8:S16,"&lt;&gt;")</f>
        <v>3</v>
      </c>
      <c r="T7" s="70">
        <f>SUM(T8:T16)</f>
        <v>123250</v>
      </c>
      <c r="U7" s="70">
        <f>SUM(U8:U16)</f>
        <v>38916</v>
      </c>
      <c r="V7" s="49">
        <f>COUNTIF(V8:V16,"&lt;&gt;")</f>
        <v>1</v>
      </c>
      <c r="W7" s="49">
        <f>COUNTIF(W8:W16,"&lt;&gt;")</f>
        <v>1</v>
      </c>
      <c r="X7" s="70">
        <f>SUM(X8:X16)</f>
        <v>87794</v>
      </c>
      <c r="Y7" s="70">
        <f>SUM(Y8:Y16)</f>
        <v>0</v>
      </c>
      <c r="Z7" s="49">
        <f>COUNTIF(Z8:Z16,"&lt;&gt;")</f>
        <v>1</v>
      </c>
      <c r="AA7" s="49">
        <f>COUNTIF(AA8:AA16,"&lt;&gt;")</f>
        <v>1</v>
      </c>
      <c r="AB7" s="70">
        <f>SUM(AB8:AB16)</f>
        <v>83080</v>
      </c>
      <c r="AC7" s="70">
        <f>SUM(AC8:AC16)</f>
        <v>0</v>
      </c>
      <c r="AD7" s="49">
        <f>COUNTIF(AD8:AD16,"&lt;&gt;")</f>
        <v>0</v>
      </c>
      <c r="AE7" s="49">
        <f>COUNTIF(AE8:AE16,"&lt;&gt;")</f>
        <v>0</v>
      </c>
      <c r="AF7" s="70">
        <f>SUM(AF8:AF16)</f>
        <v>0</v>
      </c>
      <c r="AG7" s="70">
        <f>SUM(AG8:AG16)</f>
        <v>0</v>
      </c>
      <c r="AH7" s="49">
        <f>COUNTIF(AH8:AH16,"&lt;&gt;")</f>
        <v>0</v>
      </c>
      <c r="AI7" s="49">
        <f>COUNTIF(AI8:AI16,"&lt;&gt;")</f>
        <v>0</v>
      </c>
      <c r="AJ7" s="70">
        <f>SUM(AJ8:AJ16)</f>
        <v>0</v>
      </c>
      <c r="AK7" s="70">
        <f>SUM(AK8:AK16)</f>
        <v>0</v>
      </c>
      <c r="AL7" s="49">
        <f>COUNTIF(AL8:AL16,"&lt;&gt;")</f>
        <v>0</v>
      </c>
      <c r="AM7" s="49">
        <f>COUNTIF(AM8:AM16,"&lt;&gt;")</f>
        <v>0</v>
      </c>
      <c r="AN7" s="70">
        <f>SUM(AN8:AN16)</f>
        <v>0</v>
      </c>
      <c r="AO7" s="70">
        <f>SUM(AO8:AO16)</f>
        <v>0</v>
      </c>
      <c r="AP7" s="49">
        <f>COUNTIF(AP8:AP16,"&lt;&gt;")</f>
        <v>0</v>
      </c>
      <c r="AQ7" s="49">
        <f>COUNTIF(AQ8:AQ16,"&lt;&gt;")</f>
        <v>0</v>
      </c>
      <c r="AR7" s="70">
        <f>SUM(AR8:AR16)</f>
        <v>0</v>
      </c>
      <c r="AS7" s="70">
        <f>SUM(AS8:AS16)</f>
        <v>0</v>
      </c>
      <c r="AT7" s="49">
        <f>COUNTIF(AT8:AT16,"&lt;&gt;")</f>
        <v>0</v>
      </c>
      <c r="AU7" s="49">
        <f>COUNTIF(AU8:AU16,"&lt;&gt;")</f>
        <v>0</v>
      </c>
      <c r="AV7" s="70">
        <f>SUM(AV8:AV16)</f>
        <v>0</v>
      </c>
      <c r="AW7" s="70">
        <f>SUM(AW8:AW16)</f>
        <v>0</v>
      </c>
      <c r="AX7" s="49">
        <f>COUNTIF(AX8:AX16,"&lt;&gt;")</f>
        <v>0</v>
      </c>
      <c r="AY7" s="49">
        <f>COUNTIF(AY8:AY16,"&lt;&gt;")</f>
        <v>0</v>
      </c>
      <c r="AZ7" s="70">
        <f>SUM(AZ8:AZ16)</f>
        <v>0</v>
      </c>
      <c r="BA7" s="70">
        <f>SUM(BA8:BA16)</f>
        <v>0</v>
      </c>
      <c r="BB7" s="49">
        <f>COUNTIF(BB8:BB16,"&lt;&gt;")</f>
        <v>0</v>
      </c>
      <c r="BC7" s="49">
        <f>COUNTIF(BC8:BC16,"&lt;&gt;")</f>
        <v>0</v>
      </c>
      <c r="BD7" s="70">
        <f>SUM(BD8:BD16)</f>
        <v>0</v>
      </c>
      <c r="BE7" s="70">
        <f>SUM(BE8:BE16)</f>
        <v>0</v>
      </c>
      <c r="BF7" s="49">
        <f>COUNTIF(BF8:BF16,"&lt;&gt;")</f>
        <v>0</v>
      </c>
      <c r="BG7" s="49">
        <f>COUNTIF(BG8:BG16,"&lt;&gt;")</f>
        <v>0</v>
      </c>
      <c r="BH7" s="70">
        <f>SUM(BH8:BH16)</f>
        <v>0</v>
      </c>
      <c r="BI7" s="70">
        <f>SUM(BI8:BI16)</f>
        <v>0</v>
      </c>
      <c r="BJ7" s="49">
        <f>COUNTIF(BJ8:BJ16,"&lt;&gt;")</f>
        <v>0</v>
      </c>
      <c r="BK7" s="49">
        <f>COUNTIF(BK8:BK16,"&lt;&gt;")</f>
        <v>0</v>
      </c>
      <c r="BL7" s="70">
        <f>SUM(BL8:BL16)</f>
        <v>0</v>
      </c>
      <c r="BM7" s="70">
        <f>SUM(BM8:BM16)</f>
        <v>0</v>
      </c>
      <c r="BN7" s="49">
        <f>COUNTIF(BN8:BN16,"&lt;&gt;")</f>
        <v>0</v>
      </c>
      <c r="BO7" s="49">
        <f>COUNTIF(BO8:BO16,"&lt;&gt;")</f>
        <v>0</v>
      </c>
      <c r="BP7" s="70">
        <f>SUM(BP8:BP16)</f>
        <v>0</v>
      </c>
      <c r="BQ7" s="70">
        <f>SUM(BQ8:BQ16)</f>
        <v>0</v>
      </c>
      <c r="BR7" s="49">
        <f>COUNTIF(BR8:BR16,"&lt;&gt;")</f>
        <v>0</v>
      </c>
      <c r="BS7" s="49">
        <f>COUNTIF(BS8:BS16,"&lt;&gt;")</f>
        <v>0</v>
      </c>
      <c r="BT7" s="70">
        <f>SUM(BT8:BT16)</f>
        <v>0</v>
      </c>
      <c r="BU7" s="70">
        <f>SUM(BU8:BU16)</f>
        <v>0</v>
      </c>
      <c r="BV7" s="49">
        <f>COUNTIF(BV8:BV16,"&lt;&gt;")</f>
        <v>0</v>
      </c>
      <c r="BW7" s="49">
        <f>COUNTIF(BW8:BW16,"&lt;&gt;")</f>
        <v>0</v>
      </c>
      <c r="BX7" s="70">
        <f>SUM(BX8:BX16)</f>
        <v>0</v>
      </c>
      <c r="BY7" s="70">
        <f>SUM(BY8:BY16)</f>
        <v>0</v>
      </c>
      <c r="BZ7" s="49">
        <f>COUNTIF(BZ8:BZ16,"&lt;&gt;")</f>
        <v>0</v>
      </c>
      <c r="CA7" s="49">
        <f>COUNTIF(CA8:CA16,"&lt;&gt;")</f>
        <v>0</v>
      </c>
      <c r="CB7" s="70">
        <f>SUM(CB8:CB16)</f>
        <v>0</v>
      </c>
      <c r="CC7" s="70">
        <f>SUM(CC8:CC16)</f>
        <v>0</v>
      </c>
      <c r="CD7" s="49">
        <f>COUNTIF(CD8:CD16,"&lt;&gt;")</f>
        <v>0</v>
      </c>
      <c r="CE7" s="49">
        <f>COUNTIF(CE8:CE16,"&lt;&gt;")</f>
        <v>0</v>
      </c>
      <c r="CF7" s="70">
        <f>SUM(CF8:CF16)</f>
        <v>0</v>
      </c>
      <c r="CG7" s="70">
        <f>SUM(CG8:CG16)</f>
        <v>0</v>
      </c>
      <c r="CH7" s="49">
        <f>COUNTIF(CH8:CH16,"&lt;&gt;")</f>
        <v>0</v>
      </c>
      <c r="CI7" s="49">
        <f>COUNTIF(CI8:CI16,"&lt;&gt;")</f>
        <v>0</v>
      </c>
      <c r="CJ7" s="70">
        <f>SUM(CJ8:CJ16)</f>
        <v>0</v>
      </c>
      <c r="CK7" s="70">
        <f>SUM(CK8:CK16)</f>
        <v>0</v>
      </c>
      <c r="CL7" s="49">
        <f>COUNTIF(CL8:CL16,"&lt;&gt;")</f>
        <v>0</v>
      </c>
      <c r="CM7" s="49">
        <f>COUNTIF(CM8:CM16,"&lt;&gt;")</f>
        <v>0</v>
      </c>
      <c r="CN7" s="70">
        <f>SUM(CN8:CN16)</f>
        <v>0</v>
      </c>
      <c r="CO7" s="70">
        <f>SUM(CO8:CO16)</f>
        <v>0</v>
      </c>
      <c r="CP7" s="49">
        <f>COUNTIF(CP8:CP16,"&lt;&gt;")</f>
        <v>0</v>
      </c>
      <c r="CQ7" s="49">
        <f>COUNTIF(CQ8:CQ16,"&lt;&gt;")</f>
        <v>0</v>
      </c>
      <c r="CR7" s="70">
        <f>SUM(CR8:CR16)</f>
        <v>0</v>
      </c>
      <c r="CS7" s="70">
        <f>SUM(CS8:CS16)</f>
        <v>0</v>
      </c>
      <c r="CT7" s="49">
        <f>COUNTIF(CT8:CT16,"&lt;&gt;")</f>
        <v>0</v>
      </c>
      <c r="CU7" s="49">
        <f>COUNTIF(CU8:CU16,"&lt;&gt;")</f>
        <v>0</v>
      </c>
      <c r="CV7" s="70">
        <f>SUM(CV8:CV16)</f>
        <v>0</v>
      </c>
      <c r="CW7" s="70">
        <f>SUM(CW8:CW16)</f>
        <v>0</v>
      </c>
      <c r="CX7" s="49">
        <f>COUNTIF(CX8:CX16,"&lt;&gt;")</f>
        <v>0</v>
      </c>
      <c r="CY7" s="49">
        <f>COUNTIF(CY8:CY16,"&lt;&gt;")</f>
        <v>0</v>
      </c>
      <c r="CZ7" s="70">
        <f>SUM(CZ8:CZ16)</f>
        <v>0</v>
      </c>
      <c r="DA7" s="70">
        <f>SUM(DA8:DA16)</f>
        <v>0</v>
      </c>
      <c r="DB7" s="49">
        <f>COUNTIF(DB8:DB16,"&lt;&gt;")</f>
        <v>0</v>
      </c>
      <c r="DC7" s="49">
        <f>COUNTIF(DC8:DC16,"&lt;&gt;")</f>
        <v>0</v>
      </c>
      <c r="DD7" s="70">
        <f>SUM(DD8:DD16)</f>
        <v>0</v>
      </c>
      <c r="DE7" s="70">
        <f>SUM(DE8:DE16)</f>
        <v>0</v>
      </c>
      <c r="DF7" s="49">
        <f>COUNTIF(DF8:DF16,"&lt;&gt;")</f>
        <v>0</v>
      </c>
      <c r="DG7" s="49">
        <f>COUNTIF(DG8:DG16,"&lt;&gt;")</f>
        <v>0</v>
      </c>
      <c r="DH7" s="70">
        <f>SUM(DH8:DH16)</f>
        <v>0</v>
      </c>
      <c r="DI7" s="70">
        <f>SUM(DI8:DI16)</f>
        <v>0</v>
      </c>
      <c r="DJ7" s="49">
        <f>COUNTIF(DJ8:DJ16,"&lt;&gt;")</f>
        <v>0</v>
      </c>
      <c r="DK7" s="49">
        <f>COUNTIF(DK8:DK16,"&lt;&gt;")</f>
        <v>0</v>
      </c>
      <c r="DL7" s="70">
        <f>SUM(DL8:DL16)</f>
        <v>0</v>
      </c>
      <c r="DM7" s="70">
        <f>SUM(DM8:DM16)</f>
        <v>0</v>
      </c>
      <c r="DN7" s="49">
        <f>COUNTIF(DN8:DN16,"&lt;&gt;")</f>
        <v>0</v>
      </c>
      <c r="DO7" s="49">
        <f>COUNTIF(DO8:DO16,"&lt;&gt;")</f>
        <v>0</v>
      </c>
      <c r="DP7" s="70">
        <f>SUM(DP8:DP16)</f>
        <v>0</v>
      </c>
      <c r="DQ7" s="70">
        <f>SUM(DQ8:DQ16)</f>
        <v>0</v>
      </c>
      <c r="DR7" s="49">
        <f>COUNTIF(DR8:DR16,"&lt;&gt;")</f>
        <v>0</v>
      </c>
      <c r="DS7" s="49">
        <f>COUNTIF(DS8:DS16,"&lt;&gt;")</f>
        <v>0</v>
      </c>
      <c r="DT7" s="70">
        <f>SUM(DT8:DT16)</f>
        <v>0</v>
      </c>
      <c r="DU7" s="70">
        <f>SUM(DU8:DU16)</f>
        <v>0</v>
      </c>
    </row>
    <row r="8" spans="1:125" s="50" customFormat="1" ht="12" customHeight="1">
      <c r="A8" s="51" t="s">
        <v>460</v>
      </c>
      <c r="B8" s="64" t="s">
        <v>506</v>
      </c>
      <c r="C8" s="51" t="s">
        <v>507</v>
      </c>
      <c r="D8" s="72">
        <f aca="true" t="shared" si="0" ref="D8:D16">SUM(H8,L8,P8,T8,X8,AB8,AF8,AJ8,AN8,AR8,AV8,AZ8,BD8,BH8,BL8,BP8,BT8,BX8,CB8,CF8,CJ8,CN8,CR8,CV8,CZ8,DD8,DH8,DL8,DP8,DT8)</f>
        <v>190344</v>
      </c>
      <c r="E8" s="72">
        <f aca="true" t="shared" si="1" ref="E8:E16">SUM(I8,M8,Q8,U8,Y8,AC8,AG8,AK8,AO8,AS8,AW8,BA8,BE8,BI8,BM8,BQ8,BU8,BY8,CC8,CG8,CK8,CO8,CS8,CW8,DA8,DE8,DI8,DM8,DQ8,DU8)</f>
        <v>47289</v>
      </c>
      <c r="F8" s="66" t="s">
        <v>503</v>
      </c>
      <c r="G8" s="52" t="s">
        <v>504</v>
      </c>
      <c r="H8" s="72">
        <v>30950</v>
      </c>
      <c r="I8" s="72">
        <v>7689</v>
      </c>
      <c r="J8" s="66" t="s">
        <v>508</v>
      </c>
      <c r="K8" s="52" t="s">
        <v>509</v>
      </c>
      <c r="L8" s="72">
        <v>18939</v>
      </c>
      <c r="M8" s="72">
        <v>4705</v>
      </c>
      <c r="N8" s="66" t="s">
        <v>510</v>
      </c>
      <c r="O8" s="52" t="s">
        <v>511</v>
      </c>
      <c r="P8" s="72">
        <v>140455</v>
      </c>
      <c r="Q8" s="72">
        <v>34895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460</v>
      </c>
      <c r="B9" s="64" t="s">
        <v>485</v>
      </c>
      <c r="C9" s="51" t="s">
        <v>486</v>
      </c>
      <c r="D9" s="72">
        <f t="shared" si="0"/>
        <v>0</v>
      </c>
      <c r="E9" s="72">
        <f t="shared" si="1"/>
        <v>295844</v>
      </c>
      <c r="F9" s="66" t="s">
        <v>481</v>
      </c>
      <c r="G9" s="52" t="s">
        <v>482</v>
      </c>
      <c r="H9" s="72"/>
      <c r="I9" s="72">
        <v>210669</v>
      </c>
      <c r="J9" s="66" t="s">
        <v>503</v>
      </c>
      <c r="K9" s="52" t="s">
        <v>504</v>
      </c>
      <c r="L9" s="72">
        <v>0</v>
      </c>
      <c r="M9" s="72">
        <v>37398</v>
      </c>
      <c r="N9" s="66" t="s">
        <v>514</v>
      </c>
      <c r="O9" s="52" t="s">
        <v>515</v>
      </c>
      <c r="P9" s="72">
        <v>0</v>
      </c>
      <c r="Q9" s="72">
        <v>47777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460</v>
      </c>
      <c r="B10" s="64" t="s">
        <v>469</v>
      </c>
      <c r="C10" s="51" t="s">
        <v>470</v>
      </c>
      <c r="D10" s="72">
        <f t="shared" si="0"/>
        <v>620590</v>
      </c>
      <c r="E10" s="72">
        <f t="shared" si="1"/>
        <v>40770</v>
      </c>
      <c r="F10" s="66" t="s">
        <v>467</v>
      </c>
      <c r="G10" s="52" t="s">
        <v>468</v>
      </c>
      <c r="H10" s="72">
        <v>310295</v>
      </c>
      <c r="I10" s="72">
        <v>20385</v>
      </c>
      <c r="J10" s="66" t="s">
        <v>475</v>
      </c>
      <c r="K10" s="52" t="s">
        <v>476</v>
      </c>
      <c r="L10" s="72">
        <v>310295</v>
      </c>
      <c r="M10" s="72">
        <v>20385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460</v>
      </c>
      <c r="B11" s="64" t="s">
        <v>528</v>
      </c>
      <c r="C11" s="51" t="s">
        <v>529</v>
      </c>
      <c r="D11" s="72">
        <f t="shared" si="0"/>
        <v>0</v>
      </c>
      <c r="E11" s="72">
        <f t="shared" si="1"/>
        <v>18734</v>
      </c>
      <c r="F11" s="66" t="s">
        <v>530</v>
      </c>
      <c r="G11" s="52" t="s">
        <v>531</v>
      </c>
      <c r="H11" s="72">
        <v>0</v>
      </c>
      <c r="I11" s="72">
        <v>14572</v>
      </c>
      <c r="J11" s="66" t="s">
        <v>526</v>
      </c>
      <c r="K11" s="52" t="s">
        <v>527</v>
      </c>
      <c r="L11" s="72">
        <v>0</v>
      </c>
      <c r="M11" s="72">
        <v>4162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460</v>
      </c>
      <c r="B12" s="54" t="s">
        <v>473</v>
      </c>
      <c r="C12" s="53" t="s">
        <v>474</v>
      </c>
      <c r="D12" s="74">
        <f t="shared" si="0"/>
        <v>201669</v>
      </c>
      <c r="E12" s="74">
        <f t="shared" si="1"/>
        <v>0</v>
      </c>
      <c r="F12" s="54" t="s">
        <v>471</v>
      </c>
      <c r="G12" s="53" t="s">
        <v>472</v>
      </c>
      <c r="H12" s="74">
        <v>68133</v>
      </c>
      <c r="I12" s="74">
        <v>0</v>
      </c>
      <c r="J12" s="54" t="s">
        <v>491</v>
      </c>
      <c r="K12" s="53" t="s">
        <v>492</v>
      </c>
      <c r="L12" s="74">
        <v>51962</v>
      </c>
      <c r="M12" s="74">
        <v>0</v>
      </c>
      <c r="N12" s="54" t="s">
        <v>498</v>
      </c>
      <c r="O12" s="53" t="s">
        <v>499</v>
      </c>
      <c r="P12" s="74">
        <v>81574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460</v>
      </c>
      <c r="B13" s="54" t="s">
        <v>494</v>
      </c>
      <c r="C13" s="53" t="s">
        <v>495</v>
      </c>
      <c r="D13" s="74">
        <f t="shared" si="0"/>
        <v>10316</v>
      </c>
      <c r="E13" s="74">
        <f t="shared" si="1"/>
        <v>0</v>
      </c>
      <c r="F13" s="54" t="s">
        <v>530</v>
      </c>
      <c r="G13" s="53" t="s">
        <v>531</v>
      </c>
      <c r="H13" s="74">
        <v>3714</v>
      </c>
      <c r="I13" s="74">
        <v>0</v>
      </c>
      <c r="J13" s="54" t="s">
        <v>526</v>
      </c>
      <c r="K13" s="53" t="s">
        <v>527</v>
      </c>
      <c r="L13" s="74">
        <v>1900</v>
      </c>
      <c r="M13" s="74">
        <v>0</v>
      </c>
      <c r="N13" s="54" t="s">
        <v>491</v>
      </c>
      <c r="O13" s="53" t="s">
        <v>492</v>
      </c>
      <c r="P13" s="74">
        <v>3050</v>
      </c>
      <c r="Q13" s="74">
        <v>0</v>
      </c>
      <c r="R13" s="54" t="s">
        <v>500</v>
      </c>
      <c r="S13" s="53" t="s">
        <v>501</v>
      </c>
      <c r="T13" s="74">
        <v>1652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460</v>
      </c>
      <c r="B14" s="54" t="s">
        <v>483</v>
      </c>
      <c r="C14" s="53" t="s">
        <v>484</v>
      </c>
      <c r="D14" s="74">
        <f t="shared" si="0"/>
        <v>920718</v>
      </c>
      <c r="E14" s="74">
        <f t="shared" si="1"/>
        <v>237012</v>
      </c>
      <c r="F14" s="54" t="s">
        <v>481</v>
      </c>
      <c r="G14" s="53" t="s">
        <v>482</v>
      </c>
      <c r="H14" s="74">
        <v>316362</v>
      </c>
      <c r="I14" s="74">
        <v>59961</v>
      </c>
      <c r="J14" s="54" t="s">
        <v>489</v>
      </c>
      <c r="K14" s="53" t="s">
        <v>490</v>
      </c>
      <c r="L14" s="74">
        <v>201255</v>
      </c>
      <c r="M14" s="74">
        <v>81344</v>
      </c>
      <c r="N14" s="54" t="s">
        <v>500</v>
      </c>
      <c r="O14" s="53" t="s">
        <v>501</v>
      </c>
      <c r="P14" s="74">
        <v>139372</v>
      </c>
      <c r="Q14" s="74">
        <v>56791</v>
      </c>
      <c r="R14" s="54" t="s">
        <v>516</v>
      </c>
      <c r="S14" s="53" t="s">
        <v>517</v>
      </c>
      <c r="T14" s="74">
        <v>92855</v>
      </c>
      <c r="U14" s="74">
        <v>38916</v>
      </c>
      <c r="V14" s="54" t="s">
        <v>514</v>
      </c>
      <c r="W14" s="53" t="s">
        <v>515</v>
      </c>
      <c r="X14" s="74">
        <v>87794</v>
      </c>
      <c r="Y14" s="74">
        <v>0</v>
      </c>
      <c r="Z14" s="54" t="s">
        <v>503</v>
      </c>
      <c r="AA14" s="53" t="s">
        <v>504</v>
      </c>
      <c r="AB14" s="74">
        <v>83080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460</v>
      </c>
      <c r="B15" s="54" t="s">
        <v>479</v>
      </c>
      <c r="C15" s="53" t="s">
        <v>480</v>
      </c>
      <c r="D15" s="74">
        <f t="shared" si="0"/>
        <v>466734</v>
      </c>
      <c r="E15" s="74">
        <f t="shared" si="1"/>
        <v>54461</v>
      </c>
      <c r="F15" s="54" t="s">
        <v>477</v>
      </c>
      <c r="G15" s="53" t="s">
        <v>478</v>
      </c>
      <c r="H15" s="74">
        <v>143390</v>
      </c>
      <c r="I15" s="74">
        <v>25075</v>
      </c>
      <c r="J15" s="54" t="s">
        <v>487</v>
      </c>
      <c r="K15" s="53" t="s">
        <v>488</v>
      </c>
      <c r="L15" s="74">
        <v>171141</v>
      </c>
      <c r="M15" s="74">
        <v>12687</v>
      </c>
      <c r="N15" s="54" t="s">
        <v>489</v>
      </c>
      <c r="O15" s="53" t="s">
        <v>490</v>
      </c>
      <c r="P15" s="74">
        <v>152203</v>
      </c>
      <c r="Q15" s="74">
        <v>16699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460</v>
      </c>
      <c r="B16" s="54" t="s">
        <v>463</v>
      </c>
      <c r="C16" s="53" t="s">
        <v>464</v>
      </c>
      <c r="D16" s="74">
        <f t="shared" si="0"/>
        <v>242902</v>
      </c>
      <c r="E16" s="74">
        <f t="shared" si="1"/>
        <v>0</v>
      </c>
      <c r="F16" s="54" t="s">
        <v>461</v>
      </c>
      <c r="G16" s="53" t="s">
        <v>462</v>
      </c>
      <c r="H16" s="74">
        <v>132347</v>
      </c>
      <c r="I16" s="74">
        <v>0</v>
      </c>
      <c r="J16" s="54" t="s">
        <v>471</v>
      </c>
      <c r="K16" s="53" t="s">
        <v>472</v>
      </c>
      <c r="L16" s="74">
        <v>30485</v>
      </c>
      <c r="M16" s="74">
        <v>0</v>
      </c>
      <c r="N16" s="54" t="s">
        <v>491</v>
      </c>
      <c r="O16" s="53" t="s">
        <v>492</v>
      </c>
      <c r="P16" s="74">
        <v>51327</v>
      </c>
      <c r="Q16" s="74">
        <v>0</v>
      </c>
      <c r="R16" s="54" t="s">
        <v>498</v>
      </c>
      <c r="S16" s="53" t="s">
        <v>499</v>
      </c>
      <c r="T16" s="74">
        <v>28743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572</v>
      </c>
      <c r="D2" s="25" t="s">
        <v>113</v>
      </c>
      <c r="E2" s="144" t="s">
        <v>573</v>
      </c>
      <c r="F2" s="3"/>
      <c r="G2" s="3"/>
      <c r="H2" s="3"/>
      <c r="I2" s="3"/>
      <c r="J2" s="3"/>
      <c r="K2" s="3"/>
      <c r="L2" s="3" t="str">
        <f>LEFT(D2,2)</f>
        <v>19</v>
      </c>
      <c r="M2" s="3" t="str">
        <f>IF(L2&lt;&gt;"",VLOOKUP(L2,$AK$6:$AL$52,2,FALSE),"-")</f>
        <v>山梨県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43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574</v>
      </c>
      <c r="C6" s="171"/>
      <c r="D6" s="172"/>
      <c r="E6" s="13" t="s">
        <v>58</v>
      </c>
      <c r="F6" s="14" t="s">
        <v>60</v>
      </c>
      <c r="H6" s="173" t="s">
        <v>575</v>
      </c>
      <c r="I6" s="174"/>
      <c r="J6" s="174"/>
      <c r="K6" s="175"/>
      <c r="L6" s="13" t="s">
        <v>58</v>
      </c>
      <c r="M6" s="13" t="s">
        <v>60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576</v>
      </c>
      <c r="AL6" s="28" t="s">
        <v>5</v>
      </c>
    </row>
    <row r="7" spans="2:38" ht="19.5" customHeight="1">
      <c r="B7" s="176" t="s">
        <v>84</v>
      </c>
      <c r="C7" s="177"/>
      <c r="D7" s="177"/>
      <c r="E7" s="17">
        <f aca="true" t="shared" si="0" ref="E7:E12">AF7</f>
        <v>14719</v>
      </c>
      <c r="F7" s="17">
        <f aca="true" t="shared" si="1" ref="F7:F12">AF14</f>
        <v>8693</v>
      </c>
      <c r="H7" s="178" t="s">
        <v>453</v>
      </c>
      <c r="I7" s="178" t="s">
        <v>577</v>
      </c>
      <c r="J7" s="173" t="s">
        <v>91</v>
      </c>
      <c r="K7" s="190"/>
      <c r="L7" s="17">
        <f aca="true" t="shared" si="2" ref="L7:L12">AF21</f>
        <v>4617</v>
      </c>
      <c r="M7" s="17">
        <f aca="true" t="shared" si="3" ref="M7:M12">AF42</f>
        <v>0</v>
      </c>
      <c r="AC7" s="15" t="s">
        <v>84</v>
      </c>
      <c r="AD7" s="41" t="s">
        <v>578</v>
      </c>
      <c r="AE7" s="40" t="s">
        <v>579</v>
      </c>
      <c r="AF7" s="36">
        <f aca="true" ca="1" t="shared" si="4" ref="AF7:AF38">IF(AF$2=0,INDIRECT("'"&amp;AD7&amp;"'!"&amp;AE7&amp;$AI$2),0)</f>
        <v>14719</v>
      </c>
      <c r="AG7" s="40"/>
      <c r="AH7" s="145" t="str">
        <f>+'廃棄物事業経費（歳入）'!B7</f>
        <v>19000</v>
      </c>
      <c r="AI7" s="2">
        <v>7</v>
      </c>
      <c r="AK7" s="26" t="s">
        <v>580</v>
      </c>
      <c r="AL7" s="28" t="s">
        <v>6</v>
      </c>
    </row>
    <row r="8" spans="2:38" ht="19.5" customHeight="1">
      <c r="B8" s="176" t="s">
        <v>581</v>
      </c>
      <c r="C8" s="177"/>
      <c r="D8" s="177"/>
      <c r="E8" s="17">
        <f t="shared" si="0"/>
        <v>2619</v>
      </c>
      <c r="F8" s="17">
        <f t="shared" si="1"/>
        <v>8599</v>
      </c>
      <c r="H8" s="179"/>
      <c r="I8" s="179"/>
      <c r="J8" s="173" t="s">
        <v>93</v>
      </c>
      <c r="K8" s="175"/>
      <c r="L8" s="17">
        <f t="shared" si="2"/>
        <v>14012</v>
      </c>
      <c r="M8" s="17">
        <f t="shared" si="3"/>
        <v>8348</v>
      </c>
      <c r="AC8" s="15" t="s">
        <v>581</v>
      </c>
      <c r="AD8" s="41" t="s">
        <v>578</v>
      </c>
      <c r="AE8" s="40" t="s">
        <v>582</v>
      </c>
      <c r="AF8" s="36">
        <f ca="1" t="shared" si="4"/>
        <v>2619</v>
      </c>
      <c r="AG8" s="40"/>
      <c r="AH8" s="145" t="str">
        <f>+'廃棄物事業経費（歳入）'!B8</f>
        <v>19201</v>
      </c>
      <c r="AI8" s="2">
        <v>8</v>
      </c>
      <c r="AK8" s="26" t="s">
        <v>583</v>
      </c>
      <c r="AL8" s="28" t="s">
        <v>7</v>
      </c>
    </row>
    <row r="9" spans="2:38" ht="19.5" customHeight="1">
      <c r="B9" s="176" t="s">
        <v>87</v>
      </c>
      <c r="C9" s="177"/>
      <c r="D9" s="177"/>
      <c r="E9" s="17">
        <f t="shared" si="0"/>
        <v>323600</v>
      </c>
      <c r="F9" s="17">
        <f t="shared" si="1"/>
        <v>0</v>
      </c>
      <c r="H9" s="179"/>
      <c r="I9" s="179"/>
      <c r="J9" s="173" t="s">
        <v>95</v>
      </c>
      <c r="K9" s="190"/>
      <c r="L9" s="17">
        <f t="shared" si="2"/>
        <v>0</v>
      </c>
      <c r="M9" s="17">
        <f t="shared" si="3"/>
        <v>0</v>
      </c>
      <c r="AC9" s="15" t="s">
        <v>87</v>
      </c>
      <c r="AD9" s="41" t="s">
        <v>578</v>
      </c>
      <c r="AE9" s="40" t="s">
        <v>584</v>
      </c>
      <c r="AF9" s="36">
        <f ca="1" t="shared" si="4"/>
        <v>323600</v>
      </c>
      <c r="AG9" s="40"/>
      <c r="AH9" s="145" t="str">
        <f>+'廃棄物事業経費（歳入）'!B9</f>
        <v>19202</v>
      </c>
      <c r="AI9" s="2">
        <v>9</v>
      </c>
      <c r="AK9" s="26" t="s">
        <v>585</v>
      </c>
      <c r="AL9" s="28" t="s">
        <v>8</v>
      </c>
    </row>
    <row r="10" spans="2:38" ht="19.5" customHeight="1">
      <c r="B10" s="176" t="s">
        <v>586</v>
      </c>
      <c r="C10" s="177"/>
      <c r="D10" s="177"/>
      <c r="E10" s="17">
        <f t="shared" si="0"/>
        <v>1780389</v>
      </c>
      <c r="F10" s="17">
        <f t="shared" si="1"/>
        <v>155914</v>
      </c>
      <c r="H10" s="179"/>
      <c r="I10" s="180"/>
      <c r="J10" s="173" t="s">
        <v>0</v>
      </c>
      <c r="K10" s="190"/>
      <c r="L10" s="17">
        <f t="shared" si="2"/>
        <v>880</v>
      </c>
      <c r="M10" s="17">
        <f t="shared" si="3"/>
        <v>0</v>
      </c>
      <c r="AC10" s="15" t="s">
        <v>586</v>
      </c>
      <c r="AD10" s="41" t="s">
        <v>578</v>
      </c>
      <c r="AE10" s="40" t="s">
        <v>587</v>
      </c>
      <c r="AF10" s="36">
        <f ca="1" t="shared" si="4"/>
        <v>1780389</v>
      </c>
      <c r="AG10" s="40"/>
      <c r="AH10" s="145" t="str">
        <f>+'廃棄物事業経費（歳入）'!B10</f>
        <v>19204</v>
      </c>
      <c r="AI10" s="2">
        <v>10</v>
      </c>
      <c r="AK10" s="26" t="s">
        <v>588</v>
      </c>
      <c r="AL10" s="28" t="s">
        <v>9</v>
      </c>
    </row>
    <row r="11" spans="2:38" ht="19.5" customHeight="1">
      <c r="B11" s="176" t="s">
        <v>589</v>
      </c>
      <c r="C11" s="177"/>
      <c r="D11" s="177"/>
      <c r="E11" s="17">
        <f t="shared" si="0"/>
        <v>2653273</v>
      </c>
      <c r="F11" s="17">
        <f t="shared" si="1"/>
        <v>694110</v>
      </c>
      <c r="H11" s="179"/>
      <c r="I11" s="181" t="s">
        <v>74</v>
      </c>
      <c r="J11" s="181"/>
      <c r="K11" s="181"/>
      <c r="L11" s="17">
        <f t="shared" si="2"/>
        <v>102392</v>
      </c>
      <c r="M11" s="17">
        <f t="shared" si="3"/>
        <v>0</v>
      </c>
      <c r="AC11" s="15" t="s">
        <v>589</v>
      </c>
      <c r="AD11" s="41" t="s">
        <v>578</v>
      </c>
      <c r="AE11" s="40" t="s">
        <v>590</v>
      </c>
      <c r="AF11" s="36">
        <f ca="1" t="shared" si="4"/>
        <v>2653273</v>
      </c>
      <c r="AG11" s="40"/>
      <c r="AH11" s="145" t="str">
        <f>+'廃棄物事業経費（歳入）'!B11</f>
        <v>19205</v>
      </c>
      <c r="AI11" s="2">
        <v>11</v>
      </c>
      <c r="AK11" s="26" t="s">
        <v>591</v>
      </c>
      <c r="AL11" s="28" t="s">
        <v>10</v>
      </c>
    </row>
    <row r="12" spans="2:38" ht="19.5" customHeight="1">
      <c r="B12" s="176" t="s">
        <v>0</v>
      </c>
      <c r="C12" s="177"/>
      <c r="D12" s="177"/>
      <c r="E12" s="17">
        <f t="shared" si="0"/>
        <v>966241</v>
      </c>
      <c r="F12" s="17">
        <f t="shared" si="1"/>
        <v>71637</v>
      </c>
      <c r="H12" s="179"/>
      <c r="I12" s="181" t="s">
        <v>592</v>
      </c>
      <c r="J12" s="181"/>
      <c r="K12" s="181"/>
      <c r="L12" s="17">
        <f t="shared" si="2"/>
        <v>191575</v>
      </c>
      <c r="M12" s="17">
        <f t="shared" si="3"/>
        <v>0</v>
      </c>
      <c r="AC12" s="15" t="s">
        <v>0</v>
      </c>
      <c r="AD12" s="41" t="s">
        <v>578</v>
      </c>
      <c r="AE12" s="40" t="s">
        <v>593</v>
      </c>
      <c r="AF12" s="36">
        <f ca="1" t="shared" si="4"/>
        <v>966241</v>
      </c>
      <c r="AG12" s="40"/>
      <c r="AH12" s="145" t="str">
        <f>+'廃棄物事業経費（歳入）'!B12</f>
        <v>19206</v>
      </c>
      <c r="AI12" s="2">
        <v>12</v>
      </c>
      <c r="AK12" s="26" t="s">
        <v>594</v>
      </c>
      <c r="AL12" s="28" t="s">
        <v>11</v>
      </c>
    </row>
    <row r="13" spans="2:38" ht="19.5" customHeight="1">
      <c r="B13" s="182" t="s">
        <v>595</v>
      </c>
      <c r="C13" s="183"/>
      <c r="D13" s="183"/>
      <c r="E13" s="18">
        <f>SUM(E7:E12)</f>
        <v>5740841</v>
      </c>
      <c r="F13" s="18">
        <f>SUM(F7:F12)</f>
        <v>938953</v>
      </c>
      <c r="H13" s="179"/>
      <c r="I13" s="170" t="s">
        <v>457</v>
      </c>
      <c r="J13" s="184"/>
      <c r="K13" s="185"/>
      <c r="L13" s="19">
        <f>SUM(L7:L12)</f>
        <v>313476</v>
      </c>
      <c r="M13" s="19">
        <f>SUM(M7:M12)</f>
        <v>8348</v>
      </c>
      <c r="AC13" s="15" t="s">
        <v>71</v>
      </c>
      <c r="AD13" s="41" t="s">
        <v>578</v>
      </c>
      <c r="AE13" s="40" t="s">
        <v>596</v>
      </c>
      <c r="AF13" s="36">
        <f ca="1" t="shared" si="4"/>
        <v>8989799</v>
      </c>
      <c r="AG13" s="40"/>
      <c r="AH13" s="145" t="str">
        <f>+'廃棄物事業経費（歳入）'!B13</f>
        <v>19207</v>
      </c>
      <c r="AI13" s="2">
        <v>13</v>
      </c>
      <c r="AK13" s="26" t="s">
        <v>597</v>
      </c>
      <c r="AL13" s="28" t="s">
        <v>12</v>
      </c>
    </row>
    <row r="14" spans="2:38" ht="19.5" customHeight="1">
      <c r="B14" s="20"/>
      <c r="C14" s="186" t="s">
        <v>598</v>
      </c>
      <c r="D14" s="187"/>
      <c r="E14" s="22">
        <f>E13-E11</f>
        <v>3087568</v>
      </c>
      <c r="F14" s="22">
        <f>F13-F11</f>
        <v>244843</v>
      </c>
      <c r="H14" s="180"/>
      <c r="I14" s="20"/>
      <c r="J14" s="24"/>
      <c r="K14" s="21" t="s">
        <v>598</v>
      </c>
      <c r="L14" s="23">
        <f>L13-L12</f>
        <v>121901</v>
      </c>
      <c r="M14" s="23">
        <f>M13-M12</f>
        <v>8348</v>
      </c>
      <c r="AC14" s="15" t="s">
        <v>84</v>
      </c>
      <c r="AD14" s="41" t="s">
        <v>578</v>
      </c>
      <c r="AE14" s="40" t="s">
        <v>599</v>
      </c>
      <c r="AF14" s="36">
        <f ca="1" t="shared" si="4"/>
        <v>8693</v>
      </c>
      <c r="AG14" s="40"/>
      <c r="AH14" s="145" t="str">
        <f>+'廃棄物事業経費（歳入）'!B14</f>
        <v>19208</v>
      </c>
      <c r="AI14" s="2">
        <v>14</v>
      </c>
      <c r="AK14" s="26" t="s">
        <v>600</v>
      </c>
      <c r="AL14" s="28" t="s">
        <v>13</v>
      </c>
    </row>
    <row r="15" spans="2:38" ht="19.5" customHeight="1">
      <c r="B15" s="176" t="s">
        <v>71</v>
      </c>
      <c r="C15" s="177"/>
      <c r="D15" s="177"/>
      <c r="E15" s="17">
        <f>AF13</f>
        <v>8989799</v>
      </c>
      <c r="F15" s="17">
        <f>AF20</f>
        <v>1299224</v>
      </c>
      <c r="H15" s="178" t="s">
        <v>601</v>
      </c>
      <c r="I15" s="178" t="s">
        <v>602</v>
      </c>
      <c r="J15" s="16" t="s">
        <v>97</v>
      </c>
      <c r="K15" s="27"/>
      <c r="L15" s="17">
        <f aca="true" t="shared" si="5" ref="L15:L28">AF27</f>
        <v>1200884</v>
      </c>
      <c r="M15" s="17">
        <f aca="true" t="shared" si="6" ref="M15:M28">AF48</f>
        <v>127432</v>
      </c>
      <c r="AC15" s="15" t="s">
        <v>581</v>
      </c>
      <c r="AD15" s="41" t="s">
        <v>578</v>
      </c>
      <c r="AE15" s="40" t="s">
        <v>603</v>
      </c>
      <c r="AF15" s="36">
        <f ca="1" t="shared" si="4"/>
        <v>8599</v>
      </c>
      <c r="AG15" s="40"/>
      <c r="AH15" s="145" t="str">
        <f>+'廃棄物事業経費（歳入）'!B15</f>
        <v>19209</v>
      </c>
      <c r="AI15" s="2">
        <v>15</v>
      </c>
      <c r="AK15" s="26" t="s">
        <v>604</v>
      </c>
      <c r="AL15" s="28" t="s">
        <v>14</v>
      </c>
    </row>
    <row r="16" spans="2:38" ht="19.5" customHeight="1">
      <c r="B16" s="182" t="s">
        <v>1</v>
      </c>
      <c r="C16" s="188"/>
      <c r="D16" s="188"/>
      <c r="E16" s="18">
        <f>SUM(E13,E15)</f>
        <v>14730640</v>
      </c>
      <c r="F16" s="18">
        <f>SUM(F13,F15)</f>
        <v>2238177</v>
      </c>
      <c r="H16" s="192"/>
      <c r="I16" s="179"/>
      <c r="J16" s="179" t="s">
        <v>605</v>
      </c>
      <c r="K16" s="13" t="s">
        <v>99</v>
      </c>
      <c r="L16" s="17">
        <f t="shared" si="5"/>
        <v>503455</v>
      </c>
      <c r="M16" s="17">
        <f t="shared" si="6"/>
        <v>5193</v>
      </c>
      <c r="AC16" s="15" t="s">
        <v>87</v>
      </c>
      <c r="AD16" s="41" t="s">
        <v>578</v>
      </c>
      <c r="AE16" s="40" t="s">
        <v>606</v>
      </c>
      <c r="AF16" s="36">
        <f ca="1" t="shared" si="4"/>
        <v>0</v>
      </c>
      <c r="AG16" s="40"/>
      <c r="AH16" s="145" t="str">
        <f>+'廃棄物事業経費（歳入）'!B16</f>
        <v>19210</v>
      </c>
      <c r="AI16" s="2">
        <v>16</v>
      </c>
      <c r="AK16" s="26" t="s">
        <v>607</v>
      </c>
      <c r="AL16" s="28" t="s">
        <v>15</v>
      </c>
    </row>
    <row r="17" spans="2:38" ht="19.5" customHeight="1">
      <c r="B17" s="20"/>
      <c r="C17" s="186" t="s">
        <v>598</v>
      </c>
      <c r="D17" s="187"/>
      <c r="E17" s="22">
        <f>SUM(E14:E15)</f>
        <v>12077367</v>
      </c>
      <c r="F17" s="22">
        <f>SUM(F14:F15)</f>
        <v>1544067</v>
      </c>
      <c r="H17" s="192"/>
      <c r="I17" s="179"/>
      <c r="J17" s="179"/>
      <c r="K17" s="13" t="s">
        <v>101</v>
      </c>
      <c r="L17" s="17">
        <f t="shared" si="5"/>
        <v>568744</v>
      </c>
      <c r="M17" s="17">
        <f t="shared" si="6"/>
        <v>178961</v>
      </c>
      <c r="AC17" s="15" t="s">
        <v>586</v>
      </c>
      <c r="AD17" s="41" t="s">
        <v>578</v>
      </c>
      <c r="AE17" s="40" t="s">
        <v>608</v>
      </c>
      <c r="AF17" s="36">
        <f ca="1" t="shared" si="4"/>
        <v>155914</v>
      </c>
      <c r="AG17" s="40"/>
      <c r="AH17" s="145" t="str">
        <f>+'廃棄物事業経費（歳入）'!B17</f>
        <v>19211</v>
      </c>
      <c r="AI17" s="2">
        <v>17</v>
      </c>
      <c r="AK17" s="26" t="s">
        <v>609</v>
      </c>
      <c r="AL17" s="28" t="s">
        <v>16</v>
      </c>
    </row>
    <row r="18" spans="8:38" ht="19.5" customHeight="1">
      <c r="H18" s="192"/>
      <c r="I18" s="180"/>
      <c r="J18" s="180"/>
      <c r="K18" s="13" t="s">
        <v>103</v>
      </c>
      <c r="L18" s="17">
        <f t="shared" si="5"/>
        <v>0</v>
      </c>
      <c r="M18" s="17">
        <f t="shared" si="6"/>
        <v>0</v>
      </c>
      <c r="AC18" s="15" t="s">
        <v>589</v>
      </c>
      <c r="AD18" s="41" t="s">
        <v>578</v>
      </c>
      <c r="AE18" s="40" t="s">
        <v>610</v>
      </c>
      <c r="AF18" s="36">
        <f ca="1" t="shared" si="4"/>
        <v>694110</v>
      </c>
      <c r="AG18" s="40"/>
      <c r="AH18" s="145" t="str">
        <f>+'廃棄物事業経費（歳入）'!B18</f>
        <v>19212</v>
      </c>
      <c r="AI18" s="2">
        <v>18</v>
      </c>
      <c r="AK18" s="26" t="s">
        <v>611</v>
      </c>
      <c r="AL18" s="28" t="s">
        <v>17</v>
      </c>
    </row>
    <row r="19" spans="8:38" ht="19.5" customHeight="1">
      <c r="H19" s="192"/>
      <c r="I19" s="178" t="s">
        <v>612</v>
      </c>
      <c r="J19" s="173" t="s">
        <v>105</v>
      </c>
      <c r="K19" s="190"/>
      <c r="L19" s="17">
        <f t="shared" si="5"/>
        <v>410465</v>
      </c>
      <c r="M19" s="17">
        <f t="shared" si="6"/>
        <v>20781</v>
      </c>
      <c r="AC19" s="15" t="s">
        <v>0</v>
      </c>
      <c r="AD19" s="41" t="s">
        <v>578</v>
      </c>
      <c r="AE19" s="40" t="s">
        <v>613</v>
      </c>
      <c r="AF19" s="36">
        <f ca="1" t="shared" si="4"/>
        <v>71637</v>
      </c>
      <c r="AG19" s="40"/>
      <c r="AH19" s="145" t="str">
        <f>+'廃棄物事業経費（歳入）'!B19</f>
        <v>19213</v>
      </c>
      <c r="AI19" s="2">
        <v>19</v>
      </c>
      <c r="AK19" s="26" t="s">
        <v>614</v>
      </c>
      <c r="AL19" s="28" t="s">
        <v>18</v>
      </c>
    </row>
    <row r="20" spans="2:38" ht="19.5" customHeight="1">
      <c r="B20" s="176" t="s">
        <v>615</v>
      </c>
      <c r="C20" s="191"/>
      <c r="D20" s="191"/>
      <c r="E20" s="29">
        <f>E11</f>
        <v>2653273</v>
      </c>
      <c r="F20" s="29">
        <f>F11</f>
        <v>694110</v>
      </c>
      <c r="H20" s="192"/>
      <c r="I20" s="179"/>
      <c r="J20" s="173" t="s">
        <v>107</v>
      </c>
      <c r="K20" s="190"/>
      <c r="L20" s="17">
        <f t="shared" si="5"/>
        <v>2231981</v>
      </c>
      <c r="M20" s="17">
        <f t="shared" si="6"/>
        <v>474731</v>
      </c>
      <c r="AC20" s="15" t="s">
        <v>71</v>
      </c>
      <c r="AD20" s="41" t="s">
        <v>578</v>
      </c>
      <c r="AE20" s="40" t="s">
        <v>616</v>
      </c>
      <c r="AF20" s="36">
        <f ca="1" t="shared" si="4"/>
        <v>1299224</v>
      </c>
      <c r="AG20" s="40"/>
      <c r="AH20" s="145" t="str">
        <f>+'廃棄物事業経費（歳入）'!B20</f>
        <v>19214</v>
      </c>
      <c r="AI20" s="2">
        <v>20</v>
      </c>
      <c r="AK20" s="26" t="s">
        <v>617</v>
      </c>
      <c r="AL20" s="28" t="s">
        <v>19</v>
      </c>
    </row>
    <row r="21" spans="2:38" ht="19.5" customHeight="1">
      <c r="B21" s="176" t="s">
        <v>618</v>
      </c>
      <c r="C21" s="176"/>
      <c r="D21" s="176"/>
      <c r="E21" s="29">
        <f>L12+L27</f>
        <v>2653273</v>
      </c>
      <c r="F21" s="29">
        <f>M12+M27</f>
        <v>694110</v>
      </c>
      <c r="H21" s="192"/>
      <c r="I21" s="180"/>
      <c r="J21" s="173" t="s">
        <v>109</v>
      </c>
      <c r="K21" s="190"/>
      <c r="L21" s="17">
        <f t="shared" si="5"/>
        <v>21054</v>
      </c>
      <c r="M21" s="17">
        <f t="shared" si="6"/>
        <v>0</v>
      </c>
      <c r="AB21" s="28" t="s">
        <v>58</v>
      </c>
      <c r="AC21" s="15" t="s">
        <v>619</v>
      </c>
      <c r="AD21" s="41" t="s">
        <v>620</v>
      </c>
      <c r="AE21" s="40" t="s">
        <v>579</v>
      </c>
      <c r="AF21" s="36">
        <f ca="1" t="shared" si="4"/>
        <v>4617</v>
      </c>
      <c r="AG21" s="40"/>
      <c r="AH21" s="145" t="str">
        <f>+'廃棄物事業経費（歳入）'!B21</f>
        <v>19346</v>
      </c>
      <c r="AI21" s="2">
        <v>21</v>
      </c>
      <c r="AK21" s="26" t="s">
        <v>621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79</v>
      </c>
      <c r="J22" s="189"/>
      <c r="K22" s="190"/>
      <c r="L22" s="17">
        <f t="shared" si="5"/>
        <v>10185</v>
      </c>
      <c r="M22" s="17">
        <f t="shared" si="6"/>
        <v>0</v>
      </c>
      <c r="AB22" s="28" t="s">
        <v>58</v>
      </c>
      <c r="AC22" s="15" t="s">
        <v>622</v>
      </c>
      <c r="AD22" s="41" t="s">
        <v>620</v>
      </c>
      <c r="AE22" s="40" t="s">
        <v>582</v>
      </c>
      <c r="AF22" s="36">
        <f ca="1" t="shared" si="4"/>
        <v>14012</v>
      </c>
      <c r="AH22" s="145" t="str">
        <f>+'廃棄物事業経費（歳入）'!B22</f>
        <v>19364</v>
      </c>
      <c r="AI22" s="2">
        <v>22</v>
      </c>
      <c r="AK22" s="26" t="s">
        <v>623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624</v>
      </c>
      <c r="J23" s="170" t="s">
        <v>105</v>
      </c>
      <c r="K23" s="185"/>
      <c r="L23" s="17">
        <f t="shared" si="5"/>
        <v>2240326</v>
      </c>
      <c r="M23" s="17">
        <f t="shared" si="6"/>
        <v>31718</v>
      </c>
      <c r="AB23" s="28" t="s">
        <v>58</v>
      </c>
      <c r="AC23" s="1" t="s">
        <v>625</v>
      </c>
      <c r="AD23" s="41" t="s">
        <v>620</v>
      </c>
      <c r="AE23" s="35" t="s">
        <v>584</v>
      </c>
      <c r="AF23" s="36">
        <f ca="1" t="shared" si="4"/>
        <v>0</v>
      </c>
      <c r="AH23" s="145" t="str">
        <f>+'廃棄物事業経費（歳入）'!B23</f>
        <v>19365</v>
      </c>
      <c r="AI23" s="2">
        <v>23</v>
      </c>
      <c r="AK23" s="26" t="s">
        <v>626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107</v>
      </c>
      <c r="K24" s="190"/>
      <c r="L24" s="17">
        <f t="shared" si="5"/>
        <v>2587285</v>
      </c>
      <c r="M24" s="17">
        <f t="shared" si="6"/>
        <v>216969</v>
      </c>
      <c r="AB24" s="28" t="s">
        <v>58</v>
      </c>
      <c r="AC24" s="15" t="s">
        <v>0</v>
      </c>
      <c r="AD24" s="41" t="s">
        <v>620</v>
      </c>
      <c r="AE24" s="40" t="s">
        <v>587</v>
      </c>
      <c r="AF24" s="36">
        <f ca="1" t="shared" si="4"/>
        <v>880</v>
      </c>
      <c r="AH24" s="145" t="str">
        <f>+'廃棄物事業経費（歳入）'!B24</f>
        <v>19366</v>
      </c>
      <c r="AI24" s="2">
        <v>24</v>
      </c>
      <c r="AK24" s="26" t="s">
        <v>627</v>
      </c>
      <c r="AL24" s="28" t="s">
        <v>23</v>
      </c>
    </row>
    <row r="25" spans="8:38" ht="19.5" customHeight="1">
      <c r="H25" s="192"/>
      <c r="I25" s="179"/>
      <c r="J25" s="173" t="s">
        <v>109</v>
      </c>
      <c r="K25" s="190"/>
      <c r="L25" s="17">
        <f t="shared" si="5"/>
        <v>1084532</v>
      </c>
      <c r="M25" s="17">
        <f t="shared" si="6"/>
        <v>79434</v>
      </c>
      <c r="AB25" s="28" t="s">
        <v>58</v>
      </c>
      <c r="AC25" s="15" t="s">
        <v>74</v>
      </c>
      <c r="AD25" s="41" t="s">
        <v>620</v>
      </c>
      <c r="AE25" s="40" t="s">
        <v>590</v>
      </c>
      <c r="AF25" s="36">
        <f ca="1" t="shared" si="4"/>
        <v>102392</v>
      </c>
      <c r="AH25" s="145" t="str">
        <f>+'廃棄物事業経費（歳入）'!B25</f>
        <v>19368</v>
      </c>
      <c r="AI25" s="2">
        <v>25</v>
      </c>
      <c r="AK25" s="26" t="s">
        <v>628</v>
      </c>
      <c r="AL25" s="28" t="s">
        <v>24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230552</v>
      </c>
      <c r="M26" s="17">
        <f t="shared" si="6"/>
        <v>268524</v>
      </c>
      <c r="AB26" s="28" t="s">
        <v>58</v>
      </c>
      <c r="AC26" s="1" t="s">
        <v>592</v>
      </c>
      <c r="AD26" s="41" t="s">
        <v>620</v>
      </c>
      <c r="AE26" s="35" t="s">
        <v>593</v>
      </c>
      <c r="AF26" s="36">
        <f ca="1" t="shared" si="4"/>
        <v>191575</v>
      </c>
      <c r="AH26" s="145" t="str">
        <f>+'廃棄物事業経費（歳入）'!B26</f>
        <v>19384</v>
      </c>
      <c r="AI26" s="2">
        <v>26</v>
      </c>
      <c r="AK26" s="26" t="s">
        <v>629</v>
      </c>
      <c r="AL26" s="28" t="s">
        <v>25</v>
      </c>
    </row>
    <row r="27" spans="8:38" ht="19.5" customHeight="1">
      <c r="H27" s="192"/>
      <c r="I27" s="173" t="s">
        <v>592</v>
      </c>
      <c r="J27" s="189"/>
      <c r="K27" s="190"/>
      <c r="L27" s="17">
        <f t="shared" si="5"/>
        <v>2461698</v>
      </c>
      <c r="M27" s="17">
        <f t="shared" si="6"/>
        <v>694110</v>
      </c>
      <c r="AB27" s="28" t="s">
        <v>58</v>
      </c>
      <c r="AC27" s="1" t="s">
        <v>630</v>
      </c>
      <c r="AD27" s="41" t="s">
        <v>620</v>
      </c>
      <c r="AE27" s="35" t="s">
        <v>631</v>
      </c>
      <c r="AF27" s="36">
        <f ca="1" t="shared" si="4"/>
        <v>1200884</v>
      </c>
      <c r="AH27" s="145" t="str">
        <f>+'廃棄物事業経費（歳入）'!B27</f>
        <v>19422</v>
      </c>
      <c r="AI27" s="2">
        <v>27</v>
      </c>
      <c r="AK27" s="26" t="s">
        <v>632</v>
      </c>
      <c r="AL27" s="28" t="s">
        <v>26</v>
      </c>
    </row>
    <row r="28" spans="8:38" ht="19.5" customHeight="1">
      <c r="H28" s="192"/>
      <c r="I28" s="173" t="s">
        <v>34</v>
      </c>
      <c r="J28" s="189"/>
      <c r="K28" s="190"/>
      <c r="L28" s="17">
        <f t="shared" si="5"/>
        <v>50</v>
      </c>
      <c r="M28" s="17">
        <f t="shared" si="6"/>
        <v>15</v>
      </c>
      <c r="AB28" s="28" t="s">
        <v>58</v>
      </c>
      <c r="AC28" s="1" t="s">
        <v>633</v>
      </c>
      <c r="AD28" s="41" t="s">
        <v>620</v>
      </c>
      <c r="AE28" s="35" t="s">
        <v>599</v>
      </c>
      <c r="AF28" s="36">
        <f ca="1" t="shared" si="4"/>
        <v>503455</v>
      </c>
      <c r="AH28" s="145" t="str">
        <f>+'廃棄物事業経費（歳入）'!B28</f>
        <v>19423</v>
      </c>
      <c r="AI28" s="2">
        <v>28</v>
      </c>
      <c r="AK28" s="26" t="s">
        <v>634</v>
      </c>
      <c r="AL28" s="28" t="s">
        <v>27</v>
      </c>
    </row>
    <row r="29" spans="8:38" ht="19.5" customHeight="1">
      <c r="H29" s="192"/>
      <c r="I29" s="170" t="s">
        <v>457</v>
      </c>
      <c r="J29" s="184"/>
      <c r="K29" s="185"/>
      <c r="L29" s="19">
        <f>SUM(L15:L28)</f>
        <v>13551211</v>
      </c>
      <c r="M29" s="19">
        <f>SUM(M15:M28)</f>
        <v>2097868</v>
      </c>
      <c r="AB29" s="28" t="s">
        <v>58</v>
      </c>
      <c r="AC29" s="1" t="s">
        <v>635</v>
      </c>
      <c r="AD29" s="41" t="s">
        <v>620</v>
      </c>
      <c r="AE29" s="35" t="s">
        <v>603</v>
      </c>
      <c r="AF29" s="36">
        <f ca="1" t="shared" si="4"/>
        <v>568744</v>
      </c>
      <c r="AH29" s="145" t="str">
        <f>+'廃棄物事業経費（歳入）'!B29</f>
        <v>19424</v>
      </c>
      <c r="AI29" s="2">
        <v>29</v>
      </c>
      <c r="AK29" s="26" t="s">
        <v>636</v>
      </c>
      <c r="AL29" s="28" t="s">
        <v>28</v>
      </c>
    </row>
    <row r="30" spans="8:38" ht="19.5" customHeight="1">
      <c r="H30" s="193"/>
      <c r="I30" s="20"/>
      <c r="J30" s="24"/>
      <c r="K30" s="21" t="s">
        <v>598</v>
      </c>
      <c r="L30" s="23">
        <f>L29-L27</f>
        <v>11089513</v>
      </c>
      <c r="M30" s="23">
        <f>M29-M27</f>
        <v>1403758</v>
      </c>
      <c r="AB30" s="28" t="s">
        <v>58</v>
      </c>
      <c r="AC30" s="1" t="s">
        <v>637</v>
      </c>
      <c r="AD30" s="41" t="s">
        <v>620</v>
      </c>
      <c r="AE30" s="35" t="s">
        <v>606</v>
      </c>
      <c r="AF30" s="36">
        <f ca="1" t="shared" si="4"/>
        <v>0</v>
      </c>
      <c r="AH30" s="145" t="str">
        <f>+'廃棄物事業経費（歳入）'!B30</f>
        <v>19425</v>
      </c>
      <c r="AI30" s="2">
        <v>30</v>
      </c>
      <c r="AK30" s="26" t="s">
        <v>638</v>
      </c>
      <c r="AL30" s="28" t="s">
        <v>29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865953</v>
      </c>
      <c r="M31" s="17">
        <f>AF62</f>
        <v>131961</v>
      </c>
      <c r="AB31" s="28" t="s">
        <v>58</v>
      </c>
      <c r="AC31" s="1" t="s">
        <v>639</v>
      </c>
      <c r="AD31" s="41" t="s">
        <v>620</v>
      </c>
      <c r="AE31" s="35" t="s">
        <v>610</v>
      </c>
      <c r="AF31" s="36">
        <f ca="1" t="shared" si="4"/>
        <v>410465</v>
      </c>
      <c r="AH31" s="145" t="str">
        <f>+'廃棄物事業経費（歳入）'!B31</f>
        <v>19429</v>
      </c>
      <c r="AI31" s="2">
        <v>31</v>
      </c>
      <c r="AK31" s="26" t="s">
        <v>640</v>
      </c>
      <c r="AL31" s="28" t="s">
        <v>30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14730640</v>
      </c>
      <c r="M32" s="19">
        <f>SUM(M13,M29,M31)</f>
        <v>2238177</v>
      </c>
      <c r="AB32" s="28" t="s">
        <v>58</v>
      </c>
      <c r="AC32" s="1" t="s">
        <v>641</v>
      </c>
      <c r="AD32" s="41" t="s">
        <v>620</v>
      </c>
      <c r="AE32" s="35" t="s">
        <v>613</v>
      </c>
      <c r="AF32" s="36">
        <f ca="1" t="shared" si="4"/>
        <v>2231981</v>
      </c>
      <c r="AH32" s="145" t="str">
        <f>+'廃棄物事業経費（歳入）'!B32</f>
        <v>19430</v>
      </c>
      <c r="AI32" s="2">
        <v>32</v>
      </c>
      <c r="AK32" s="26" t="s">
        <v>642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598</v>
      </c>
      <c r="L33" s="23">
        <f>SUM(L14,L30,L31)</f>
        <v>12077367</v>
      </c>
      <c r="M33" s="23">
        <f>SUM(M14,M30,M31)</f>
        <v>1544067</v>
      </c>
      <c r="AB33" s="28" t="s">
        <v>58</v>
      </c>
      <c r="AC33" s="1" t="s">
        <v>643</v>
      </c>
      <c r="AD33" s="41" t="s">
        <v>620</v>
      </c>
      <c r="AE33" s="35" t="s">
        <v>616</v>
      </c>
      <c r="AF33" s="36">
        <f ca="1" t="shared" si="4"/>
        <v>21054</v>
      </c>
      <c r="AH33" s="145" t="str">
        <f>+'廃棄物事業経費（歳入）'!B33</f>
        <v>19442</v>
      </c>
      <c r="AI33" s="2">
        <v>33</v>
      </c>
      <c r="AK33" s="26" t="s">
        <v>644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58</v>
      </c>
      <c r="AC34" s="15" t="s">
        <v>79</v>
      </c>
      <c r="AD34" s="41" t="s">
        <v>620</v>
      </c>
      <c r="AE34" s="35" t="s">
        <v>645</v>
      </c>
      <c r="AF34" s="36">
        <f ca="1" t="shared" si="4"/>
        <v>10185</v>
      </c>
      <c r="AH34" s="145" t="str">
        <f>+'廃棄物事業経費（歳入）'!B34</f>
        <v>19443</v>
      </c>
      <c r="AI34" s="2">
        <v>34</v>
      </c>
      <c r="AK34" s="26" t="s">
        <v>646</v>
      </c>
      <c r="AL34" s="28" t="s">
        <v>33</v>
      </c>
    </row>
    <row r="35" spans="28:38" ht="14.25" hidden="1">
      <c r="AB35" s="28" t="s">
        <v>58</v>
      </c>
      <c r="AC35" s="1" t="s">
        <v>647</v>
      </c>
      <c r="AD35" s="41" t="s">
        <v>620</v>
      </c>
      <c r="AE35" s="35" t="s">
        <v>648</v>
      </c>
      <c r="AF35" s="36">
        <f ca="1" t="shared" si="4"/>
        <v>2240326</v>
      </c>
      <c r="AH35" s="145" t="str">
        <f>+'廃棄物事業経費（歳入）'!B35</f>
        <v>19871</v>
      </c>
      <c r="AI35" s="2">
        <v>35</v>
      </c>
      <c r="AK35" s="131" t="s">
        <v>649</v>
      </c>
      <c r="AL35" s="28" t="s">
        <v>35</v>
      </c>
    </row>
    <row r="36" spans="28:38" ht="14.25" hidden="1">
      <c r="AB36" s="28" t="s">
        <v>58</v>
      </c>
      <c r="AC36" s="1" t="s">
        <v>650</v>
      </c>
      <c r="AD36" s="41" t="s">
        <v>620</v>
      </c>
      <c r="AE36" s="35" t="s">
        <v>651</v>
      </c>
      <c r="AF36" s="36">
        <f ca="1" t="shared" si="4"/>
        <v>2587285</v>
      </c>
      <c r="AH36" s="145" t="str">
        <f>+'廃棄物事業経費（歳入）'!B36</f>
        <v>19883</v>
      </c>
      <c r="AI36" s="2">
        <v>36</v>
      </c>
      <c r="AK36" s="131" t="s">
        <v>652</v>
      </c>
      <c r="AL36" s="28" t="s">
        <v>36</v>
      </c>
    </row>
    <row r="37" spans="28:38" ht="14.25" hidden="1">
      <c r="AB37" s="28" t="s">
        <v>58</v>
      </c>
      <c r="AC37" s="1" t="s">
        <v>653</v>
      </c>
      <c r="AD37" s="41" t="s">
        <v>620</v>
      </c>
      <c r="AE37" s="35" t="s">
        <v>654</v>
      </c>
      <c r="AF37" s="36">
        <f ca="1" t="shared" si="4"/>
        <v>1084532</v>
      </c>
      <c r="AH37" s="145" t="str">
        <f>+'廃棄物事業経費（歳入）'!B37</f>
        <v>19896</v>
      </c>
      <c r="AI37" s="2">
        <v>37</v>
      </c>
      <c r="AK37" s="131" t="s">
        <v>655</v>
      </c>
      <c r="AL37" s="28" t="s">
        <v>37</v>
      </c>
    </row>
    <row r="38" spans="28:38" ht="14.25" hidden="1">
      <c r="AB38" s="28" t="s">
        <v>58</v>
      </c>
      <c r="AC38" s="1" t="s">
        <v>0</v>
      </c>
      <c r="AD38" s="41" t="s">
        <v>620</v>
      </c>
      <c r="AE38" s="35" t="s">
        <v>656</v>
      </c>
      <c r="AF38" s="35">
        <f ca="1" t="shared" si="4"/>
        <v>230552</v>
      </c>
      <c r="AH38" s="145" t="str">
        <f>+'廃棄物事業経費（歳入）'!B38</f>
        <v>19907</v>
      </c>
      <c r="AI38" s="2">
        <v>38</v>
      </c>
      <c r="AK38" s="131" t="s">
        <v>657</v>
      </c>
      <c r="AL38" s="28" t="s">
        <v>38</v>
      </c>
    </row>
    <row r="39" spans="28:38" ht="14.25" hidden="1">
      <c r="AB39" s="28" t="s">
        <v>58</v>
      </c>
      <c r="AC39" s="1" t="s">
        <v>592</v>
      </c>
      <c r="AD39" s="41" t="s">
        <v>620</v>
      </c>
      <c r="AE39" s="35" t="s">
        <v>658</v>
      </c>
      <c r="AF39" s="35">
        <f aca="true" ca="1" t="shared" si="7" ref="AF39:AF70">IF(AF$2=0,INDIRECT("'"&amp;AD39&amp;"'!"&amp;AE39&amp;$AI$2),0)</f>
        <v>2461698</v>
      </c>
      <c r="AH39" s="145" t="str">
        <f>+'廃棄物事業経費（歳入）'!B39</f>
        <v>19918</v>
      </c>
      <c r="AI39" s="2">
        <v>39</v>
      </c>
      <c r="AK39" s="131" t="s">
        <v>659</v>
      </c>
      <c r="AL39" s="28" t="s">
        <v>39</v>
      </c>
    </row>
    <row r="40" spans="28:38" ht="14.25" hidden="1">
      <c r="AB40" s="28" t="s">
        <v>58</v>
      </c>
      <c r="AC40" s="1" t="s">
        <v>34</v>
      </c>
      <c r="AD40" s="41" t="s">
        <v>620</v>
      </c>
      <c r="AE40" s="35" t="s">
        <v>660</v>
      </c>
      <c r="AF40" s="35">
        <f ca="1" t="shared" si="7"/>
        <v>50</v>
      </c>
      <c r="AH40" s="145" t="str">
        <f>+'廃棄物事業経費（歳入）'!B40</f>
        <v>19921</v>
      </c>
      <c r="AI40" s="2">
        <v>40</v>
      </c>
      <c r="AK40" s="131" t="s">
        <v>661</v>
      </c>
      <c r="AL40" s="28" t="s">
        <v>40</v>
      </c>
    </row>
    <row r="41" spans="28:38" ht="14.25" hidden="1">
      <c r="AB41" s="28" t="s">
        <v>58</v>
      </c>
      <c r="AC41" s="1" t="s">
        <v>0</v>
      </c>
      <c r="AD41" s="41" t="s">
        <v>620</v>
      </c>
      <c r="AE41" s="35" t="s">
        <v>662</v>
      </c>
      <c r="AF41" s="35">
        <f ca="1" t="shared" si="7"/>
        <v>865953</v>
      </c>
      <c r="AH41" s="145" t="str">
        <f>+'廃棄物事業経費（歳入）'!B41</f>
        <v>19924</v>
      </c>
      <c r="AI41" s="2">
        <v>41</v>
      </c>
      <c r="AK41" s="131" t="s">
        <v>663</v>
      </c>
      <c r="AL41" s="28" t="s">
        <v>41</v>
      </c>
    </row>
    <row r="42" spans="28:38" ht="14.25" hidden="1">
      <c r="AB42" s="28" t="s">
        <v>60</v>
      </c>
      <c r="AC42" s="15" t="s">
        <v>619</v>
      </c>
      <c r="AD42" s="41" t="s">
        <v>620</v>
      </c>
      <c r="AE42" s="35" t="s">
        <v>664</v>
      </c>
      <c r="AF42" s="35">
        <f ca="1" t="shared" si="7"/>
        <v>0</v>
      </c>
      <c r="AH42" s="145" t="str">
        <f>+'廃棄物事業経費（歳入）'!B42</f>
        <v>19930</v>
      </c>
      <c r="AI42" s="2">
        <v>42</v>
      </c>
      <c r="AK42" s="131" t="s">
        <v>665</v>
      </c>
      <c r="AL42" s="28" t="s">
        <v>42</v>
      </c>
    </row>
    <row r="43" spans="28:38" ht="14.25" hidden="1">
      <c r="AB43" s="28" t="s">
        <v>60</v>
      </c>
      <c r="AC43" s="15" t="s">
        <v>622</v>
      </c>
      <c r="AD43" s="41" t="s">
        <v>620</v>
      </c>
      <c r="AE43" s="35" t="s">
        <v>666</v>
      </c>
      <c r="AF43" s="35">
        <f ca="1" t="shared" si="7"/>
        <v>8348</v>
      </c>
      <c r="AH43" s="145" t="str">
        <f>+'廃棄物事業経費（歳入）'!B43</f>
        <v>19942</v>
      </c>
      <c r="AI43" s="2">
        <v>43</v>
      </c>
      <c r="AK43" s="131" t="s">
        <v>667</v>
      </c>
      <c r="AL43" s="28" t="s">
        <v>43</v>
      </c>
    </row>
    <row r="44" spans="28:38" ht="14.25" hidden="1">
      <c r="AB44" s="28" t="s">
        <v>60</v>
      </c>
      <c r="AC44" s="1" t="s">
        <v>625</v>
      </c>
      <c r="AD44" s="41" t="s">
        <v>620</v>
      </c>
      <c r="AE44" s="35" t="s">
        <v>668</v>
      </c>
      <c r="AF44" s="35">
        <f ca="1" t="shared" si="7"/>
        <v>0</v>
      </c>
      <c r="AH44" s="145">
        <f>+'廃棄物事業経費（歳入）'!B44</f>
        <v>0</v>
      </c>
      <c r="AI44" s="2">
        <v>44</v>
      </c>
      <c r="AK44" s="131" t="s">
        <v>669</v>
      </c>
      <c r="AL44" s="28" t="s">
        <v>44</v>
      </c>
    </row>
    <row r="45" spans="28:38" ht="14.25" hidden="1">
      <c r="AB45" s="28" t="s">
        <v>60</v>
      </c>
      <c r="AC45" s="15" t="s">
        <v>0</v>
      </c>
      <c r="AD45" s="41" t="s">
        <v>620</v>
      </c>
      <c r="AE45" s="35" t="s">
        <v>670</v>
      </c>
      <c r="AF45" s="35">
        <f ca="1" t="shared" si="7"/>
        <v>0</v>
      </c>
      <c r="AH45" s="145">
        <f>+'廃棄物事業経費（歳入）'!B45</f>
        <v>0</v>
      </c>
      <c r="AI45" s="2">
        <v>45</v>
      </c>
      <c r="AK45" s="131" t="s">
        <v>671</v>
      </c>
      <c r="AL45" s="28" t="s">
        <v>45</v>
      </c>
    </row>
    <row r="46" spans="28:38" ht="14.25" hidden="1">
      <c r="AB46" s="28" t="s">
        <v>60</v>
      </c>
      <c r="AC46" s="15" t="s">
        <v>74</v>
      </c>
      <c r="AD46" s="41" t="s">
        <v>620</v>
      </c>
      <c r="AE46" s="35" t="s">
        <v>672</v>
      </c>
      <c r="AF46" s="35">
        <f ca="1" t="shared" si="7"/>
        <v>0</v>
      </c>
      <c r="AH46" s="145">
        <f>+'廃棄物事業経費（歳入）'!B46</f>
        <v>0</v>
      </c>
      <c r="AI46" s="2">
        <v>46</v>
      </c>
      <c r="AK46" s="131" t="s">
        <v>673</v>
      </c>
      <c r="AL46" s="28" t="s">
        <v>46</v>
      </c>
    </row>
    <row r="47" spans="28:38" ht="14.25" hidden="1">
      <c r="AB47" s="28" t="s">
        <v>60</v>
      </c>
      <c r="AC47" s="1" t="s">
        <v>592</v>
      </c>
      <c r="AD47" s="41" t="s">
        <v>620</v>
      </c>
      <c r="AE47" s="35" t="s">
        <v>674</v>
      </c>
      <c r="AF47" s="35">
        <f ca="1" t="shared" si="7"/>
        <v>0</v>
      </c>
      <c r="AH47" s="145">
        <f>+'廃棄物事業経費（歳入）'!B47</f>
        <v>0</v>
      </c>
      <c r="AI47" s="2">
        <v>47</v>
      </c>
      <c r="AK47" s="131" t="s">
        <v>675</v>
      </c>
      <c r="AL47" s="28" t="s">
        <v>47</v>
      </c>
    </row>
    <row r="48" spans="28:38" ht="14.25" hidden="1">
      <c r="AB48" s="28" t="s">
        <v>60</v>
      </c>
      <c r="AC48" s="1" t="s">
        <v>630</v>
      </c>
      <c r="AD48" s="41" t="s">
        <v>620</v>
      </c>
      <c r="AE48" s="35" t="s">
        <v>676</v>
      </c>
      <c r="AF48" s="35">
        <f ca="1" t="shared" si="7"/>
        <v>127432</v>
      </c>
      <c r="AH48" s="145">
        <f>+'廃棄物事業経費（歳入）'!B48</f>
        <v>0</v>
      </c>
      <c r="AI48" s="2">
        <v>48</v>
      </c>
      <c r="AK48" s="131" t="s">
        <v>677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60</v>
      </c>
      <c r="AC49" s="1" t="s">
        <v>633</v>
      </c>
      <c r="AD49" s="41" t="s">
        <v>620</v>
      </c>
      <c r="AE49" s="35" t="s">
        <v>678</v>
      </c>
      <c r="AF49" s="35">
        <f ca="1" t="shared" si="7"/>
        <v>5193</v>
      </c>
      <c r="AG49" s="28"/>
      <c r="AH49" s="145">
        <f>+'廃棄物事業経費（歳入）'!B49</f>
        <v>0</v>
      </c>
      <c r="AI49" s="2">
        <v>49</v>
      </c>
      <c r="AK49" s="131" t="s">
        <v>679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60</v>
      </c>
      <c r="AC50" s="1" t="s">
        <v>635</v>
      </c>
      <c r="AD50" s="41" t="s">
        <v>620</v>
      </c>
      <c r="AE50" s="35" t="s">
        <v>680</v>
      </c>
      <c r="AF50" s="35">
        <f ca="1" t="shared" si="7"/>
        <v>178961</v>
      </c>
      <c r="AG50" s="28"/>
      <c r="AH50" s="145">
        <f>+'廃棄物事業経費（歳入）'!B50</f>
        <v>0</v>
      </c>
      <c r="AI50" s="2">
        <v>50</v>
      </c>
      <c r="AK50" s="131" t="s">
        <v>681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60</v>
      </c>
      <c r="AC51" s="1" t="s">
        <v>637</v>
      </c>
      <c r="AD51" s="41" t="s">
        <v>620</v>
      </c>
      <c r="AE51" s="35" t="s">
        <v>682</v>
      </c>
      <c r="AF51" s="35">
        <f ca="1" t="shared" si="7"/>
        <v>0</v>
      </c>
      <c r="AG51" s="28"/>
      <c r="AH51" s="145">
        <f>+'廃棄物事業経費（歳入）'!B51</f>
        <v>0</v>
      </c>
      <c r="AI51" s="2">
        <v>51</v>
      </c>
      <c r="AK51" s="131" t="s">
        <v>683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60</v>
      </c>
      <c r="AC52" s="1" t="s">
        <v>639</v>
      </c>
      <c r="AD52" s="41" t="s">
        <v>620</v>
      </c>
      <c r="AE52" s="35" t="s">
        <v>684</v>
      </c>
      <c r="AF52" s="35">
        <f ca="1" t="shared" si="7"/>
        <v>20781</v>
      </c>
      <c r="AG52" s="28"/>
      <c r="AH52" s="145">
        <f>+'廃棄物事業経費（歳入）'!B52</f>
        <v>0</v>
      </c>
      <c r="AI52" s="2">
        <v>52</v>
      </c>
      <c r="AK52" s="131" t="s">
        <v>685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60</v>
      </c>
      <c r="AC53" s="1" t="s">
        <v>641</v>
      </c>
      <c r="AD53" s="41" t="s">
        <v>620</v>
      </c>
      <c r="AE53" s="35" t="s">
        <v>686</v>
      </c>
      <c r="AF53" s="35">
        <f ca="1" t="shared" si="7"/>
        <v>474731</v>
      </c>
      <c r="AG53" s="28"/>
      <c r="AH53" s="145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60</v>
      </c>
      <c r="AC54" s="1" t="s">
        <v>643</v>
      </c>
      <c r="AD54" s="41" t="s">
        <v>620</v>
      </c>
      <c r="AE54" s="35" t="s">
        <v>687</v>
      </c>
      <c r="AF54" s="35">
        <f ca="1" t="shared" si="7"/>
        <v>0</v>
      </c>
      <c r="AG54" s="28"/>
      <c r="AH54" s="145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60</v>
      </c>
      <c r="AC55" s="15" t="s">
        <v>79</v>
      </c>
      <c r="AD55" s="41" t="s">
        <v>620</v>
      </c>
      <c r="AE55" s="35" t="s">
        <v>688</v>
      </c>
      <c r="AF55" s="35">
        <f ca="1" t="shared" si="7"/>
        <v>0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60</v>
      </c>
      <c r="AC56" s="1" t="s">
        <v>647</v>
      </c>
      <c r="AD56" s="41" t="s">
        <v>620</v>
      </c>
      <c r="AE56" s="35" t="s">
        <v>689</v>
      </c>
      <c r="AF56" s="35">
        <f ca="1" t="shared" si="7"/>
        <v>31718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60</v>
      </c>
      <c r="AC57" s="1" t="s">
        <v>650</v>
      </c>
      <c r="AD57" s="41" t="s">
        <v>620</v>
      </c>
      <c r="AE57" s="35" t="s">
        <v>690</v>
      </c>
      <c r="AF57" s="35">
        <f ca="1" t="shared" si="7"/>
        <v>216969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60</v>
      </c>
      <c r="AC58" s="1" t="s">
        <v>653</v>
      </c>
      <c r="AD58" s="41" t="s">
        <v>620</v>
      </c>
      <c r="AE58" s="35" t="s">
        <v>691</v>
      </c>
      <c r="AF58" s="35">
        <f ca="1" t="shared" si="7"/>
        <v>79434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60</v>
      </c>
      <c r="AC59" s="1" t="s">
        <v>0</v>
      </c>
      <c r="AD59" s="41" t="s">
        <v>620</v>
      </c>
      <c r="AE59" s="35" t="s">
        <v>692</v>
      </c>
      <c r="AF59" s="35">
        <f ca="1" t="shared" si="7"/>
        <v>268524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60</v>
      </c>
      <c r="AC60" s="1" t="s">
        <v>592</v>
      </c>
      <c r="AD60" s="41" t="s">
        <v>620</v>
      </c>
      <c r="AE60" s="35" t="s">
        <v>693</v>
      </c>
      <c r="AF60" s="35">
        <f ca="1" t="shared" si="7"/>
        <v>694110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60</v>
      </c>
      <c r="AC61" s="1" t="s">
        <v>34</v>
      </c>
      <c r="AD61" s="41" t="s">
        <v>620</v>
      </c>
      <c r="AE61" s="35" t="s">
        <v>694</v>
      </c>
      <c r="AF61" s="35">
        <f ca="1" t="shared" si="7"/>
        <v>15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60</v>
      </c>
      <c r="AC62" s="1" t="s">
        <v>0</v>
      </c>
      <c r="AD62" s="41" t="s">
        <v>620</v>
      </c>
      <c r="AE62" s="35" t="s">
        <v>695</v>
      </c>
      <c r="AF62" s="35">
        <f ca="1" t="shared" si="7"/>
        <v>131961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2013-10-21T05:47:45Z</cp:lastPrinted>
  <dcterms:created xsi:type="dcterms:W3CDTF">2008-01-24T06:28:57Z</dcterms:created>
  <dcterms:modified xsi:type="dcterms:W3CDTF">2013-10-21T05:47:52Z</dcterms:modified>
  <cp:category/>
  <cp:version/>
  <cp:contentType/>
  <cp:contentStatus/>
</cp:coreProperties>
</file>