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<sst xmlns="http://schemas.openxmlformats.org/spreadsheetml/2006/main" count="702" uniqueCount="311">
  <si>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</si>
  <si>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</si>
  <si>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</si>
  <si>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</si>
  <si>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</si>
  <si>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</si>
  <si>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</si>
  <si>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</si>
  <si>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</si>
  <si>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</si>
  <si>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</si>
  <si>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</si>
  <si>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</si>
  <si>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</si>
  <si>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</si>
  <si>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</si>
  <si>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</si>
  <si>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</si>
  <si>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</si>
  <si>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</si>
  <si>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</si>
  <si>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</si>
  <si>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</si>
  <si>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</si>
  <si>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</si>
  <si>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</si>
  <si>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</si>
  <si>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</si>
  <si>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</si>
  <si>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</si>
  <si>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</si>
  <si>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</si>
  <si>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</si>
  <si>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</si>
  <si>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</si>
  <si>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</si>
  <si>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</si>
  <si>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</si>
  <si>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</si>
  <si>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</si>
  <si>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</si>
  <si>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</si>
  <si>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</si>
  <si>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</si>
  <si>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</si>
  <si>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</si>
  <si>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</si>
  <si>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</si>
  <si>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</si>
  <si>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</si>
  <si>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</si>
  <si>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</si>
  <si>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</si>
  <si>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</si>
  <si>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</si>
  <si>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</si>
  <si>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</si>
  <si>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</si>
  <si>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</si>
  <si>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</si>
  <si>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</si>
  <si>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</si>
  <si>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</si>
  <si>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</si>
  <si>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</si>
  <si>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</si>
  <si>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</si>
  <si>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</si>
  <si>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</si>
  <si>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</si>
  <si>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</si>
  <si>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</si>
  <si>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</si>
  <si>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</si>
  <si>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</si>
  <si>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</si>
  <si>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</si>
  <si>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</si>
  <si>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</si>
  <si>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</si>
  <si>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</si>
  <si>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</si>
  <si>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</si>
  <si>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</si>
  <si>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</si>
  <si>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山梨県</t>
  </si>
  <si>
    <t>19000</t>
  </si>
  <si>
    <t>19000</t>
  </si>
  <si>
    <t>19201</t>
  </si>
  <si>
    <t>甲府市</t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</si>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</sst>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SUM(D8:D34)</f>
        <v>861151</v>
      </c>
      <c r="E7" s="72">
        <f>SUM(E8:E34)</f>
        <v>66992</v>
      </c>
      <c r="F7" s="76">
        <f aca="true" t="shared" si="0" ref="F7:F34">IF(D7&gt;0,E7/D7*100,"-")</f>
        <v>7.779355769197272</v>
      </c>
      <c r="G7" s="72">
        <f>SUM(G8:G34)</f>
        <v>66986</v>
      </c>
      <c r="H7" s="72">
        <f>SUM(H8:H34)</f>
        <v>6</v>
      </c>
      <c r="I7" s="72">
        <f>SUM(I8:I34)</f>
        <v>794159</v>
      </c>
      <c r="J7" s="76">
        <f aca="true" t="shared" si="1" ref="J7:J34">IF($D7&gt;0,I7/$D7*100,"-")</f>
        <v>92.22064423080273</v>
      </c>
      <c r="K7" s="72">
        <f>SUM(K8:K34)</f>
        <v>468658</v>
      </c>
      <c r="L7" s="76">
        <f aca="true" t="shared" si="2" ref="L7:L34">IF($D7&gt;0,K7/$D7*100,"-")</f>
        <v>54.42227901959122</v>
      </c>
      <c r="M7" s="72">
        <f>SUM(M8:M34)</f>
        <v>6526</v>
      </c>
      <c r="N7" s="76">
        <f aca="true" t="shared" si="3" ref="N7:N34">IF($D7&gt;0,M7/$D7*100,"-")</f>
        <v>0.7578229602009404</v>
      </c>
      <c r="O7" s="72">
        <f>SUM(O8:O34)</f>
        <v>318975</v>
      </c>
      <c r="P7" s="72">
        <f>SUM(P8:P34)</f>
        <v>121402</v>
      </c>
      <c r="Q7" s="76">
        <f aca="true" t="shared" si="4" ref="Q7:Q34">IF($D7&gt;0,O7/$D7*100,"-")</f>
        <v>37.040542251010564</v>
      </c>
      <c r="R7" s="72">
        <f>SUM(R8:R34)</f>
        <v>14981</v>
      </c>
      <c r="S7" s="110">
        <f aca="true" t="shared" si="5" ref="S7:Z7">COUNTIF(S8:S34,"○")</f>
        <v>19</v>
      </c>
      <c r="T7" s="110">
        <f t="shared" si="5"/>
        <v>1</v>
      </c>
      <c r="U7" s="110">
        <f t="shared" si="5"/>
        <v>0</v>
      </c>
      <c r="V7" s="110">
        <f t="shared" si="5"/>
        <v>7</v>
      </c>
      <c r="W7" s="110">
        <f t="shared" si="5"/>
        <v>18</v>
      </c>
      <c r="X7" s="110">
        <f t="shared" si="5"/>
        <v>1</v>
      </c>
      <c r="Y7" s="110">
        <f t="shared" si="5"/>
        <v>1</v>
      </c>
      <c r="Z7" s="110">
        <f t="shared" si="5"/>
        <v>7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4">+SUM(E8,+I8)</f>
        <v>191784</v>
      </c>
      <c r="E8" s="73">
        <f aca="true" t="shared" si="7" ref="E8:E34">+SUM(G8,+H8)</f>
        <v>1496</v>
      </c>
      <c r="F8" s="77">
        <f t="shared" si="0"/>
        <v>0.7800442164101281</v>
      </c>
      <c r="G8" s="73">
        <v>1496</v>
      </c>
      <c r="H8" s="73">
        <v>0</v>
      </c>
      <c r="I8" s="73">
        <f aca="true" t="shared" si="8" ref="I8:I34">+SUM(K8,+M8,+O8)</f>
        <v>190288</v>
      </c>
      <c r="J8" s="77">
        <f t="shared" si="1"/>
        <v>99.21995578358988</v>
      </c>
      <c r="K8" s="73">
        <v>173681</v>
      </c>
      <c r="L8" s="77">
        <f t="shared" si="2"/>
        <v>90.5607349935344</v>
      </c>
      <c r="M8" s="73">
        <v>0</v>
      </c>
      <c r="N8" s="77">
        <f t="shared" si="3"/>
        <v>0</v>
      </c>
      <c r="O8" s="73">
        <v>16607</v>
      </c>
      <c r="P8" s="73">
        <v>7946</v>
      </c>
      <c r="Q8" s="77">
        <f t="shared" si="4"/>
        <v>8.659220790055478</v>
      </c>
      <c r="R8" s="73">
        <v>5485</v>
      </c>
      <c r="S8" s="66"/>
      <c r="T8" s="66"/>
      <c r="U8" s="66"/>
      <c r="V8" s="66" t="s">
        <v>90</v>
      </c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51631</v>
      </c>
      <c r="E9" s="73">
        <f t="shared" si="7"/>
        <v>12963</v>
      </c>
      <c r="F9" s="77">
        <f t="shared" si="0"/>
        <v>25.107009354844955</v>
      </c>
      <c r="G9" s="73">
        <v>12963</v>
      </c>
      <c r="H9" s="73">
        <v>0</v>
      </c>
      <c r="I9" s="73">
        <f t="shared" si="8"/>
        <v>38668</v>
      </c>
      <c r="J9" s="77">
        <f t="shared" si="1"/>
        <v>74.89299064515504</v>
      </c>
      <c r="K9" s="73">
        <v>16976</v>
      </c>
      <c r="L9" s="77">
        <f t="shared" si="2"/>
        <v>32.87947163525789</v>
      </c>
      <c r="M9" s="73">
        <v>0</v>
      </c>
      <c r="N9" s="77">
        <f t="shared" si="3"/>
        <v>0</v>
      </c>
      <c r="O9" s="73">
        <v>21692</v>
      </c>
      <c r="P9" s="73">
        <v>10271</v>
      </c>
      <c r="Q9" s="77">
        <f t="shared" si="4"/>
        <v>42.01351900989715</v>
      </c>
      <c r="R9" s="73">
        <v>550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32015</v>
      </c>
      <c r="E10" s="73">
        <f t="shared" si="7"/>
        <v>1969</v>
      </c>
      <c r="F10" s="77">
        <f t="shared" si="0"/>
        <v>6.150242074027799</v>
      </c>
      <c r="G10" s="73">
        <v>1969</v>
      </c>
      <c r="H10" s="73">
        <v>0</v>
      </c>
      <c r="I10" s="73">
        <f t="shared" si="8"/>
        <v>30046</v>
      </c>
      <c r="J10" s="77">
        <f t="shared" si="1"/>
        <v>93.8497579259722</v>
      </c>
      <c r="K10" s="73">
        <v>4767</v>
      </c>
      <c r="L10" s="77">
        <f t="shared" si="2"/>
        <v>14.889895361549273</v>
      </c>
      <c r="M10" s="73">
        <v>0</v>
      </c>
      <c r="N10" s="77">
        <f t="shared" si="3"/>
        <v>0</v>
      </c>
      <c r="O10" s="73">
        <v>25279</v>
      </c>
      <c r="P10" s="73">
        <v>5710</v>
      </c>
      <c r="Q10" s="77">
        <f t="shared" si="4"/>
        <v>78.95986256442292</v>
      </c>
      <c r="R10" s="73">
        <v>450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37818</v>
      </c>
      <c r="E11" s="73">
        <f t="shared" si="7"/>
        <v>7270</v>
      </c>
      <c r="F11" s="77">
        <f t="shared" si="0"/>
        <v>19.22365011370247</v>
      </c>
      <c r="G11" s="73">
        <v>7270</v>
      </c>
      <c r="H11" s="73">
        <v>0</v>
      </c>
      <c r="I11" s="73">
        <f t="shared" si="8"/>
        <v>30548</v>
      </c>
      <c r="J11" s="77">
        <f t="shared" si="1"/>
        <v>80.77634988629752</v>
      </c>
      <c r="K11" s="73">
        <v>12522</v>
      </c>
      <c r="L11" s="77">
        <f t="shared" si="2"/>
        <v>33.111216880850385</v>
      </c>
      <c r="M11" s="73">
        <v>0</v>
      </c>
      <c r="N11" s="77">
        <f t="shared" si="3"/>
        <v>0</v>
      </c>
      <c r="O11" s="73">
        <v>18026</v>
      </c>
      <c r="P11" s="73">
        <v>5221</v>
      </c>
      <c r="Q11" s="77">
        <f t="shared" si="4"/>
        <v>47.66513300544714</v>
      </c>
      <c r="R11" s="73">
        <v>190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28214</v>
      </c>
      <c r="E12" s="74">
        <f t="shared" si="7"/>
        <v>1569</v>
      </c>
      <c r="F12" s="94">
        <f t="shared" si="0"/>
        <v>5.561068972850358</v>
      </c>
      <c r="G12" s="74">
        <v>1569</v>
      </c>
      <c r="H12" s="74">
        <v>0</v>
      </c>
      <c r="I12" s="74">
        <f t="shared" si="8"/>
        <v>26645</v>
      </c>
      <c r="J12" s="94">
        <f t="shared" si="1"/>
        <v>94.43893102714964</v>
      </c>
      <c r="K12" s="74">
        <v>2878</v>
      </c>
      <c r="L12" s="94">
        <f t="shared" si="2"/>
        <v>10.200609626426596</v>
      </c>
      <c r="M12" s="74">
        <v>0</v>
      </c>
      <c r="N12" s="94">
        <f t="shared" si="3"/>
        <v>0</v>
      </c>
      <c r="O12" s="74">
        <v>23767</v>
      </c>
      <c r="P12" s="74">
        <v>5564</v>
      </c>
      <c r="Q12" s="94">
        <f t="shared" si="4"/>
        <v>84.23832140072305</v>
      </c>
      <c r="R12" s="74">
        <v>162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31492</v>
      </c>
      <c r="E13" s="74">
        <f t="shared" si="7"/>
        <v>904</v>
      </c>
      <c r="F13" s="94">
        <f t="shared" si="0"/>
        <v>2.8705703035691603</v>
      </c>
      <c r="G13" s="74">
        <v>904</v>
      </c>
      <c r="H13" s="74">
        <v>0</v>
      </c>
      <c r="I13" s="74">
        <f t="shared" si="8"/>
        <v>30588</v>
      </c>
      <c r="J13" s="94">
        <f t="shared" si="1"/>
        <v>97.12942969643083</v>
      </c>
      <c r="K13" s="74">
        <v>17672</v>
      </c>
      <c r="L13" s="94">
        <f t="shared" si="2"/>
        <v>56.11583894322367</v>
      </c>
      <c r="M13" s="74">
        <v>272</v>
      </c>
      <c r="N13" s="94">
        <f t="shared" si="3"/>
        <v>0.8637114187730216</v>
      </c>
      <c r="O13" s="74">
        <v>12644</v>
      </c>
      <c r="P13" s="74">
        <v>6162</v>
      </c>
      <c r="Q13" s="94">
        <f t="shared" si="4"/>
        <v>40.14987933443414</v>
      </c>
      <c r="R13" s="74">
        <v>498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72737</v>
      </c>
      <c r="E14" s="74">
        <f t="shared" si="7"/>
        <v>3420</v>
      </c>
      <c r="F14" s="94">
        <f t="shared" si="0"/>
        <v>4.701871124737067</v>
      </c>
      <c r="G14" s="74">
        <v>3420</v>
      </c>
      <c r="H14" s="74">
        <v>0</v>
      </c>
      <c r="I14" s="74">
        <f t="shared" si="8"/>
        <v>69317</v>
      </c>
      <c r="J14" s="94">
        <f t="shared" si="1"/>
        <v>95.29812887526293</v>
      </c>
      <c r="K14" s="74">
        <v>22195</v>
      </c>
      <c r="L14" s="94">
        <f t="shared" si="2"/>
        <v>30.514043746648884</v>
      </c>
      <c r="M14" s="74">
        <v>653</v>
      </c>
      <c r="N14" s="94">
        <f t="shared" si="3"/>
        <v>0.897754925278744</v>
      </c>
      <c r="O14" s="74">
        <v>46469</v>
      </c>
      <c r="P14" s="74">
        <v>16798</v>
      </c>
      <c r="Q14" s="94">
        <f t="shared" si="4"/>
        <v>63.886330203335305</v>
      </c>
      <c r="R14" s="74">
        <v>1121</v>
      </c>
      <c r="S14" s="68"/>
      <c r="T14" s="68"/>
      <c r="U14" s="68"/>
      <c r="V14" s="68" t="s">
        <v>90</v>
      </c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49061</v>
      </c>
      <c r="E15" s="74">
        <f t="shared" si="7"/>
        <v>12431</v>
      </c>
      <c r="F15" s="94">
        <f t="shared" si="0"/>
        <v>25.337844723915126</v>
      </c>
      <c r="G15" s="74">
        <v>12431</v>
      </c>
      <c r="H15" s="74">
        <v>0</v>
      </c>
      <c r="I15" s="74">
        <f t="shared" si="8"/>
        <v>36630</v>
      </c>
      <c r="J15" s="94">
        <f t="shared" si="1"/>
        <v>74.66215527608487</v>
      </c>
      <c r="K15" s="74">
        <v>24203</v>
      </c>
      <c r="L15" s="94">
        <f t="shared" si="2"/>
        <v>49.33246366767901</v>
      </c>
      <c r="M15" s="74">
        <v>0</v>
      </c>
      <c r="N15" s="94">
        <f t="shared" si="3"/>
        <v>0</v>
      </c>
      <c r="O15" s="74">
        <v>12427</v>
      </c>
      <c r="P15" s="74">
        <v>9052</v>
      </c>
      <c r="Q15" s="94">
        <f t="shared" si="4"/>
        <v>25.329691608405863</v>
      </c>
      <c r="R15" s="74">
        <v>554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73336</v>
      </c>
      <c r="E16" s="74">
        <f t="shared" si="7"/>
        <v>1325</v>
      </c>
      <c r="F16" s="94">
        <f t="shared" si="0"/>
        <v>1.806752481727937</v>
      </c>
      <c r="G16" s="74">
        <v>1325</v>
      </c>
      <c r="H16" s="74">
        <v>0</v>
      </c>
      <c r="I16" s="74">
        <f t="shared" si="8"/>
        <v>72011</v>
      </c>
      <c r="J16" s="94">
        <f t="shared" si="1"/>
        <v>98.19324751827206</v>
      </c>
      <c r="K16" s="74">
        <v>48669</v>
      </c>
      <c r="L16" s="94">
        <f t="shared" si="2"/>
        <v>66.36440493072979</v>
      </c>
      <c r="M16" s="74">
        <v>2131</v>
      </c>
      <c r="N16" s="94">
        <f t="shared" si="3"/>
        <v>2.9058034253299883</v>
      </c>
      <c r="O16" s="74">
        <v>21211</v>
      </c>
      <c r="P16" s="74">
        <v>8988</v>
      </c>
      <c r="Q16" s="94">
        <f t="shared" si="4"/>
        <v>28.923039162212284</v>
      </c>
      <c r="R16" s="74">
        <v>1166</v>
      </c>
      <c r="S16" s="68"/>
      <c r="T16" s="68"/>
      <c r="U16" s="68"/>
      <c r="V16" s="68" t="s">
        <v>90</v>
      </c>
      <c r="W16" s="68"/>
      <c r="X16" s="68"/>
      <c r="Y16" s="68"/>
      <c r="Z16" s="68" t="s">
        <v>90</v>
      </c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72268</v>
      </c>
      <c r="E17" s="74">
        <f t="shared" si="7"/>
        <v>8888</v>
      </c>
      <c r="F17" s="94">
        <f t="shared" si="0"/>
        <v>12.298666076271655</v>
      </c>
      <c r="G17" s="74">
        <v>8888</v>
      </c>
      <c r="H17" s="74">
        <v>0</v>
      </c>
      <c r="I17" s="74">
        <f t="shared" si="8"/>
        <v>63380</v>
      </c>
      <c r="J17" s="94">
        <f t="shared" si="1"/>
        <v>87.70133392372834</v>
      </c>
      <c r="K17" s="74">
        <v>34761</v>
      </c>
      <c r="L17" s="94">
        <f t="shared" si="2"/>
        <v>48.10012730392428</v>
      </c>
      <c r="M17" s="74">
        <v>0</v>
      </c>
      <c r="N17" s="94">
        <f t="shared" si="3"/>
        <v>0</v>
      </c>
      <c r="O17" s="74">
        <v>28619</v>
      </c>
      <c r="P17" s="74">
        <v>9881</v>
      </c>
      <c r="Q17" s="94">
        <f t="shared" si="4"/>
        <v>39.60120661980406</v>
      </c>
      <c r="R17" s="74">
        <v>944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26370</v>
      </c>
      <c r="E18" s="74">
        <f t="shared" si="7"/>
        <v>4146</v>
      </c>
      <c r="F18" s="94">
        <f t="shared" si="0"/>
        <v>15.722411831626848</v>
      </c>
      <c r="G18" s="74">
        <v>4146</v>
      </c>
      <c r="H18" s="74">
        <v>0</v>
      </c>
      <c r="I18" s="74">
        <f t="shared" si="8"/>
        <v>22224</v>
      </c>
      <c r="J18" s="94">
        <f t="shared" si="1"/>
        <v>84.27758816837316</v>
      </c>
      <c r="K18" s="74">
        <v>10564</v>
      </c>
      <c r="L18" s="94">
        <f t="shared" si="2"/>
        <v>40.06067500948047</v>
      </c>
      <c r="M18" s="74">
        <v>0</v>
      </c>
      <c r="N18" s="94">
        <f t="shared" si="3"/>
        <v>0</v>
      </c>
      <c r="O18" s="74">
        <v>11660</v>
      </c>
      <c r="P18" s="74">
        <v>3677</v>
      </c>
      <c r="Q18" s="94">
        <f t="shared" si="4"/>
        <v>44.21691315889268</v>
      </c>
      <c r="R18" s="74">
        <v>152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35085</v>
      </c>
      <c r="E19" s="74">
        <f t="shared" si="7"/>
        <v>850</v>
      </c>
      <c r="F19" s="94">
        <f t="shared" si="0"/>
        <v>2.4226877583012683</v>
      </c>
      <c r="G19" s="74">
        <v>850</v>
      </c>
      <c r="H19" s="74">
        <v>0</v>
      </c>
      <c r="I19" s="74">
        <f t="shared" si="8"/>
        <v>34235</v>
      </c>
      <c r="J19" s="94">
        <f t="shared" si="1"/>
        <v>97.57731224169873</v>
      </c>
      <c r="K19" s="74">
        <v>15076</v>
      </c>
      <c r="L19" s="94">
        <f t="shared" si="2"/>
        <v>42.969930169588146</v>
      </c>
      <c r="M19" s="74">
        <v>0</v>
      </c>
      <c r="N19" s="94">
        <f t="shared" si="3"/>
        <v>0</v>
      </c>
      <c r="O19" s="74">
        <v>19159</v>
      </c>
      <c r="P19" s="74">
        <v>4173</v>
      </c>
      <c r="Q19" s="94">
        <f t="shared" si="4"/>
        <v>54.60738207211059</v>
      </c>
      <c r="R19" s="74">
        <v>156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29950</v>
      </c>
      <c r="E20" s="74">
        <f t="shared" si="7"/>
        <v>810</v>
      </c>
      <c r="F20" s="94">
        <f t="shared" si="0"/>
        <v>2.7045075125208684</v>
      </c>
      <c r="G20" s="74">
        <v>810</v>
      </c>
      <c r="H20" s="74">
        <v>0</v>
      </c>
      <c r="I20" s="74">
        <f t="shared" si="8"/>
        <v>29140</v>
      </c>
      <c r="J20" s="94">
        <f t="shared" si="1"/>
        <v>97.29549248747912</v>
      </c>
      <c r="K20" s="74">
        <v>17080</v>
      </c>
      <c r="L20" s="94">
        <f t="shared" si="2"/>
        <v>57.02838063439065</v>
      </c>
      <c r="M20" s="74">
        <v>3358</v>
      </c>
      <c r="N20" s="94">
        <f t="shared" si="3"/>
        <v>11.212020033388983</v>
      </c>
      <c r="O20" s="74">
        <v>8702</v>
      </c>
      <c r="P20" s="74">
        <v>4177</v>
      </c>
      <c r="Q20" s="94">
        <f t="shared" si="4"/>
        <v>29.0550918196995</v>
      </c>
      <c r="R20" s="74">
        <v>1723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17755</v>
      </c>
      <c r="E21" s="74">
        <f t="shared" si="7"/>
        <v>1197</v>
      </c>
      <c r="F21" s="94">
        <f t="shared" si="0"/>
        <v>6.741762883694734</v>
      </c>
      <c r="G21" s="74">
        <v>1197</v>
      </c>
      <c r="H21" s="74">
        <v>0</v>
      </c>
      <c r="I21" s="74">
        <f t="shared" si="8"/>
        <v>16558</v>
      </c>
      <c r="J21" s="94">
        <f t="shared" si="1"/>
        <v>93.25823711630527</v>
      </c>
      <c r="K21" s="74">
        <v>11041</v>
      </c>
      <c r="L21" s="94">
        <f t="shared" si="2"/>
        <v>62.18529991551676</v>
      </c>
      <c r="M21" s="74">
        <v>0</v>
      </c>
      <c r="N21" s="94">
        <f t="shared" si="3"/>
        <v>0</v>
      </c>
      <c r="O21" s="74">
        <v>5517</v>
      </c>
      <c r="P21" s="74">
        <v>1185</v>
      </c>
      <c r="Q21" s="94">
        <f t="shared" si="4"/>
        <v>31.07293720078851</v>
      </c>
      <c r="R21" s="74">
        <v>279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1248</v>
      </c>
      <c r="E22" s="74">
        <f t="shared" si="7"/>
        <v>290</v>
      </c>
      <c r="F22" s="94">
        <f t="shared" si="0"/>
        <v>23.23717948717949</v>
      </c>
      <c r="G22" s="74">
        <v>290</v>
      </c>
      <c r="H22" s="74">
        <v>0</v>
      </c>
      <c r="I22" s="74">
        <f t="shared" si="8"/>
        <v>958</v>
      </c>
      <c r="J22" s="94">
        <f t="shared" si="1"/>
        <v>76.76282051282051</v>
      </c>
      <c r="K22" s="74">
        <v>65</v>
      </c>
      <c r="L22" s="94">
        <f t="shared" si="2"/>
        <v>5.208333333333334</v>
      </c>
      <c r="M22" s="74">
        <v>0</v>
      </c>
      <c r="N22" s="94">
        <f t="shared" si="3"/>
        <v>0</v>
      </c>
      <c r="O22" s="74">
        <v>893</v>
      </c>
      <c r="P22" s="74">
        <v>502</v>
      </c>
      <c r="Q22" s="94">
        <f t="shared" si="4"/>
        <v>71.55448717948718</v>
      </c>
      <c r="R22" s="74">
        <v>1</v>
      </c>
      <c r="S22" s="68" t="s">
        <v>90</v>
      </c>
      <c r="T22" s="68"/>
      <c r="U22" s="68"/>
      <c r="V22" s="68"/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14841</v>
      </c>
      <c r="E23" s="74">
        <f t="shared" si="7"/>
        <v>1431</v>
      </c>
      <c r="F23" s="94">
        <f t="shared" si="0"/>
        <v>9.642207398423288</v>
      </c>
      <c r="G23" s="74">
        <v>1431</v>
      </c>
      <c r="H23" s="74">
        <v>0</v>
      </c>
      <c r="I23" s="74">
        <f t="shared" si="8"/>
        <v>13410</v>
      </c>
      <c r="J23" s="94">
        <f t="shared" si="1"/>
        <v>90.35779260157672</v>
      </c>
      <c r="K23" s="74">
        <v>6421</v>
      </c>
      <c r="L23" s="94">
        <f t="shared" si="2"/>
        <v>43.26527862003908</v>
      </c>
      <c r="M23" s="74">
        <v>0</v>
      </c>
      <c r="N23" s="94">
        <f t="shared" si="3"/>
        <v>0</v>
      </c>
      <c r="O23" s="74">
        <v>6989</v>
      </c>
      <c r="P23" s="74">
        <v>3185</v>
      </c>
      <c r="Q23" s="94">
        <f t="shared" si="4"/>
        <v>47.09251398153763</v>
      </c>
      <c r="R23" s="74">
        <v>113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9172</v>
      </c>
      <c r="E24" s="74">
        <f t="shared" si="7"/>
        <v>2790</v>
      </c>
      <c r="F24" s="94">
        <f t="shared" si="0"/>
        <v>30.418665503706933</v>
      </c>
      <c r="G24" s="74">
        <v>2790</v>
      </c>
      <c r="H24" s="74">
        <v>0</v>
      </c>
      <c r="I24" s="74">
        <f t="shared" si="8"/>
        <v>6382</v>
      </c>
      <c r="J24" s="94">
        <f t="shared" si="1"/>
        <v>69.58133449629307</v>
      </c>
      <c r="K24" s="74">
        <v>0</v>
      </c>
      <c r="L24" s="94">
        <f t="shared" si="2"/>
        <v>0</v>
      </c>
      <c r="M24" s="74">
        <v>0</v>
      </c>
      <c r="N24" s="94">
        <f t="shared" si="3"/>
        <v>0</v>
      </c>
      <c r="O24" s="74">
        <v>6382</v>
      </c>
      <c r="P24" s="74">
        <v>4071</v>
      </c>
      <c r="Q24" s="94">
        <f t="shared" si="4"/>
        <v>69.58133449629307</v>
      </c>
      <c r="R24" s="74">
        <v>72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16549</v>
      </c>
      <c r="E25" s="74">
        <f t="shared" si="7"/>
        <v>783</v>
      </c>
      <c r="F25" s="94">
        <f t="shared" si="0"/>
        <v>4.73140371019397</v>
      </c>
      <c r="G25" s="74">
        <v>783</v>
      </c>
      <c r="H25" s="74">
        <v>0</v>
      </c>
      <c r="I25" s="74">
        <f t="shared" si="8"/>
        <v>15766</v>
      </c>
      <c r="J25" s="94">
        <f t="shared" si="1"/>
        <v>95.26859628980603</v>
      </c>
      <c r="K25" s="74">
        <v>10114</v>
      </c>
      <c r="L25" s="94">
        <f t="shared" si="2"/>
        <v>61.11547525530243</v>
      </c>
      <c r="M25" s="74">
        <v>0</v>
      </c>
      <c r="N25" s="94">
        <f t="shared" si="3"/>
        <v>0</v>
      </c>
      <c r="O25" s="74">
        <v>5652</v>
      </c>
      <c r="P25" s="74">
        <v>1069</v>
      </c>
      <c r="Q25" s="94">
        <f t="shared" si="4"/>
        <v>34.1531210345036</v>
      </c>
      <c r="R25" s="74">
        <v>222</v>
      </c>
      <c r="S25" s="68"/>
      <c r="T25" s="68"/>
      <c r="U25" s="68"/>
      <c r="V25" s="68" t="s">
        <v>90</v>
      </c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17557</v>
      </c>
      <c r="E26" s="74">
        <f t="shared" si="7"/>
        <v>364</v>
      </c>
      <c r="F26" s="94">
        <f t="shared" si="0"/>
        <v>2.0732471378937176</v>
      </c>
      <c r="G26" s="74">
        <v>364</v>
      </c>
      <c r="H26" s="74">
        <v>0</v>
      </c>
      <c r="I26" s="74">
        <f t="shared" si="8"/>
        <v>17193</v>
      </c>
      <c r="J26" s="94">
        <f t="shared" si="1"/>
        <v>97.92675286210628</v>
      </c>
      <c r="K26" s="74">
        <v>13096</v>
      </c>
      <c r="L26" s="94">
        <f t="shared" si="2"/>
        <v>74.59133109301133</v>
      </c>
      <c r="M26" s="74">
        <v>0</v>
      </c>
      <c r="N26" s="94">
        <f t="shared" si="3"/>
        <v>0</v>
      </c>
      <c r="O26" s="74">
        <v>4097</v>
      </c>
      <c r="P26" s="74">
        <v>1290</v>
      </c>
      <c r="Q26" s="94">
        <f t="shared" si="4"/>
        <v>23.335421769094946</v>
      </c>
      <c r="R26" s="74">
        <v>717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1933</v>
      </c>
      <c r="E27" s="74">
        <f t="shared" si="7"/>
        <v>80</v>
      </c>
      <c r="F27" s="94">
        <f t="shared" si="0"/>
        <v>4.138644593895499</v>
      </c>
      <c r="G27" s="74">
        <v>80</v>
      </c>
      <c r="H27" s="74">
        <v>0</v>
      </c>
      <c r="I27" s="74">
        <f t="shared" si="8"/>
        <v>1853</v>
      </c>
      <c r="J27" s="94">
        <f t="shared" si="1"/>
        <v>95.8613554061045</v>
      </c>
      <c r="K27" s="74">
        <v>0</v>
      </c>
      <c r="L27" s="94">
        <f t="shared" si="2"/>
        <v>0</v>
      </c>
      <c r="M27" s="74">
        <v>0</v>
      </c>
      <c r="N27" s="94">
        <f t="shared" si="3"/>
        <v>0</v>
      </c>
      <c r="O27" s="74">
        <v>1853</v>
      </c>
      <c r="P27" s="74">
        <v>1517</v>
      </c>
      <c r="Q27" s="94">
        <f t="shared" si="4"/>
        <v>95.8613554061045</v>
      </c>
      <c r="R27" s="74">
        <v>8</v>
      </c>
      <c r="S27" s="68"/>
      <c r="T27" s="68" t="s">
        <v>90</v>
      </c>
      <c r="U27" s="68"/>
      <c r="V27" s="68"/>
      <c r="W27" s="68"/>
      <c r="X27" s="68" t="s">
        <v>90</v>
      </c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4687</v>
      </c>
      <c r="E28" s="74">
        <f t="shared" si="7"/>
        <v>347</v>
      </c>
      <c r="F28" s="94">
        <f t="shared" si="0"/>
        <v>7.4034563686793255</v>
      </c>
      <c r="G28" s="74">
        <v>347</v>
      </c>
      <c r="H28" s="74">
        <v>0</v>
      </c>
      <c r="I28" s="74">
        <f t="shared" si="8"/>
        <v>4340</v>
      </c>
      <c r="J28" s="94">
        <f t="shared" si="1"/>
        <v>92.59654363132067</v>
      </c>
      <c r="K28" s="74">
        <v>1368</v>
      </c>
      <c r="L28" s="94">
        <f t="shared" si="2"/>
        <v>29.187113292084486</v>
      </c>
      <c r="M28" s="74">
        <v>0</v>
      </c>
      <c r="N28" s="94">
        <f t="shared" si="3"/>
        <v>0</v>
      </c>
      <c r="O28" s="74">
        <v>2972</v>
      </c>
      <c r="P28" s="74">
        <v>909</v>
      </c>
      <c r="Q28" s="94">
        <f t="shared" si="4"/>
        <v>63.40943033923618</v>
      </c>
      <c r="R28" s="74">
        <v>24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9054</v>
      </c>
      <c r="E29" s="74">
        <f t="shared" si="7"/>
        <v>389</v>
      </c>
      <c r="F29" s="94">
        <f t="shared" si="0"/>
        <v>4.29644356085708</v>
      </c>
      <c r="G29" s="74">
        <v>389</v>
      </c>
      <c r="H29" s="74">
        <v>0</v>
      </c>
      <c r="I29" s="74">
        <f t="shared" si="8"/>
        <v>8665</v>
      </c>
      <c r="J29" s="94">
        <f t="shared" si="1"/>
        <v>95.70355643914293</v>
      </c>
      <c r="K29" s="74">
        <v>4435</v>
      </c>
      <c r="L29" s="94">
        <f t="shared" si="2"/>
        <v>48.983874530594214</v>
      </c>
      <c r="M29" s="74">
        <v>0</v>
      </c>
      <c r="N29" s="94">
        <f t="shared" si="3"/>
        <v>0</v>
      </c>
      <c r="O29" s="74">
        <v>4230</v>
      </c>
      <c r="P29" s="74">
        <v>3451</v>
      </c>
      <c r="Q29" s="94">
        <f t="shared" si="4"/>
        <v>46.71968190854871</v>
      </c>
      <c r="R29" s="74">
        <v>134</v>
      </c>
      <c r="S29" s="68"/>
      <c r="T29" s="68"/>
      <c r="U29" s="68"/>
      <c r="V29" s="68" t="s">
        <v>90</v>
      </c>
      <c r="W29" s="68"/>
      <c r="X29" s="68"/>
      <c r="Y29" s="68"/>
      <c r="Z29" s="68" t="s">
        <v>90</v>
      </c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5818</v>
      </c>
      <c r="E30" s="74">
        <f t="shared" si="7"/>
        <v>0</v>
      </c>
      <c r="F30" s="94">
        <f t="shared" si="0"/>
        <v>0</v>
      </c>
      <c r="G30" s="74"/>
      <c r="H30" s="74">
        <v>0</v>
      </c>
      <c r="I30" s="74">
        <f t="shared" si="8"/>
        <v>5818</v>
      </c>
      <c r="J30" s="94">
        <f t="shared" si="1"/>
        <v>100</v>
      </c>
      <c r="K30" s="74">
        <v>4223</v>
      </c>
      <c r="L30" s="94">
        <f t="shared" si="2"/>
        <v>72.58508078377449</v>
      </c>
      <c r="M30" s="74">
        <v>0</v>
      </c>
      <c r="N30" s="94">
        <f t="shared" si="3"/>
        <v>0</v>
      </c>
      <c r="O30" s="74">
        <v>1595</v>
      </c>
      <c r="P30" s="74">
        <v>798</v>
      </c>
      <c r="Q30" s="94">
        <f t="shared" si="4"/>
        <v>27.41491921622551</v>
      </c>
      <c r="R30" s="74">
        <v>112</v>
      </c>
      <c r="S30" s="68"/>
      <c r="T30" s="68"/>
      <c r="U30" s="68"/>
      <c r="V30" s="68" t="s">
        <v>90</v>
      </c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3176</v>
      </c>
      <c r="E31" s="74">
        <f t="shared" si="7"/>
        <v>75</v>
      </c>
      <c r="F31" s="94">
        <f t="shared" si="0"/>
        <v>2.361460957178841</v>
      </c>
      <c r="G31" s="74">
        <v>75</v>
      </c>
      <c r="H31" s="74">
        <v>0</v>
      </c>
      <c r="I31" s="74">
        <f t="shared" si="8"/>
        <v>3101</v>
      </c>
      <c r="J31" s="94">
        <f t="shared" si="1"/>
        <v>97.63853904282117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3101</v>
      </c>
      <c r="P31" s="74">
        <v>1510</v>
      </c>
      <c r="Q31" s="94">
        <f t="shared" si="4"/>
        <v>97.63853904282117</v>
      </c>
      <c r="R31" s="74">
        <v>26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26101</v>
      </c>
      <c r="E32" s="74">
        <f t="shared" si="7"/>
        <v>1199</v>
      </c>
      <c r="F32" s="94">
        <f t="shared" si="0"/>
        <v>4.593693728209647</v>
      </c>
      <c r="G32" s="74">
        <v>1199</v>
      </c>
      <c r="H32" s="74">
        <v>0</v>
      </c>
      <c r="I32" s="74">
        <f t="shared" si="8"/>
        <v>24902</v>
      </c>
      <c r="J32" s="94">
        <f t="shared" si="1"/>
        <v>95.40630627179036</v>
      </c>
      <c r="K32" s="74">
        <v>15382</v>
      </c>
      <c r="L32" s="94">
        <f t="shared" si="2"/>
        <v>58.932607946055704</v>
      </c>
      <c r="M32" s="74">
        <v>112</v>
      </c>
      <c r="N32" s="94">
        <f t="shared" si="3"/>
        <v>0.429102333243937</v>
      </c>
      <c r="O32" s="74">
        <v>9408</v>
      </c>
      <c r="P32" s="74">
        <v>4275</v>
      </c>
      <c r="Q32" s="94">
        <f t="shared" si="4"/>
        <v>36.044595992490706</v>
      </c>
      <c r="R32" s="74">
        <v>119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824</v>
      </c>
      <c r="E33" s="74">
        <f t="shared" si="7"/>
        <v>0</v>
      </c>
      <c r="F33" s="94">
        <f t="shared" si="0"/>
        <v>0</v>
      </c>
      <c r="G33" s="74">
        <v>0</v>
      </c>
      <c r="H33" s="74">
        <v>0</v>
      </c>
      <c r="I33" s="74">
        <f t="shared" si="8"/>
        <v>824</v>
      </c>
      <c r="J33" s="94">
        <f t="shared" si="1"/>
        <v>100</v>
      </c>
      <c r="K33" s="74">
        <v>824</v>
      </c>
      <c r="L33" s="94">
        <f t="shared" si="2"/>
        <v>100</v>
      </c>
      <c r="M33" s="74">
        <v>0</v>
      </c>
      <c r="N33" s="94">
        <f t="shared" si="3"/>
        <v>0</v>
      </c>
      <c r="O33" s="74">
        <v>0</v>
      </c>
      <c r="P33" s="74">
        <v>0</v>
      </c>
      <c r="Q33" s="94">
        <f t="shared" si="4"/>
        <v>0</v>
      </c>
      <c r="R33" s="74">
        <v>1</v>
      </c>
      <c r="S33" s="68"/>
      <c r="T33" s="68"/>
      <c r="U33" s="68"/>
      <c r="V33" s="68" t="s">
        <v>90</v>
      </c>
      <c r="W33" s="68"/>
      <c r="X33" s="68"/>
      <c r="Y33" s="68"/>
      <c r="Z33" s="68" t="s">
        <v>90</v>
      </c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675</v>
      </c>
      <c r="E34" s="74">
        <f t="shared" si="7"/>
        <v>6</v>
      </c>
      <c r="F34" s="94">
        <f t="shared" si="0"/>
        <v>0.8888888888888888</v>
      </c>
      <c r="G34" s="74">
        <v>0</v>
      </c>
      <c r="H34" s="74">
        <v>6</v>
      </c>
      <c r="I34" s="74">
        <f t="shared" si="8"/>
        <v>669</v>
      </c>
      <c r="J34" s="94">
        <f t="shared" si="1"/>
        <v>99.11111111111111</v>
      </c>
      <c r="K34" s="74">
        <v>645</v>
      </c>
      <c r="L34" s="94">
        <f t="shared" si="2"/>
        <v>95.55555555555556</v>
      </c>
      <c r="M34" s="74">
        <v>0</v>
      </c>
      <c r="N34" s="94">
        <f t="shared" si="3"/>
        <v>0</v>
      </c>
      <c r="O34" s="74">
        <v>24</v>
      </c>
      <c r="P34" s="74">
        <v>20</v>
      </c>
      <c r="Q34" s="94">
        <f t="shared" si="4"/>
        <v>3.5555555555555554</v>
      </c>
      <c r="R34" s="74">
        <v>2</v>
      </c>
      <c r="S34" s="68" t="s">
        <v>90</v>
      </c>
      <c r="T34" s="68"/>
      <c r="U34" s="68"/>
      <c r="V34" s="68"/>
      <c r="W34" s="68"/>
      <c r="X34" s="68"/>
      <c r="Y34" s="68" t="s">
        <v>90</v>
      </c>
      <c r="Z34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143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144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145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146</v>
      </c>
      <c r="AG2" s="151"/>
      <c r="AH2" s="151"/>
      <c r="AI2" s="152"/>
      <c r="AJ2" s="150" t="s">
        <v>147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148</v>
      </c>
      <c r="AU2" s="144"/>
      <c r="AV2" s="144"/>
      <c r="AW2" s="144"/>
      <c r="AX2" s="144"/>
      <c r="AY2" s="144"/>
      <c r="AZ2" s="150" t="s">
        <v>149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150</v>
      </c>
      <c r="E3" s="153" t="s">
        <v>151</v>
      </c>
      <c r="F3" s="151"/>
      <c r="G3" s="152"/>
      <c r="H3" s="156" t="s">
        <v>152</v>
      </c>
      <c r="I3" s="157"/>
      <c r="J3" s="158"/>
      <c r="K3" s="153" t="s">
        <v>153</v>
      </c>
      <c r="L3" s="157"/>
      <c r="M3" s="158"/>
      <c r="N3" s="87" t="s">
        <v>150</v>
      </c>
      <c r="O3" s="153" t="s">
        <v>154</v>
      </c>
      <c r="P3" s="154"/>
      <c r="Q3" s="154"/>
      <c r="R3" s="154"/>
      <c r="S3" s="154"/>
      <c r="T3" s="154"/>
      <c r="U3" s="155"/>
      <c r="V3" s="153" t="s">
        <v>155</v>
      </c>
      <c r="W3" s="154"/>
      <c r="X3" s="154"/>
      <c r="Y3" s="154"/>
      <c r="Z3" s="154"/>
      <c r="AA3" s="154"/>
      <c r="AB3" s="155"/>
      <c r="AC3" s="122" t="s">
        <v>156</v>
      </c>
      <c r="AD3" s="85"/>
      <c r="AE3" s="86"/>
      <c r="AF3" s="146" t="s">
        <v>150</v>
      </c>
      <c r="AG3" s="144" t="s">
        <v>158</v>
      </c>
      <c r="AH3" s="144" t="s">
        <v>160</v>
      </c>
      <c r="AI3" s="144" t="s">
        <v>161</v>
      </c>
      <c r="AJ3" s="145" t="s">
        <v>64</v>
      </c>
      <c r="AK3" s="144" t="s">
        <v>163</v>
      </c>
      <c r="AL3" s="144" t="s">
        <v>164</v>
      </c>
      <c r="AM3" s="144" t="s">
        <v>165</v>
      </c>
      <c r="AN3" s="144" t="s">
        <v>160</v>
      </c>
      <c r="AO3" s="144" t="s">
        <v>161</v>
      </c>
      <c r="AP3" s="144" t="s">
        <v>166</v>
      </c>
      <c r="AQ3" s="144" t="s">
        <v>167</v>
      </c>
      <c r="AR3" s="144" t="s">
        <v>168</v>
      </c>
      <c r="AS3" s="144" t="s">
        <v>169</v>
      </c>
      <c r="AT3" s="146" t="s">
        <v>64</v>
      </c>
      <c r="AU3" s="144" t="s">
        <v>163</v>
      </c>
      <c r="AV3" s="144" t="s">
        <v>164</v>
      </c>
      <c r="AW3" s="144" t="s">
        <v>165</v>
      </c>
      <c r="AX3" s="144" t="s">
        <v>160</v>
      </c>
      <c r="AY3" s="144" t="s">
        <v>161</v>
      </c>
      <c r="AZ3" s="146" t="s">
        <v>64</v>
      </c>
      <c r="BA3" s="144" t="s">
        <v>170</v>
      </c>
      <c r="BB3" s="144" t="s">
        <v>160</v>
      </c>
      <c r="BC3" s="144" t="s">
        <v>161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171</v>
      </c>
      <c r="G4" s="120" t="s">
        <v>172</v>
      </c>
      <c r="H4" s="87" t="s">
        <v>64</v>
      </c>
      <c r="I4" s="120" t="s">
        <v>171</v>
      </c>
      <c r="J4" s="120" t="s">
        <v>172</v>
      </c>
      <c r="K4" s="87" t="s">
        <v>64</v>
      </c>
      <c r="L4" s="120" t="s">
        <v>171</v>
      </c>
      <c r="M4" s="120" t="s">
        <v>172</v>
      </c>
      <c r="N4" s="87"/>
      <c r="O4" s="87" t="s">
        <v>64</v>
      </c>
      <c r="P4" s="120" t="s">
        <v>170</v>
      </c>
      <c r="Q4" s="120" t="s">
        <v>160</v>
      </c>
      <c r="R4" s="120" t="s">
        <v>161</v>
      </c>
      <c r="S4" s="120" t="s">
        <v>174</v>
      </c>
      <c r="T4" s="120" t="s">
        <v>176</v>
      </c>
      <c r="U4" s="120" t="s">
        <v>178</v>
      </c>
      <c r="V4" s="87" t="s">
        <v>64</v>
      </c>
      <c r="W4" s="120" t="s">
        <v>170</v>
      </c>
      <c r="X4" s="120" t="s">
        <v>160</v>
      </c>
      <c r="Y4" s="120" t="s">
        <v>161</v>
      </c>
      <c r="Z4" s="120" t="s">
        <v>174</v>
      </c>
      <c r="AA4" s="120" t="s">
        <v>176</v>
      </c>
      <c r="AB4" s="120" t="s">
        <v>178</v>
      </c>
      <c r="AC4" s="87" t="s">
        <v>64</v>
      </c>
      <c r="AD4" s="120" t="s">
        <v>171</v>
      </c>
      <c r="AE4" s="120" t="s">
        <v>172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179</v>
      </c>
      <c r="E6" s="92" t="s">
        <v>179</v>
      </c>
      <c r="F6" s="92" t="s">
        <v>179</v>
      </c>
      <c r="G6" s="92" t="s">
        <v>179</v>
      </c>
      <c r="H6" s="92" t="s">
        <v>179</v>
      </c>
      <c r="I6" s="92" t="s">
        <v>179</v>
      </c>
      <c r="J6" s="92" t="s">
        <v>179</v>
      </c>
      <c r="K6" s="92" t="s">
        <v>179</v>
      </c>
      <c r="L6" s="92" t="s">
        <v>179</v>
      </c>
      <c r="M6" s="92" t="s">
        <v>179</v>
      </c>
      <c r="N6" s="92" t="s">
        <v>179</v>
      </c>
      <c r="O6" s="92" t="s">
        <v>179</v>
      </c>
      <c r="P6" s="92" t="s">
        <v>179</v>
      </c>
      <c r="Q6" s="92" t="s">
        <v>179</v>
      </c>
      <c r="R6" s="92" t="s">
        <v>179</v>
      </c>
      <c r="S6" s="92" t="s">
        <v>179</v>
      </c>
      <c r="T6" s="92" t="s">
        <v>179</v>
      </c>
      <c r="U6" s="92" t="s">
        <v>179</v>
      </c>
      <c r="V6" s="92" t="s">
        <v>179</v>
      </c>
      <c r="W6" s="92" t="s">
        <v>179</v>
      </c>
      <c r="X6" s="92" t="s">
        <v>179</v>
      </c>
      <c r="Y6" s="92" t="s">
        <v>179</v>
      </c>
      <c r="Z6" s="92" t="s">
        <v>179</v>
      </c>
      <c r="AA6" s="92" t="s">
        <v>179</v>
      </c>
      <c r="AB6" s="92" t="s">
        <v>179</v>
      </c>
      <c r="AC6" s="92" t="s">
        <v>179</v>
      </c>
      <c r="AD6" s="92" t="s">
        <v>179</v>
      </c>
      <c r="AE6" s="92" t="s">
        <v>179</v>
      </c>
      <c r="AF6" s="93" t="s">
        <v>180</v>
      </c>
      <c r="AG6" s="93" t="s">
        <v>180</v>
      </c>
      <c r="AH6" s="93" t="s">
        <v>180</v>
      </c>
      <c r="AI6" s="93" t="s">
        <v>180</v>
      </c>
      <c r="AJ6" s="93" t="s">
        <v>180</v>
      </c>
      <c r="AK6" s="93" t="s">
        <v>180</v>
      </c>
      <c r="AL6" s="93" t="s">
        <v>180</v>
      </c>
      <c r="AM6" s="93" t="s">
        <v>180</v>
      </c>
      <c r="AN6" s="93" t="s">
        <v>180</v>
      </c>
      <c r="AO6" s="93" t="s">
        <v>180</v>
      </c>
      <c r="AP6" s="93" t="s">
        <v>180</v>
      </c>
      <c r="AQ6" s="93" t="s">
        <v>180</v>
      </c>
      <c r="AR6" s="93" t="s">
        <v>180</v>
      </c>
      <c r="AS6" s="93" t="s">
        <v>180</v>
      </c>
      <c r="AT6" s="93" t="s">
        <v>180</v>
      </c>
      <c r="AU6" s="93" t="s">
        <v>180</v>
      </c>
      <c r="AV6" s="93" t="s">
        <v>180</v>
      </c>
      <c r="AW6" s="93" t="s">
        <v>180</v>
      </c>
      <c r="AX6" s="93" t="s">
        <v>180</v>
      </c>
      <c r="AY6" s="93" t="s">
        <v>180</v>
      </c>
      <c r="AZ6" s="93" t="s">
        <v>180</v>
      </c>
      <c r="BA6" s="93" t="s">
        <v>180</v>
      </c>
      <c r="BB6" s="93" t="s">
        <v>180</v>
      </c>
      <c r="BC6" s="93" t="s">
        <v>180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SUM(D8:D34)</f>
        <v>163458</v>
      </c>
      <c r="E7" s="79">
        <f t="shared" si="0"/>
        <v>4389</v>
      </c>
      <c r="F7" s="79">
        <f t="shared" si="0"/>
        <v>500</v>
      </c>
      <c r="G7" s="79">
        <f t="shared" si="0"/>
        <v>3889</v>
      </c>
      <c r="H7" s="79">
        <f t="shared" si="0"/>
        <v>465</v>
      </c>
      <c r="I7" s="79">
        <f t="shared" si="0"/>
        <v>109</v>
      </c>
      <c r="J7" s="79">
        <f t="shared" si="0"/>
        <v>356</v>
      </c>
      <c r="K7" s="79">
        <f t="shared" si="0"/>
        <v>158604</v>
      </c>
      <c r="L7" s="79">
        <f t="shared" si="0"/>
        <v>17831</v>
      </c>
      <c r="M7" s="79">
        <f t="shared" si="0"/>
        <v>140773</v>
      </c>
      <c r="N7" s="79">
        <f t="shared" si="0"/>
        <v>154940</v>
      </c>
      <c r="O7" s="79">
        <f t="shared" si="0"/>
        <v>18056</v>
      </c>
      <c r="P7" s="79">
        <f t="shared" si="0"/>
        <v>18056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136881</v>
      </c>
      <c r="W7" s="79">
        <f t="shared" si="0"/>
        <v>134560</v>
      </c>
      <c r="X7" s="79">
        <f t="shared" si="0"/>
        <v>0</v>
      </c>
      <c r="Y7" s="79">
        <f t="shared" si="0"/>
        <v>0</v>
      </c>
      <c r="Z7" s="79">
        <f t="shared" si="0"/>
        <v>8</v>
      </c>
      <c r="AA7" s="79">
        <f t="shared" si="0"/>
        <v>2313</v>
      </c>
      <c r="AB7" s="79">
        <f t="shared" si="0"/>
        <v>0</v>
      </c>
      <c r="AC7" s="79">
        <f t="shared" si="0"/>
        <v>3</v>
      </c>
      <c r="AD7" s="79">
        <f t="shared" si="0"/>
        <v>3</v>
      </c>
      <c r="AE7" s="79">
        <f t="shared" si="0"/>
        <v>0</v>
      </c>
      <c r="AF7" s="79">
        <f t="shared" si="0"/>
        <v>4601</v>
      </c>
      <c r="AG7" s="79">
        <f t="shared" si="0"/>
        <v>4601</v>
      </c>
      <c r="AH7" s="79">
        <f t="shared" si="0"/>
        <v>0</v>
      </c>
      <c r="AI7" s="79">
        <f t="shared" si="0"/>
        <v>0</v>
      </c>
      <c r="AJ7" s="79">
        <f aca="true" t="shared" si="1" ref="AJ7:BC7">SUM(AJ8:AJ34)</f>
        <v>6597</v>
      </c>
      <c r="AK7" s="79">
        <f t="shared" si="1"/>
        <v>1670</v>
      </c>
      <c r="AL7" s="79">
        <f t="shared" si="1"/>
        <v>0</v>
      </c>
      <c r="AM7" s="79">
        <f t="shared" si="1"/>
        <v>2479</v>
      </c>
      <c r="AN7" s="79">
        <f t="shared" si="1"/>
        <v>867</v>
      </c>
      <c r="AO7" s="79">
        <f t="shared" si="1"/>
        <v>0</v>
      </c>
      <c r="AP7" s="79">
        <f t="shared" si="1"/>
        <v>0</v>
      </c>
      <c r="AQ7" s="79">
        <f t="shared" si="1"/>
        <v>599</v>
      </c>
      <c r="AR7" s="79">
        <f t="shared" si="1"/>
        <v>30</v>
      </c>
      <c r="AS7" s="79">
        <f t="shared" si="1"/>
        <v>952</v>
      </c>
      <c r="AT7" s="79">
        <f t="shared" si="1"/>
        <v>316</v>
      </c>
      <c r="AU7" s="79">
        <f t="shared" si="1"/>
        <v>116</v>
      </c>
      <c r="AV7" s="79">
        <f t="shared" si="1"/>
        <v>0</v>
      </c>
      <c r="AW7" s="79">
        <f t="shared" si="1"/>
        <v>200</v>
      </c>
      <c r="AX7" s="79">
        <f t="shared" si="1"/>
        <v>0</v>
      </c>
      <c r="AY7" s="79">
        <f t="shared" si="1"/>
        <v>0</v>
      </c>
      <c r="AZ7" s="79">
        <f t="shared" si="1"/>
        <v>118</v>
      </c>
      <c r="BA7" s="79">
        <f t="shared" si="1"/>
        <v>118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4">SUM(E8,+H8,+K8)</f>
        <v>6074</v>
      </c>
      <c r="E8" s="73">
        <f aca="true" t="shared" si="3" ref="E8:E34">SUM(F8:G8)</f>
        <v>17</v>
      </c>
      <c r="F8" s="73">
        <v>0</v>
      </c>
      <c r="G8" s="73">
        <v>17</v>
      </c>
      <c r="H8" s="73">
        <f aca="true" t="shared" si="4" ref="H8:H34">SUM(I8:J8)</f>
        <v>0</v>
      </c>
      <c r="I8" s="73">
        <v>0</v>
      </c>
      <c r="J8" s="73">
        <v>0</v>
      </c>
      <c r="K8" s="73">
        <f aca="true" t="shared" si="5" ref="K8:K34">SUM(L8:M8)</f>
        <v>6057</v>
      </c>
      <c r="L8" s="73">
        <v>448</v>
      </c>
      <c r="M8" s="73">
        <v>5609</v>
      </c>
      <c r="N8" s="73">
        <f aca="true" t="shared" si="6" ref="N8:N34">SUM(O8,+V8,+AC8)</f>
        <v>6074</v>
      </c>
      <c r="O8" s="73">
        <f aca="true" t="shared" si="7" ref="O8:O34">SUM(P8:U8)</f>
        <v>448</v>
      </c>
      <c r="P8" s="73">
        <v>448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4">SUM(W8:AB8)</f>
        <v>5626</v>
      </c>
      <c r="W8" s="73">
        <v>5626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4">SUM(AD8:AE8)</f>
        <v>0</v>
      </c>
      <c r="AD8" s="73">
        <v>0</v>
      </c>
      <c r="AE8" s="73">
        <v>0</v>
      </c>
      <c r="AF8" s="73">
        <f aca="true" t="shared" si="10" ref="AF8:AF34">SUM(AG8:AI8)</f>
        <v>59</v>
      </c>
      <c r="AG8" s="73">
        <v>59</v>
      </c>
      <c r="AH8" s="73">
        <v>0</v>
      </c>
      <c r="AI8" s="73">
        <v>0</v>
      </c>
      <c r="AJ8" s="73">
        <f aca="true" t="shared" si="11" ref="AJ8:AJ34">SUM(AK8:AS8)</f>
        <v>59</v>
      </c>
      <c r="AK8" s="73">
        <v>0</v>
      </c>
      <c r="AL8" s="73">
        <v>0</v>
      </c>
      <c r="AM8" s="73">
        <v>59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34">SUM(AU8:AY8)</f>
        <v>6</v>
      </c>
      <c r="AU8" s="73">
        <v>0</v>
      </c>
      <c r="AV8" s="73">
        <v>0</v>
      </c>
      <c r="AW8" s="73">
        <v>6</v>
      </c>
      <c r="AX8" s="73">
        <v>0</v>
      </c>
      <c r="AY8" s="73">
        <v>0</v>
      </c>
      <c r="AZ8" s="73">
        <f aca="true" t="shared" si="13" ref="AZ8:AZ34">SUM(BA8:BC8)</f>
        <v>26</v>
      </c>
      <c r="BA8" s="73">
        <v>26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12497</v>
      </c>
      <c r="E9" s="73">
        <f t="shared" si="3"/>
        <v>0</v>
      </c>
      <c r="F9" s="73">
        <v>0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12497</v>
      </c>
      <c r="L9" s="73">
        <v>627</v>
      </c>
      <c r="M9" s="73">
        <v>11870</v>
      </c>
      <c r="N9" s="73">
        <f t="shared" si="6"/>
        <v>12497</v>
      </c>
      <c r="O9" s="73">
        <f t="shared" si="7"/>
        <v>627</v>
      </c>
      <c r="P9" s="73">
        <v>627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11870</v>
      </c>
      <c r="W9" s="73">
        <v>11870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36</v>
      </c>
      <c r="AG9" s="73">
        <v>36</v>
      </c>
      <c r="AH9" s="73">
        <v>0</v>
      </c>
      <c r="AI9" s="73">
        <v>0</v>
      </c>
      <c r="AJ9" s="73">
        <f t="shared" si="11"/>
        <v>565</v>
      </c>
      <c r="AK9" s="73">
        <v>565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36</v>
      </c>
      <c r="AU9" s="73">
        <v>36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11121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11121</v>
      </c>
      <c r="L10" s="73">
        <v>217</v>
      </c>
      <c r="M10" s="73">
        <v>10904</v>
      </c>
      <c r="N10" s="73">
        <f t="shared" si="6"/>
        <v>10905</v>
      </c>
      <c r="O10" s="73">
        <f t="shared" si="7"/>
        <v>217</v>
      </c>
      <c r="P10" s="73">
        <v>217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10688</v>
      </c>
      <c r="W10" s="73">
        <v>10688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395</v>
      </c>
      <c r="AG10" s="73">
        <v>395</v>
      </c>
      <c r="AH10" s="73">
        <v>0</v>
      </c>
      <c r="AI10" s="73">
        <v>0</v>
      </c>
      <c r="AJ10" s="73">
        <f t="shared" si="11"/>
        <v>395</v>
      </c>
      <c r="AK10" s="73">
        <v>0</v>
      </c>
      <c r="AL10" s="73">
        <v>0</v>
      </c>
      <c r="AM10" s="73">
        <v>395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19</v>
      </c>
      <c r="AU10" s="73">
        <v>0</v>
      </c>
      <c r="AV10" s="73">
        <v>0</v>
      </c>
      <c r="AW10" s="73">
        <v>19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9932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9932</v>
      </c>
      <c r="L11" s="73">
        <v>904</v>
      </c>
      <c r="M11" s="73">
        <v>9028</v>
      </c>
      <c r="N11" s="73">
        <f t="shared" si="6"/>
        <v>9932</v>
      </c>
      <c r="O11" s="73">
        <f t="shared" si="7"/>
        <v>904</v>
      </c>
      <c r="P11" s="73">
        <v>904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9028</v>
      </c>
      <c r="W11" s="73">
        <v>9028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466</v>
      </c>
      <c r="AG11" s="73">
        <v>466</v>
      </c>
      <c r="AH11" s="73">
        <v>0</v>
      </c>
      <c r="AI11" s="73">
        <v>0</v>
      </c>
      <c r="AJ11" s="73">
        <f t="shared" si="11"/>
        <v>466</v>
      </c>
      <c r="AK11" s="73">
        <v>0</v>
      </c>
      <c r="AL11" s="73">
        <v>0</v>
      </c>
      <c r="AM11" s="73">
        <v>466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23</v>
      </c>
      <c r="AU11" s="73">
        <v>0</v>
      </c>
      <c r="AV11" s="73">
        <v>0</v>
      </c>
      <c r="AW11" s="73">
        <v>23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12620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12620</v>
      </c>
      <c r="L12" s="74">
        <v>403</v>
      </c>
      <c r="M12" s="74">
        <v>12217</v>
      </c>
      <c r="N12" s="74">
        <f t="shared" si="6"/>
        <v>12620</v>
      </c>
      <c r="O12" s="74">
        <f t="shared" si="7"/>
        <v>403</v>
      </c>
      <c r="P12" s="74">
        <v>403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12217</v>
      </c>
      <c r="W12" s="74">
        <v>12217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458</v>
      </c>
      <c r="AG12" s="74">
        <v>458</v>
      </c>
      <c r="AH12" s="74">
        <v>0</v>
      </c>
      <c r="AI12" s="74">
        <v>0</v>
      </c>
      <c r="AJ12" s="74">
        <f t="shared" si="11"/>
        <v>458</v>
      </c>
      <c r="AK12" s="73">
        <v>0</v>
      </c>
      <c r="AL12" s="74">
        <v>0</v>
      </c>
      <c r="AM12" s="74">
        <v>458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22</v>
      </c>
      <c r="AU12" s="74">
        <v>0</v>
      </c>
      <c r="AV12" s="74">
        <v>0</v>
      </c>
      <c r="AW12" s="74">
        <v>22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6360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6360</v>
      </c>
      <c r="L13" s="74">
        <v>1070</v>
      </c>
      <c r="M13" s="74">
        <v>5290</v>
      </c>
      <c r="N13" s="74">
        <f t="shared" si="6"/>
        <v>6320</v>
      </c>
      <c r="O13" s="74">
        <f t="shared" si="7"/>
        <v>1030</v>
      </c>
      <c r="P13" s="74">
        <v>1030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5290</v>
      </c>
      <c r="W13" s="74">
        <v>5290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15</v>
      </c>
      <c r="AG13" s="74">
        <v>15</v>
      </c>
      <c r="AH13" s="74">
        <v>0</v>
      </c>
      <c r="AI13" s="74">
        <v>0</v>
      </c>
      <c r="AJ13" s="74">
        <f t="shared" si="11"/>
        <v>431</v>
      </c>
      <c r="AK13" s="73">
        <v>0</v>
      </c>
      <c r="AL13" s="74">
        <v>0</v>
      </c>
      <c r="AM13" s="74">
        <v>15</v>
      </c>
      <c r="AN13" s="74">
        <v>416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17785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17785</v>
      </c>
      <c r="L14" s="74">
        <v>878</v>
      </c>
      <c r="M14" s="74">
        <v>16907</v>
      </c>
      <c r="N14" s="74">
        <f t="shared" si="6"/>
        <v>9520</v>
      </c>
      <c r="O14" s="74">
        <f t="shared" si="7"/>
        <v>534</v>
      </c>
      <c r="P14" s="74">
        <v>534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8986</v>
      </c>
      <c r="W14" s="74">
        <v>8986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336</v>
      </c>
      <c r="AG14" s="74">
        <v>336</v>
      </c>
      <c r="AH14" s="74">
        <v>0</v>
      </c>
      <c r="AI14" s="74">
        <v>0</v>
      </c>
      <c r="AJ14" s="74">
        <f t="shared" si="11"/>
        <v>435</v>
      </c>
      <c r="AK14" s="74">
        <v>113</v>
      </c>
      <c r="AL14" s="74">
        <v>0</v>
      </c>
      <c r="AM14" s="74">
        <v>0</v>
      </c>
      <c r="AN14" s="74">
        <v>322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14</v>
      </c>
      <c r="AU14" s="74">
        <v>14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10789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10789</v>
      </c>
      <c r="L15" s="74">
        <v>3195</v>
      </c>
      <c r="M15" s="74">
        <v>7594</v>
      </c>
      <c r="N15" s="74">
        <f t="shared" si="6"/>
        <v>10789</v>
      </c>
      <c r="O15" s="74">
        <f t="shared" si="7"/>
        <v>3195</v>
      </c>
      <c r="P15" s="74">
        <v>3195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7594</v>
      </c>
      <c r="W15" s="74">
        <v>7594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269</v>
      </c>
      <c r="AG15" s="74">
        <v>269</v>
      </c>
      <c r="AH15" s="74">
        <v>0</v>
      </c>
      <c r="AI15" s="74">
        <v>0</v>
      </c>
      <c r="AJ15" s="74">
        <f t="shared" si="11"/>
        <v>996</v>
      </c>
      <c r="AK15" s="74">
        <v>770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196</v>
      </c>
      <c r="AR15" s="74">
        <v>0</v>
      </c>
      <c r="AS15" s="74">
        <v>30</v>
      </c>
      <c r="AT15" s="74">
        <f t="shared" si="12"/>
        <v>43</v>
      </c>
      <c r="AU15" s="74">
        <v>43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8918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8918</v>
      </c>
      <c r="L16" s="74">
        <v>561</v>
      </c>
      <c r="M16" s="74">
        <v>8357</v>
      </c>
      <c r="N16" s="74">
        <f t="shared" si="6"/>
        <v>8918</v>
      </c>
      <c r="O16" s="74">
        <f t="shared" si="7"/>
        <v>561</v>
      </c>
      <c r="P16" s="74">
        <v>561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8357</v>
      </c>
      <c r="W16" s="74">
        <v>8357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381</v>
      </c>
      <c r="AG16" s="74">
        <v>381</v>
      </c>
      <c r="AH16" s="74">
        <v>0</v>
      </c>
      <c r="AI16" s="74">
        <v>0</v>
      </c>
      <c r="AJ16" s="74">
        <f t="shared" si="11"/>
        <v>381</v>
      </c>
      <c r="AK16" s="73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381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9898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9898</v>
      </c>
      <c r="L17" s="74">
        <v>1739</v>
      </c>
      <c r="M17" s="74">
        <v>8159</v>
      </c>
      <c r="N17" s="74">
        <f t="shared" si="6"/>
        <v>9898</v>
      </c>
      <c r="O17" s="74">
        <f t="shared" si="7"/>
        <v>1739</v>
      </c>
      <c r="P17" s="74">
        <v>1739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8159</v>
      </c>
      <c r="W17" s="74">
        <v>8159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353</v>
      </c>
      <c r="AG17" s="74">
        <v>353</v>
      </c>
      <c r="AH17" s="74">
        <v>0</v>
      </c>
      <c r="AI17" s="74">
        <v>0</v>
      </c>
      <c r="AJ17" s="74">
        <f t="shared" si="11"/>
        <v>369</v>
      </c>
      <c r="AK17" s="74">
        <v>18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351</v>
      </c>
      <c r="AT17" s="74">
        <f t="shared" si="12"/>
        <v>2</v>
      </c>
      <c r="AU17" s="74">
        <v>2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8898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8898</v>
      </c>
      <c r="L18" s="74">
        <v>2498</v>
      </c>
      <c r="M18" s="74">
        <v>6400</v>
      </c>
      <c r="N18" s="74">
        <f t="shared" si="6"/>
        <v>8898</v>
      </c>
      <c r="O18" s="74">
        <f t="shared" si="7"/>
        <v>2498</v>
      </c>
      <c r="P18" s="74">
        <v>2498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6400</v>
      </c>
      <c r="W18" s="74">
        <v>6400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492</v>
      </c>
      <c r="AG18" s="74">
        <v>492</v>
      </c>
      <c r="AH18" s="74">
        <v>0</v>
      </c>
      <c r="AI18" s="74">
        <v>0</v>
      </c>
      <c r="AJ18" s="74">
        <f t="shared" si="11"/>
        <v>492</v>
      </c>
      <c r="AK18" s="73">
        <v>0</v>
      </c>
      <c r="AL18" s="74">
        <v>0</v>
      </c>
      <c r="AM18" s="74">
        <v>492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50</v>
      </c>
      <c r="AU18" s="74">
        <v>0</v>
      </c>
      <c r="AV18" s="74">
        <v>0</v>
      </c>
      <c r="AW18" s="74">
        <v>50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7068</v>
      </c>
      <c r="E19" s="74">
        <f t="shared" si="3"/>
        <v>0</v>
      </c>
      <c r="F19" s="74"/>
      <c r="G19" s="74"/>
      <c r="H19" s="74">
        <f t="shared" si="4"/>
        <v>457</v>
      </c>
      <c r="I19" s="74">
        <v>109</v>
      </c>
      <c r="J19" s="74">
        <v>348</v>
      </c>
      <c r="K19" s="74">
        <f t="shared" si="5"/>
        <v>6611</v>
      </c>
      <c r="L19" s="74">
        <v>1125</v>
      </c>
      <c r="M19" s="74">
        <v>5486</v>
      </c>
      <c r="N19" s="74">
        <f t="shared" si="6"/>
        <v>7068</v>
      </c>
      <c r="O19" s="74">
        <f t="shared" si="7"/>
        <v>1234</v>
      </c>
      <c r="P19" s="74">
        <v>1234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5834</v>
      </c>
      <c r="W19" s="74">
        <v>5834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60</v>
      </c>
      <c r="AG19" s="74">
        <v>60</v>
      </c>
      <c r="AH19" s="74">
        <v>0</v>
      </c>
      <c r="AI19" s="74">
        <v>0</v>
      </c>
      <c r="AJ19" s="74">
        <f t="shared" si="11"/>
        <v>60</v>
      </c>
      <c r="AK19" s="74">
        <v>5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50</v>
      </c>
      <c r="AR19" s="74">
        <v>0</v>
      </c>
      <c r="AS19" s="74">
        <v>5</v>
      </c>
      <c r="AT19" s="74">
        <f t="shared" si="12"/>
        <v>5</v>
      </c>
      <c r="AU19" s="74">
        <v>5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7813</v>
      </c>
      <c r="E20" s="74">
        <f t="shared" si="3"/>
        <v>2313</v>
      </c>
      <c r="F20" s="74">
        <v>0</v>
      </c>
      <c r="G20" s="74">
        <v>2313</v>
      </c>
      <c r="H20" s="74">
        <f t="shared" si="4"/>
        <v>0</v>
      </c>
      <c r="I20" s="74">
        <v>0</v>
      </c>
      <c r="J20" s="74">
        <v>0</v>
      </c>
      <c r="K20" s="74">
        <f t="shared" si="5"/>
        <v>5500</v>
      </c>
      <c r="L20" s="74">
        <v>252</v>
      </c>
      <c r="M20" s="74">
        <v>5248</v>
      </c>
      <c r="N20" s="74">
        <f t="shared" si="6"/>
        <v>7813</v>
      </c>
      <c r="O20" s="74">
        <f t="shared" si="7"/>
        <v>252</v>
      </c>
      <c r="P20" s="74">
        <v>252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7561</v>
      </c>
      <c r="W20" s="74">
        <v>5248</v>
      </c>
      <c r="X20" s="74">
        <v>0</v>
      </c>
      <c r="Y20" s="74">
        <v>0</v>
      </c>
      <c r="Z20" s="74">
        <v>0</v>
      </c>
      <c r="AA20" s="74">
        <v>2313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86</v>
      </c>
      <c r="AG20" s="74">
        <v>86</v>
      </c>
      <c r="AH20" s="74">
        <v>0</v>
      </c>
      <c r="AI20" s="74">
        <v>0</v>
      </c>
      <c r="AJ20" s="74">
        <f t="shared" si="11"/>
        <v>86</v>
      </c>
      <c r="AK20" s="73">
        <v>0</v>
      </c>
      <c r="AL20" s="74">
        <v>0</v>
      </c>
      <c r="AM20" s="74">
        <v>2</v>
      </c>
      <c r="AN20" s="74">
        <v>0</v>
      </c>
      <c r="AO20" s="74">
        <v>0</v>
      </c>
      <c r="AP20" s="74">
        <v>0</v>
      </c>
      <c r="AQ20" s="74">
        <v>3</v>
      </c>
      <c r="AR20" s="74">
        <v>0</v>
      </c>
      <c r="AS20" s="74">
        <v>81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3</v>
      </c>
      <c r="BA20" s="74">
        <v>3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1849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1849</v>
      </c>
      <c r="L21" s="74">
        <v>834</v>
      </c>
      <c r="M21" s="74">
        <v>1015</v>
      </c>
      <c r="N21" s="74">
        <f t="shared" si="6"/>
        <v>1849</v>
      </c>
      <c r="O21" s="74">
        <f t="shared" si="7"/>
        <v>834</v>
      </c>
      <c r="P21" s="74">
        <v>834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1015</v>
      </c>
      <c r="W21" s="74">
        <v>1015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300</v>
      </c>
      <c r="AG21" s="74">
        <v>300</v>
      </c>
      <c r="AH21" s="74">
        <v>0</v>
      </c>
      <c r="AI21" s="74">
        <v>0</v>
      </c>
      <c r="AJ21" s="74">
        <f t="shared" si="11"/>
        <v>300</v>
      </c>
      <c r="AK21" s="73">
        <v>0</v>
      </c>
      <c r="AL21" s="73">
        <v>0</v>
      </c>
      <c r="AM21" s="74">
        <v>270</v>
      </c>
      <c r="AN21" s="74">
        <v>30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60</v>
      </c>
      <c r="AU21" s="74">
        <v>0</v>
      </c>
      <c r="AV21" s="74">
        <v>0</v>
      </c>
      <c r="AW21" s="74">
        <v>60</v>
      </c>
      <c r="AX21" s="74">
        <v>0</v>
      </c>
      <c r="AY21" s="74">
        <v>0</v>
      </c>
      <c r="AZ21" s="74">
        <f t="shared" si="13"/>
        <v>60</v>
      </c>
      <c r="BA21" s="74">
        <v>60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790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790</v>
      </c>
      <c r="L22" s="74">
        <v>103</v>
      </c>
      <c r="M22" s="74">
        <v>687</v>
      </c>
      <c r="N22" s="74">
        <f t="shared" si="6"/>
        <v>790</v>
      </c>
      <c r="O22" s="74">
        <f t="shared" si="7"/>
        <v>103</v>
      </c>
      <c r="P22" s="74">
        <v>103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687</v>
      </c>
      <c r="W22" s="74">
        <v>687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24</v>
      </c>
      <c r="AG22" s="74">
        <v>24</v>
      </c>
      <c r="AH22" s="74">
        <v>0</v>
      </c>
      <c r="AI22" s="74">
        <v>0</v>
      </c>
      <c r="AJ22" s="74">
        <f t="shared" si="11"/>
        <v>24</v>
      </c>
      <c r="AK22" s="73">
        <v>0</v>
      </c>
      <c r="AL22" s="74">
        <v>0</v>
      </c>
      <c r="AM22" s="74">
        <v>24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3</v>
      </c>
      <c r="BA22" s="74">
        <v>3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6158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6158</v>
      </c>
      <c r="L23" s="74">
        <v>1023</v>
      </c>
      <c r="M23" s="74">
        <v>5135</v>
      </c>
      <c r="N23" s="74">
        <f t="shared" si="6"/>
        <v>6158</v>
      </c>
      <c r="O23" s="74">
        <f t="shared" si="7"/>
        <v>1023</v>
      </c>
      <c r="P23" s="74">
        <v>1023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5135</v>
      </c>
      <c r="W23" s="74">
        <v>5135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191</v>
      </c>
      <c r="AG23" s="74">
        <v>191</v>
      </c>
      <c r="AH23" s="74">
        <v>0</v>
      </c>
      <c r="AI23" s="74">
        <v>0</v>
      </c>
      <c r="AJ23" s="74">
        <f t="shared" si="11"/>
        <v>217</v>
      </c>
      <c r="AK23" s="73">
        <v>0</v>
      </c>
      <c r="AL23" s="74">
        <v>0</v>
      </c>
      <c r="AM23" s="74">
        <v>191</v>
      </c>
      <c r="AN23" s="74">
        <v>26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20</v>
      </c>
      <c r="AU23" s="74">
        <v>0</v>
      </c>
      <c r="AV23" s="74">
        <v>0</v>
      </c>
      <c r="AW23" s="74">
        <v>20</v>
      </c>
      <c r="AX23" s="74">
        <v>0</v>
      </c>
      <c r="AY23" s="74">
        <v>0</v>
      </c>
      <c r="AZ23" s="74">
        <f t="shared" si="13"/>
        <v>26</v>
      </c>
      <c r="BA23" s="74">
        <v>26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5544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/>
      <c r="J24" s="74"/>
      <c r="K24" s="74">
        <f t="shared" si="5"/>
        <v>5544</v>
      </c>
      <c r="L24" s="74">
        <v>459</v>
      </c>
      <c r="M24" s="74">
        <v>5085</v>
      </c>
      <c r="N24" s="74">
        <f t="shared" si="6"/>
        <v>5544</v>
      </c>
      <c r="O24" s="74">
        <f t="shared" si="7"/>
        <v>459</v>
      </c>
      <c r="P24" s="74">
        <v>459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5085</v>
      </c>
      <c r="W24" s="74">
        <v>5085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73</v>
      </c>
      <c r="AG24" s="74">
        <v>73</v>
      </c>
      <c r="AH24" s="74">
        <v>0</v>
      </c>
      <c r="AI24" s="74">
        <v>0</v>
      </c>
      <c r="AJ24" s="74">
        <f t="shared" si="11"/>
        <v>73</v>
      </c>
      <c r="AK24" s="73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73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2544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2544</v>
      </c>
      <c r="L25" s="74">
        <v>457</v>
      </c>
      <c r="M25" s="74">
        <v>2087</v>
      </c>
      <c r="N25" s="74">
        <f t="shared" si="6"/>
        <v>2544</v>
      </c>
      <c r="O25" s="74">
        <f t="shared" si="7"/>
        <v>457</v>
      </c>
      <c r="P25" s="74">
        <v>457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2087</v>
      </c>
      <c r="W25" s="74">
        <v>2087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76</v>
      </c>
      <c r="AG25" s="74">
        <v>76</v>
      </c>
      <c r="AH25" s="74">
        <v>0</v>
      </c>
      <c r="AI25" s="74">
        <v>0</v>
      </c>
      <c r="AJ25" s="74">
        <f t="shared" si="11"/>
        <v>99</v>
      </c>
      <c r="AK25" s="74">
        <v>26</v>
      </c>
      <c r="AL25" s="74">
        <v>0</v>
      </c>
      <c r="AM25" s="74">
        <v>0</v>
      </c>
      <c r="AN25" s="74">
        <v>73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3</v>
      </c>
      <c r="AU25" s="74">
        <v>3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2061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2061</v>
      </c>
      <c r="L26" s="74">
        <v>99</v>
      </c>
      <c r="M26" s="74">
        <v>1962</v>
      </c>
      <c r="N26" s="74">
        <f t="shared" si="6"/>
        <v>2061</v>
      </c>
      <c r="O26" s="74">
        <f t="shared" si="7"/>
        <v>99</v>
      </c>
      <c r="P26" s="74">
        <v>99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1962</v>
      </c>
      <c r="W26" s="74">
        <v>1962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31</v>
      </c>
      <c r="AG26" s="74">
        <v>31</v>
      </c>
      <c r="AH26" s="74">
        <v>0</v>
      </c>
      <c r="AI26" s="74">
        <v>0</v>
      </c>
      <c r="AJ26" s="74">
        <f t="shared" si="11"/>
        <v>31</v>
      </c>
      <c r="AK26" s="73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31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1256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1256</v>
      </c>
      <c r="L27" s="74">
        <v>93</v>
      </c>
      <c r="M27" s="74">
        <v>1163</v>
      </c>
      <c r="N27" s="74">
        <f t="shared" si="6"/>
        <v>1256</v>
      </c>
      <c r="O27" s="74">
        <f t="shared" si="7"/>
        <v>93</v>
      </c>
      <c r="P27" s="74">
        <v>93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1163</v>
      </c>
      <c r="W27" s="74">
        <v>1163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49</v>
      </c>
      <c r="AG27" s="74">
        <v>49</v>
      </c>
      <c r="AH27" s="74">
        <v>0</v>
      </c>
      <c r="AI27" s="74">
        <v>0</v>
      </c>
      <c r="AJ27" s="74">
        <f t="shared" si="11"/>
        <v>49</v>
      </c>
      <c r="AK27" s="73">
        <v>0</v>
      </c>
      <c r="AL27" s="74">
        <v>0</v>
      </c>
      <c r="AM27" s="74">
        <v>6</v>
      </c>
      <c r="AN27" s="74">
        <v>0</v>
      </c>
      <c r="AO27" s="74">
        <v>0</v>
      </c>
      <c r="AP27" s="74">
        <v>0</v>
      </c>
      <c r="AQ27" s="74">
        <v>13</v>
      </c>
      <c r="AR27" s="74">
        <v>30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967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967</v>
      </c>
      <c r="L28" s="74">
        <v>90</v>
      </c>
      <c r="M28" s="74">
        <v>877</v>
      </c>
      <c r="N28" s="74">
        <f t="shared" si="6"/>
        <v>967</v>
      </c>
      <c r="O28" s="74">
        <f t="shared" si="7"/>
        <v>90</v>
      </c>
      <c r="P28" s="74">
        <v>90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877</v>
      </c>
      <c r="W28" s="74">
        <v>877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3</v>
      </c>
      <c r="AG28" s="74">
        <v>3</v>
      </c>
      <c r="AH28" s="74">
        <v>0</v>
      </c>
      <c r="AI28" s="74">
        <v>0</v>
      </c>
      <c r="AJ28" s="74">
        <f t="shared" si="11"/>
        <v>3</v>
      </c>
      <c r="AK28" s="74">
        <v>3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3</v>
      </c>
      <c r="AU28" s="74">
        <v>3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1155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1155</v>
      </c>
      <c r="L29" s="74">
        <v>21</v>
      </c>
      <c r="M29" s="74">
        <v>1134</v>
      </c>
      <c r="N29" s="74">
        <f t="shared" si="6"/>
        <v>1155</v>
      </c>
      <c r="O29" s="74">
        <f t="shared" si="7"/>
        <v>21</v>
      </c>
      <c r="P29" s="74">
        <v>21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1134</v>
      </c>
      <c r="W29" s="74">
        <v>1134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3</v>
      </c>
      <c r="AG29" s="74">
        <v>3</v>
      </c>
      <c r="AH29" s="74">
        <v>0</v>
      </c>
      <c r="AI29" s="74">
        <v>0</v>
      </c>
      <c r="AJ29" s="74">
        <f t="shared" si="11"/>
        <v>52</v>
      </c>
      <c r="AK29" s="74">
        <v>52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3</v>
      </c>
      <c r="AU29" s="74">
        <v>3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2604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2604</v>
      </c>
      <c r="L30" s="74">
        <v>60</v>
      </c>
      <c r="M30" s="74">
        <v>2544</v>
      </c>
      <c r="N30" s="74">
        <f t="shared" si="6"/>
        <v>2604</v>
      </c>
      <c r="O30" s="74">
        <f t="shared" si="7"/>
        <v>60</v>
      </c>
      <c r="P30" s="74">
        <v>60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2544</v>
      </c>
      <c r="W30" s="74">
        <v>2544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7</v>
      </c>
      <c r="AG30" s="74">
        <v>7</v>
      </c>
      <c r="AH30" s="74">
        <v>0</v>
      </c>
      <c r="AI30" s="74">
        <v>0</v>
      </c>
      <c r="AJ30" s="74">
        <f t="shared" si="11"/>
        <v>118</v>
      </c>
      <c r="AK30" s="74">
        <v>118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7</v>
      </c>
      <c r="AU30" s="74">
        <v>7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2059</v>
      </c>
      <c r="E31" s="74">
        <f t="shared" si="3"/>
        <v>2059</v>
      </c>
      <c r="F31" s="74">
        <v>500</v>
      </c>
      <c r="G31" s="74">
        <v>1559</v>
      </c>
      <c r="H31" s="74">
        <f t="shared" si="4"/>
        <v>0</v>
      </c>
      <c r="I31" s="74">
        <v>0</v>
      </c>
      <c r="J31" s="74">
        <v>0</v>
      </c>
      <c r="K31" s="74">
        <f t="shared" si="5"/>
        <v>0</v>
      </c>
      <c r="L31" s="74">
        <v>0</v>
      </c>
      <c r="M31" s="74">
        <v>0</v>
      </c>
      <c r="N31" s="74">
        <f t="shared" si="6"/>
        <v>2059</v>
      </c>
      <c r="O31" s="74">
        <f t="shared" si="7"/>
        <v>500</v>
      </c>
      <c r="P31" s="74">
        <v>500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1559</v>
      </c>
      <c r="W31" s="74">
        <v>1559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103</v>
      </c>
      <c r="AG31" s="74">
        <v>103</v>
      </c>
      <c r="AH31" s="74">
        <v>0</v>
      </c>
      <c r="AI31" s="74">
        <v>0</v>
      </c>
      <c r="AJ31" s="74">
        <f t="shared" si="11"/>
        <v>103</v>
      </c>
      <c r="AK31" s="73">
        <v>0</v>
      </c>
      <c r="AL31" s="74">
        <v>0</v>
      </c>
      <c r="AM31" s="74">
        <v>24</v>
      </c>
      <c r="AN31" s="74">
        <v>0</v>
      </c>
      <c r="AO31" s="74">
        <v>0</v>
      </c>
      <c r="AP31" s="74">
        <v>0</v>
      </c>
      <c r="AQ31" s="74">
        <v>79</v>
      </c>
      <c r="AR31" s="74">
        <v>0</v>
      </c>
      <c r="AS31" s="74">
        <v>0</v>
      </c>
      <c r="AT31" s="74">
        <f t="shared" si="12"/>
        <v>0</v>
      </c>
      <c r="AU31" s="74"/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6690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6690</v>
      </c>
      <c r="L32" s="74">
        <v>675</v>
      </c>
      <c r="M32" s="74">
        <v>6015</v>
      </c>
      <c r="N32" s="74">
        <f t="shared" si="6"/>
        <v>6690</v>
      </c>
      <c r="O32" s="74">
        <f t="shared" si="7"/>
        <v>675</v>
      </c>
      <c r="P32" s="74">
        <v>675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6015</v>
      </c>
      <c r="W32" s="74">
        <v>6015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335</v>
      </c>
      <c r="AG32" s="74">
        <v>335</v>
      </c>
      <c r="AH32" s="74">
        <v>0</v>
      </c>
      <c r="AI32" s="74">
        <v>0</v>
      </c>
      <c r="AJ32" s="74">
        <f t="shared" si="11"/>
        <v>335</v>
      </c>
      <c r="AK32" s="73">
        <v>0</v>
      </c>
      <c r="AL32" s="74">
        <v>0</v>
      </c>
      <c r="AM32" s="74">
        <v>77</v>
      </c>
      <c r="AN32" s="74">
        <v>0</v>
      </c>
      <c r="AO32" s="74">
        <v>0</v>
      </c>
      <c r="AP32" s="74">
        <v>0</v>
      </c>
      <c r="AQ32" s="74">
        <v>258</v>
      </c>
      <c r="AR32" s="74">
        <v>0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0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0</v>
      </c>
      <c r="L33" s="74">
        <v>0</v>
      </c>
      <c r="M33" s="74">
        <v>0</v>
      </c>
      <c r="N33" s="74">
        <f t="shared" si="6"/>
        <v>0</v>
      </c>
      <c r="O33" s="74">
        <f t="shared" si="7"/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0</v>
      </c>
      <c r="AG33" s="74">
        <v>0</v>
      </c>
      <c r="AH33" s="74">
        <v>0</v>
      </c>
      <c r="AI33" s="74">
        <v>0</v>
      </c>
      <c r="AJ33" s="74">
        <f t="shared" si="11"/>
        <v>0</v>
      </c>
      <c r="AK33" s="73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0</v>
      </c>
      <c r="BA33" s="74">
        <v>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8</v>
      </c>
      <c r="E34" s="74">
        <f t="shared" si="3"/>
        <v>0</v>
      </c>
      <c r="F34" s="74">
        <v>0</v>
      </c>
      <c r="G34" s="74">
        <v>0</v>
      </c>
      <c r="H34" s="74">
        <f t="shared" si="4"/>
        <v>8</v>
      </c>
      <c r="I34" s="74">
        <v>0</v>
      </c>
      <c r="J34" s="74">
        <v>8</v>
      </c>
      <c r="K34" s="74">
        <f t="shared" si="5"/>
        <v>0</v>
      </c>
      <c r="L34" s="74">
        <v>0</v>
      </c>
      <c r="M34" s="74">
        <v>0</v>
      </c>
      <c r="N34" s="74">
        <f t="shared" si="6"/>
        <v>11</v>
      </c>
      <c r="O34" s="74">
        <f t="shared" si="7"/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8</v>
      </c>
      <c r="W34" s="74">
        <v>0</v>
      </c>
      <c r="X34" s="74">
        <v>0</v>
      </c>
      <c r="Y34" s="74">
        <v>0</v>
      </c>
      <c r="Z34" s="74">
        <v>8</v>
      </c>
      <c r="AA34" s="74">
        <v>0</v>
      </c>
      <c r="AB34" s="74">
        <v>0</v>
      </c>
      <c r="AC34" s="74">
        <f t="shared" si="9"/>
        <v>3</v>
      </c>
      <c r="AD34" s="74">
        <v>3</v>
      </c>
      <c r="AE34" s="74">
        <v>0</v>
      </c>
      <c r="AF34" s="74">
        <f t="shared" si="10"/>
        <v>0</v>
      </c>
      <c r="AG34" s="74">
        <v>0</v>
      </c>
      <c r="AH34" s="74">
        <v>0</v>
      </c>
      <c r="AI34" s="74">
        <v>0</v>
      </c>
      <c r="AJ34" s="74">
        <f t="shared" si="11"/>
        <v>0</v>
      </c>
      <c r="AK34" s="73">
        <v>0</v>
      </c>
      <c r="AL34" s="74">
        <v>0</v>
      </c>
      <c r="AM34" s="74">
        <v>0</v>
      </c>
      <c r="AN34" s="74">
        <v>0</v>
      </c>
      <c r="AO34" s="74">
        <v>0</v>
      </c>
      <c r="AP34" s="74"/>
      <c r="AQ34" s="74">
        <v>0</v>
      </c>
      <c r="AR34" s="74">
        <v>0</v>
      </c>
      <c r="AS34" s="74">
        <v>0</v>
      </c>
      <c r="AT34" s="74">
        <f t="shared" si="12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B4" sqref="B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181</v>
      </c>
      <c r="C2" s="127" t="s">
        <v>86</v>
      </c>
      <c r="D2" s="123" t="s">
        <v>182</v>
      </c>
      <c r="E2" s="3"/>
      <c r="F2" s="3"/>
      <c r="G2" s="3"/>
      <c r="H2" s="3"/>
      <c r="I2" s="3"/>
      <c r="J2" s="3"/>
      <c r="K2" s="3"/>
      <c r="L2" s="3" t="str">
        <f>LEFT(C2,2)</f>
        <v>19</v>
      </c>
      <c r="M2" s="3" t="str">
        <f>IF(L2&lt;&gt;"",VLOOKUP(L2,$AI$6:$AJ$52,2,FALSE),"-")</f>
        <v>山梨県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34</v>
      </c>
      <c r="AG2" s="11">
        <f>IF(AA2=0,0,VLOOKUP(C2,AF5:AG300,2,FALSE))</f>
        <v>7</v>
      </c>
    </row>
    <row r="3" ht="13.5">
      <c r="AD3" s="46"/>
    </row>
    <row r="4" spans="2:30" ht="14.25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183</v>
      </c>
      <c r="G6" s="160"/>
      <c r="H6" s="38" t="s">
        <v>184</v>
      </c>
      <c r="I6" s="38" t="s">
        <v>185</v>
      </c>
      <c r="J6" s="38" t="s">
        <v>186</v>
      </c>
      <c r="K6" s="5" t="s">
        <v>187</v>
      </c>
      <c r="L6" s="15" t="s">
        <v>188</v>
      </c>
      <c r="M6" s="39" t="s">
        <v>189</v>
      </c>
      <c r="AF6" s="11">
        <f>+'水洗化人口等'!B6</f>
        <v>0</v>
      </c>
      <c r="AG6" s="11">
        <v>6</v>
      </c>
      <c r="AI6" s="42" t="s">
        <v>190</v>
      </c>
      <c r="AJ6" s="3" t="s">
        <v>53</v>
      </c>
    </row>
    <row r="7" spans="2:36" ht="16.5" customHeight="1">
      <c r="B7" s="168" t="s">
        <v>191</v>
      </c>
      <c r="C7" s="6" t="s">
        <v>192</v>
      </c>
      <c r="D7" s="16">
        <f>AD7</f>
        <v>66986</v>
      </c>
      <c r="F7" s="163" t="s">
        <v>193</v>
      </c>
      <c r="G7" s="7" t="s">
        <v>157</v>
      </c>
      <c r="H7" s="17">
        <f aca="true" t="shared" si="0" ref="H7:H12">AD14</f>
        <v>18056</v>
      </c>
      <c r="I7" s="17">
        <f aca="true" t="shared" si="1" ref="I7:I12">AD24</f>
        <v>134560</v>
      </c>
      <c r="J7" s="17">
        <f aca="true" t="shared" si="2" ref="J7:J12">SUM(H7:I7)</f>
        <v>152616</v>
      </c>
      <c r="K7" s="18">
        <f aca="true" t="shared" si="3" ref="K7:K12">IF(J$13&gt;0,J7/J$13,0)</f>
        <v>0.9850197176917069</v>
      </c>
      <c r="L7" s="19">
        <f>AD34</f>
        <v>4601</v>
      </c>
      <c r="M7" s="20">
        <f>AD37</f>
        <v>118</v>
      </c>
      <c r="AA7" s="4" t="s">
        <v>192</v>
      </c>
      <c r="AB7" s="45" t="s">
        <v>194</v>
      </c>
      <c r="AC7" s="45" t="s">
        <v>195</v>
      </c>
      <c r="AD7" s="11">
        <f aca="true" ca="1" t="shared" si="4" ref="AD7:AD53">IF(AD$2=0,INDIRECT(AB7&amp;"!"&amp;AC7&amp;$AG$2),0)</f>
        <v>66986</v>
      </c>
      <c r="AF7" s="42" t="str">
        <f>+'水洗化人口等'!B7</f>
        <v>19000</v>
      </c>
      <c r="AG7" s="11">
        <v>7</v>
      </c>
      <c r="AI7" s="42" t="s">
        <v>196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6</v>
      </c>
      <c r="F8" s="164"/>
      <c r="G8" s="7" t="s">
        <v>159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194</v>
      </c>
      <c r="AC8" s="45" t="s">
        <v>197</v>
      </c>
      <c r="AD8" s="11">
        <f ca="1" t="shared" si="4"/>
        <v>6</v>
      </c>
      <c r="AF8" s="42" t="str">
        <f>+'水洗化人口等'!B8</f>
        <v>19201</v>
      </c>
      <c r="AG8" s="11">
        <v>8</v>
      </c>
      <c r="AI8" s="42" t="s">
        <v>198</v>
      </c>
      <c r="AJ8" s="3" t="s">
        <v>51</v>
      </c>
    </row>
    <row r="9" spans="2:36" ht="16.5" customHeight="1">
      <c r="B9" s="170"/>
      <c r="C9" s="8" t="s">
        <v>199</v>
      </c>
      <c r="D9" s="22">
        <f>SUM(D7:D8)</f>
        <v>66992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200</v>
      </c>
      <c r="AB9" s="45" t="s">
        <v>194</v>
      </c>
      <c r="AC9" s="45" t="s">
        <v>201</v>
      </c>
      <c r="AD9" s="11">
        <f ca="1" t="shared" si="4"/>
        <v>468658</v>
      </c>
      <c r="AF9" s="42" t="str">
        <f>+'水洗化人口等'!B9</f>
        <v>19202</v>
      </c>
      <c r="AG9" s="11">
        <v>9</v>
      </c>
      <c r="AI9" s="42" t="s">
        <v>202</v>
      </c>
      <c r="AJ9" s="3" t="s">
        <v>50</v>
      </c>
    </row>
    <row r="10" spans="2:36" ht="16.5" customHeight="1">
      <c r="B10" s="171" t="s">
        <v>203</v>
      </c>
      <c r="C10" s="124" t="s">
        <v>200</v>
      </c>
      <c r="D10" s="21">
        <f>AD9</f>
        <v>468658</v>
      </c>
      <c r="F10" s="164"/>
      <c r="G10" s="7" t="s">
        <v>173</v>
      </c>
      <c r="H10" s="17">
        <f t="shared" si="0"/>
        <v>0</v>
      </c>
      <c r="I10" s="17">
        <f t="shared" si="1"/>
        <v>8</v>
      </c>
      <c r="J10" s="17">
        <f t="shared" si="2"/>
        <v>8</v>
      </c>
      <c r="K10" s="18">
        <f t="shared" si="3"/>
        <v>5.163388990363825E-05</v>
      </c>
      <c r="L10" s="23" t="s">
        <v>204</v>
      </c>
      <c r="M10" s="24" t="s">
        <v>204</v>
      </c>
      <c r="AA10" s="4" t="s">
        <v>205</v>
      </c>
      <c r="AB10" s="45" t="s">
        <v>194</v>
      </c>
      <c r="AC10" s="45" t="s">
        <v>206</v>
      </c>
      <c r="AD10" s="11">
        <f ca="1" t="shared" si="4"/>
        <v>6526</v>
      </c>
      <c r="AF10" s="42" t="str">
        <f>+'水洗化人口等'!B10</f>
        <v>19204</v>
      </c>
      <c r="AG10" s="11">
        <v>10</v>
      </c>
      <c r="AI10" s="42" t="s">
        <v>207</v>
      </c>
      <c r="AJ10" s="3" t="s">
        <v>49</v>
      </c>
    </row>
    <row r="11" spans="2:36" ht="16.5" customHeight="1">
      <c r="B11" s="172"/>
      <c r="C11" s="7" t="s">
        <v>205</v>
      </c>
      <c r="D11" s="21">
        <f>AD10</f>
        <v>6526</v>
      </c>
      <c r="F11" s="164"/>
      <c r="G11" s="7" t="s">
        <v>175</v>
      </c>
      <c r="H11" s="17">
        <f t="shared" si="0"/>
        <v>0</v>
      </c>
      <c r="I11" s="17">
        <f t="shared" si="1"/>
        <v>2313</v>
      </c>
      <c r="J11" s="17">
        <f t="shared" si="2"/>
        <v>2313</v>
      </c>
      <c r="K11" s="18">
        <f t="shared" si="3"/>
        <v>0.01492864841838941</v>
      </c>
      <c r="L11" s="23" t="s">
        <v>204</v>
      </c>
      <c r="M11" s="24" t="s">
        <v>204</v>
      </c>
      <c r="AA11" s="4" t="s">
        <v>208</v>
      </c>
      <c r="AB11" s="45" t="s">
        <v>194</v>
      </c>
      <c r="AC11" s="45" t="s">
        <v>209</v>
      </c>
      <c r="AD11" s="11">
        <f ca="1" t="shared" si="4"/>
        <v>318975</v>
      </c>
      <c r="AF11" s="42" t="str">
        <f>+'水洗化人口等'!B11</f>
        <v>19205</v>
      </c>
      <c r="AG11" s="11">
        <v>11</v>
      </c>
      <c r="AI11" s="42" t="s">
        <v>210</v>
      </c>
      <c r="AJ11" s="3" t="s">
        <v>48</v>
      </c>
    </row>
    <row r="12" spans="2:36" ht="16.5" customHeight="1">
      <c r="B12" s="172"/>
      <c r="C12" s="7" t="s">
        <v>208</v>
      </c>
      <c r="D12" s="21">
        <f>AD11</f>
        <v>318975</v>
      </c>
      <c r="F12" s="164"/>
      <c r="G12" s="7" t="s">
        <v>177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204</v>
      </c>
      <c r="M12" s="24" t="s">
        <v>204</v>
      </c>
      <c r="AA12" s="4" t="s">
        <v>211</v>
      </c>
      <c r="AB12" s="45" t="s">
        <v>194</v>
      </c>
      <c r="AC12" s="45" t="s">
        <v>212</v>
      </c>
      <c r="AD12" s="11">
        <f ca="1" t="shared" si="4"/>
        <v>121402</v>
      </c>
      <c r="AF12" s="42" t="str">
        <f>+'水洗化人口等'!B12</f>
        <v>19206</v>
      </c>
      <c r="AG12" s="11">
        <v>12</v>
      </c>
      <c r="AI12" s="42" t="s">
        <v>213</v>
      </c>
      <c r="AJ12" s="3" t="s">
        <v>47</v>
      </c>
    </row>
    <row r="13" spans="2:36" ht="16.5" customHeight="1">
      <c r="B13" s="173"/>
      <c r="C13" s="8" t="s">
        <v>199</v>
      </c>
      <c r="D13" s="22">
        <f>SUM(D10:D12)</f>
        <v>794159</v>
      </c>
      <c r="F13" s="165"/>
      <c r="G13" s="7" t="s">
        <v>199</v>
      </c>
      <c r="H13" s="17">
        <f>SUM(H7:H12)</f>
        <v>18056</v>
      </c>
      <c r="I13" s="17">
        <f>SUM(I7:I12)</f>
        <v>136881</v>
      </c>
      <c r="J13" s="17">
        <f>SUM(J7:J12)</f>
        <v>154937</v>
      </c>
      <c r="K13" s="18">
        <v>1</v>
      </c>
      <c r="L13" s="23" t="s">
        <v>204</v>
      </c>
      <c r="M13" s="24" t="s">
        <v>204</v>
      </c>
      <c r="AA13" s="4" t="s">
        <v>60</v>
      </c>
      <c r="AB13" s="45" t="s">
        <v>194</v>
      </c>
      <c r="AC13" s="45" t="s">
        <v>214</v>
      </c>
      <c r="AD13" s="11">
        <f ca="1" t="shared" si="4"/>
        <v>14981</v>
      </c>
      <c r="AF13" s="42" t="str">
        <f>+'水洗化人口等'!B13</f>
        <v>19207</v>
      </c>
      <c r="AG13" s="11">
        <v>13</v>
      </c>
      <c r="AI13" s="42" t="s">
        <v>215</v>
      </c>
      <c r="AJ13" s="3" t="s">
        <v>46</v>
      </c>
    </row>
    <row r="14" spans="2:36" ht="16.5" customHeight="1" thickBot="1">
      <c r="B14" s="161" t="s">
        <v>216</v>
      </c>
      <c r="C14" s="162"/>
      <c r="D14" s="25">
        <f>SUM(D9,D13)</f>
        <v>861151</v>
      </c>
      <c r="F14" s="166" t="s">
        <v>217</v>
      </c>
      <c r="G14" s="167"/>
      <c r="H14" s="17">
        <f>AD20</f>
        <v>3</v>
      </c>
      <c r="I14" s="17">
        <f>AD30</f>
        <v>0</v>
      </c>
      <c r="J14" s="17">
        <f>SUM(H14:I14)</f>
        <v>3</v>
      </c>
      <c r="K14" s="26" t="s">
        <v>204</v>
      </c>
      <c r="L14" s="23" t="s">
        <v>204</v>
      </c>
      <c r="M14" s="24" t="s">
        <v>204</v>
      </c>
      <c r="AA14" s="4" t="s">
        <v>157</v>
      </c>
      <c r="AB14" s="45" t="s">
        <v>218</v>
      </c>
      <c r="AC14" s="45" t="s">
        <v>212</v>
      </c>
      <c r="AD14" s="11">
        <f ca="1" t="shared" si="4"/>
        <v>18056</v>
      </c>
      <c r="AF14" s="42" t="str">
        <f>+'水洗化人口等'!B14</f>
        <v>19208</v>
      </c>
      <c r="AG14" s="11">
        <v>14</v>
      </c>
      <c r="AI14" s="42" t="s">
        <v>219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14981</v>
      </c>
      <c r="F15" s="161" t="s">
        <v>54</v>
      </c>
      <c r="G15" s="162"/>
      <c r="H15" s="27">
        <f>SUM(H13:H14)</f>
        <v>18059</v>
      </c>
      <c r="I15" s="27">
        <f>SUM(I13:I14)</f>
        <v>136881</v>
      </c>
      <c r="J15" s="27">
        <f>SUM(J13:J14)</f>
        <v>154940</v>
      </c>
      <c r="K15" s="28" t="s">
        <v>204</v>
      </c>
      <c r="L15" s="29">
        <f>SUM(L7:L9)</f>
        <v>4601</v>
      </c>
      <c r="M15" s="30">
        <f>SUM(M7:M9)</f>
        <v>118</v>
      </c>
      <c r="AA15" s="4" t="s">
        <v>159</v>
      </c>
      <c r="AB15" s="45" t="s">
        <v>218</v>
      </c>
      <c r="AC15" s="45" t="s">
        <v>220</v>
      </c>
      <c r="AD15" s="11">
        <f ca="1" t="shared" si="4"/>
        <v>0</v>
      </c>
      <c r="AF15" s="42" t="str">
        <f>+'水洗化人口等'!B15</f>
        <v>19209</v>
      </c>
      <c r="AG15" s="11">
        <v>15</v>
      </c>
      <c r="AI15" s="42" t="s">
        <v>221</v>
      </c>
      <c r="AJ15" s="3" t="s">
        <v>44</v>
      </c>
    </row>
    <row r="16" spans="2:36" ht="16.5" customHeight="1" thickBot="1">
      <c r="B16" s="125" t="s">
        <v>222</v>
      </c>
      <c r="AA16" s="4" t="s">
        <v>1</v>
      </c>
      <c r="AB16" s="45" t="s">
        <v>218</v>
      </c>
      <c r="AC16" s="45" t="s">
        <v>214</v>
      </c>
      <c r="AD16" s="11">
        <f ca="1" t="shared" si="4"/>
        <v>0</v>
      </c>
      <c r="AF16" s="42" t="str">
        <f>+'水洗化人口等'!B16</f>
        <v>19210</v>
      </c>
      <c r="AG16" s="11">
        <v>16</v>
      </c>
      <c r="AI16" s="42" t="s">
        <v>223</v>
      </c>
      <c r="AJ16" s="3" t="s">
        <v>43</v>
      </c>
    </row>
    <row r="17" spans="3:36" ht="16.5" customHeight="1" thickBot="1">
      <c r="C17" s="31">
        <f>AD12</f>
        <v>121402</v>
      </c>
      <c r="D17" s="4" t="s">
        <v>224</v>
      </c>
      <c r="J17" s="14"/>
      <c r="AA17" s="4" t="s">
        <v>173</v>
      </c>
      <c r="AB17" s="45" t="s">
        <v>218</v>
      </c>
      <c r="AC17" s="45" t="s">
        <v>225</v>
      </c>
      <c r="AD17" s="11">
        <f ca="1" t="shared" si="4"/>
        <v>0</v>
      </c>
      <c r="AF17" s="42" t="str">
        <f>+'水洗化人口等'!B17</f>
        <v>19211</v>
      </c>
      <c r="AG17" s="11">
        <v>17</v>
      </c>
      <c r="AI17" s="42" t="s">
        <v>226</v>
      </c>
      <c r="AJ17" s="3" t="s">
        <v>42</v>
      </c>
    </row>
    <row r="18" spans="6:36" ht="30" customHeight="1">
      <c r="F18" s="159" t="s">
        <v>227</v>
      </c>
      <c r="G18" s="160"/>
      <c r="H18" s="38" t="s">
        <v>184</v>
      </c>
      <c r="I18" s="38" t="s">
        <v>185</v>
      </c>
      <c r="J18" s="41" t="s">
        <v>186</v>
      </c>
      <c r="AA18" s="4" t="s">
        <v>175</v>
      </c>
      <c r="AB18" s="45" t="s">
        <v>218</v>
      </c>
      <c r="AC18" s="45" t="s">
        <v>228</v>
      </c>
      <c r="AD18" s="11">
        <f ca="1" t="shared" si="4"/>
        <v>0</v>
      </c>
      <c r="AF18" s="42" t="str">
        <f>+'水洗化人口等'!B18</f>
        <v>19212</v>
      </c>
      <c r="AG18" s="11">
        <v>18</v>
      </c>
      <c r="AI18" s="42" t="s">
        <v>229</v>
      </c>
      <c r="AJ18" s="3" t="s">
        <v>41</v>
      </c>
    </row>
    <row r="19" spans="3:36" ht="16.5" customHeight="1">
      <c r="C19" s="40" t="s">
        <v>230</v>
      </c>
      <c r="D19" s="10">
        <f>IF(D$14&gt;0,D13/D$14,0)</f>
        <v>0.9222064423080273</v>
      </c>
      <c r="F19" s="166" t="s">
        <v>231</v>
      </c>
      <c r="G19" s="167"/>
      <c r="H19" s="17">
        <f>AD21</f>
        <v>500</v>
      </c>
      <c r="I19" s="17">
        <f>AD31</f>
        <v>3889</v>
      </c>
      <c r="J19" s="21">
        <f>SUM(H19:I19)</f>
        <v>4389</v>
      </c>
      <c r="AA19" s="4" t="s">
        <v>177</v>
      </c>
      <c r="AB19" s="45" t="s">
        <v>218</v>
      </c>
      <c r="AC19" s="45" t="s">
        <v>232</v>
      </c>
      <c r="AD19" s="11">
        <f ca="1" t="shared" si="4"/>
        <v>0</v>
      </c>
      <c r="AF19" s="42" t="str">
        <f>+'水洗化人口等'!B19</f>
        <v>19213</v>
      </c>
      <c r="AG19" s="11">
        <v>19</v>
      </c>
      <c r="AI19" s="42" t="s">
        <v>233</v>
      </c>
      <c r="AJ19" s="3" t="s">
        <v>40</v>
      </c>
    </row>
    <row r="20" spans="3:36" ht="16.5" customHeight="1">
      <c r="C20" s="40" t="s">
        <v>234</v>
      </c>
      <c r="D20" s="10">
        <f>IF(D$14&gt;0,D9/D$14,0)</f>
        <v>0.07779355769197271</v>
      </c>
      <c r="F20" s="166" t="s">
        <v>235</v>
      </c>
      <c r="G20" s="167"/>
      <c r="H20" s="17">
        <f>AD22</f>
        <v>109</v>
      </c>
      <c r="I20" s="17">
        <f>AD32</f>
        <v>356</v>
      </c>
      <c r="J20" s="21">
        <f>SUM(H20:I20)</f>
        <v>465</v>
      </c>
      <c r="AA20" s="4" t="s">
        <v>217</v>
      </c>
      <c r="AB20" s="45" t="s">
        <v>218</v>
      </c>
      <c r="AC20" s="45" t="s">
        <v>236</v>
      </c>
      <c r="AD20" s="11">
        <f ca="1" t="shared" si="4"/>
        <v>3</v>
      </c>
      <c r="AF20" s="42" t="str">
        <f>+'水洗化人口等'!B20</f>
        <v>19214</v>
      </c>
      <c r="AG20" s="11">
        <v>20</v>
      </c>
      <c r="AI20" s="42" t="s">
        <v>237</v>
      </c>
      <c r="AJ20" s="3" t="s">
        <v>39</v>
      </c>
    </row>
    <row r="21" spans="3:36" ht="16.5" customHeight="1">
      <c r="C21" s="40" t="s">
        <v>238</v>
      </c>
      <c r="D21" s="10">
        <f>IF(D$14&gt;0,D10/D$14,0)</f>
        <v>0.5442227901959122</v>
      </c>
      <c r="F21" s="166" t="s">
        <v>239</v>
      </c>
      <c r="G21" s="167"/>
      <c r="H21" s="17">
        <f>AD23</f>
        <v>17831</v>
      </c>
      <c r="I21" s="17">
        <f>AD33</f>
        <v>140773</v>
      </c>
      <c r="J21" s="21">
        <f>SUM(H21:I21)</f>
        <v>158604</v>
      </c>
      <c r="AA21" s="4" t="s">
        <v>231</v>
      </c>
      <c r="AB21" s="45" t="s">
        <v>218</v>
      </c>
      <c r="AC21" s="45" t="s">
        <v>240</v>
      </c>
      <c r="AD21" s="11">
        <f ca="1" t="shared" si="4"/>
        <v>500</v>
      </c>
      <c r="AF21" s="42" t="str">
        <f>+'水洗化人口等'!B21</f>
        <v>19346</v>
      </c>
      <c r="AG21" s="11">
        <v>21</v>
      </c>
      <c r="AI21" s="42" t="s">
        <v>241</v>
      </c>
      <c r="AJ21" s="3" t="s">
        <v>38</v>
      </c>
    </row>
    <row r="22" spans="3:36" ht="16.5" customHeight="1" thickBot="1">
      <c r="C22" s="40" t="s">
        <v>242</v>
      </c>
      <c r="D22" s="10">
        <f>IF(D$14&gt;0,D12/D$14,0)</f>
        <v>0.37040542251010566</v>
      </c>
      <c r="F22" s="161" t="s">
        <v>54</v>
      </c>
      <c r="G22" s="162"/>
      <c r="H22" s="27">
        <f>SUM(H19:H21)</f>
        <v>18440</v>
      </c>
      <c r="I22" s="27">
        <f>SUM(I19:I21)</f>
        <v>145018</v>
      </c>
      <c r="J22" s="32">
        <f>SUM(J19:J21)</f>
        <v>163458</v>
      </c>
      <c r="AA22" s="4" t="s">
        <v>235</v>
      </c>
      <c r="AB22" s="45" t="s">
        <v>218</v>
      </c>
      <c r="AC22" s="45" t="s">
        <v>243</v>
      </c>
      <c r="AD22" s="11">
        <f ca="1" t="shared" si="4"/>
        <v>109</v>
      </c>
      <c r="AF22" s="42" t="str">
        <f>+'水洗化人口等'!B22</f>
        <v>19364</v>
      </c>
      <c r="AG22" s="11">
        <v>22</v>
      </c>
      <c r="AI22" s="42" t="s">
        <v>244</v>
      </c>
      <c r="AJ22" s="3" t="s">
        <v>37</v>
      </c>
    </row>
    <row r="23" spans="3:36" ht="16.5" customHeight="1">
      <c r="C23" s="40" t="s">
        <v>245</v>
      </c>
      <c r="D23" s="10">
        <f>IF(D$14&gt;0,C17/D$14,0)</f>
        <v>0.1409764373495473</v>
      </c>
      <c r="F23" s="9"/>
      <c r="J23" s="33"/>
      <c r="AA23" s="4" t="s">
        <v>239</v>
      </c>
      <c r="AB23" s="45" t="s">
        <v>218</v>
      </c>
      <c r="AC23" s="45" t="s">
        <v>246</v>
      </c>
      <c r="AD23" s="11">
        <f ca="1" t="shared" si="4"/>
        <v>17831</v>
      </c>
      <c r="AF23" s="42" t="str">
        <f>+'水洗化人口等'!B23</f>
        <v>19365</v>
      </c>
      <c r="AG23" s="11">
        <v>23</v>
      </c>
      <c r="AI23" s="42" t="s">
        <v>247</v>
      </c>
      <c r="AJ23" s="3" t="s">
        <v>36</v>
      </c>
    </row>
    <row r="24" spans="3:36" ht="16.5" customHeight="1" thickBot="1">
      <c r="C24" s="40" t="s">
        <v>248</v>
      </c>
      <c r="D24" s="10">
        <f>IF(D$9&gt;0,D7/D$9,0)</f>
        <v>0.9999104370671125</v>
      </c>
      <c r="J24" s="34" t="s">
        <v>249</v>
      </c>
      <c r="AA24" s="4" t="s">
        <v>157</v>
      </c>
      <c r="AB24" s="45" t="s">
        <v>218</v>
      </c>
      <c r="AC24" s="45" t="s">
        <v>250</v>
      </c>
      <c r="AD24" s="11">
        <f ca="1" t="shared" si="4"/>
        <v>134560</v>
      </c>
      <c r="AF24" s="42" t="str">
        <f>+'水洗化人口等'!B24</f>
        <v>19366</v>
      </c>
      <c r="AG24" s="11">
        <v>24</v>
      </c>
      <c r="AI24" s="42" t="s">
        <v>251</v>
      </c>
      <c r="AJ24" s="3" t="s">
        <v>35</v>
      </c>
    </row>
    <row r="25" spans="3:36" ht="16.5" customHeight="1">
      <c r="C25" s="40" t="s">
        <v>252</v>
      </c>
      <c r="D25" s="10">
        <f>IF(D$9&gt;0,D8/D$9,0)</f>
        <v>8.956293288750896E-05</v>
      </c>
      <c r="F25" s="184" t="s">
        <v>6</v>
      </c>
      <c r="G25" s="185"/>
      <c r="H25" s="185"/>
      <c r="I25" s="174" t="s">
        <v>253</v>
      </c>
      <c r="J25" s="176" t="s">
        <v>254</v>
      </c>
      <c r="AA25" s="4" t="s">
        <v>159</v>
      </c>
      <c r="AB25" s="45" t="s">
        <v>218</v>
      </c>
      <c r="AC25" s="45" t="s">
        <v>255</v>
      </c>
      <c r="AD25" s="11">
        <f ca="1" t="shared" si="4"/>
        <v>0</v>
      </c>
      <c r="AF25" s="42" t="str">
        <f>+'水洗化人口等'!B25</f>
        <v>19368</v>
      </c>
      <c r="AG25" s="11">
        <v>25</v>
      </c>
      <c r="AI25" s="42" t="s">
        <v>256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218</v>
      </c>
      <c r="AC26" s="45" t="s">
        <v>257</v>
      </c>
      <c r="AD26" s="11">
        <f ca="1" t="shared" si="4"/>
        <v>0</v>
      </c>
      <c r="AF26" s="42" t="str">
        <f>+'水洗化人口等'!B26</f>
        <v>19384</v>
      </c>
      <c r="AG26" s="11">
        <v>26</v>
      </c>
      <c r="AI26" s="42" t="s">
        <v>258</v>
      </c>
      <c r="AJ26" s="3" t="s">
        <v>33</v>
      </c>
    </row>
    <row r="27" spans="6:36" ht="16.5" customHeight="1">
      <c r="F27" s="178" t="s">
        <v>162</v>
      </c>
      <c r="G27" s="179"/>
      <c r="H27" s="180"/>
      <c r="I27" s="19">
        <f aca="true" t="shared" si="5" ref="I27:I35">AD40</f>
        <v>1670</v>
      </c>
      <c r="J27" s="35">
        <f>AD49</f>
        <v>116</v>
      </c>
      <c r="AA27" s="4" t="s">
        <v>173</v>
      </c>
      <c r="AB27" s="45" t="s">
        <v>218</v>
      </c>
      <c r="AC27" s="45" t="s">
        <v>259</v>
      </c>
      <c r="AD27" s="11">
        <f ca="1" t="shared" si="4"/>
        <v>8</v>
      </c>
      <c r="AF27" s="42" t="str">
        <f>+'水洗化人口等'!B27</f>
        <v>19422</v>
      </c>
      <c r="AG27" s="11">
        <v>27</v>
      </c>
      <c r="AI27" s="42" t="s">
        <v>260</v>
      </c>
      <c r="AJ27" s="3" t="s">
        <v>32</v>
      </c>
    </row>
    <row r="28" spans="6:36" ht="16.5" customHeight="1">
      <c r="F28" s="181" t="s">
        <v>261</v>
      </c>
      <c r="G28" s="182"/>
      <c r="H28" s="183"/>
      <c r="I28" s="19">
        <f t="shared" si="5"/>
        <v>0</v>
      </c>
      <c r="J28" s="35">
        <f>AD50</f>
        <v>0</v>
      </c>
      <c r="AA28" s="4" t="s">
        <v>175</v>
      </c>
      <c r="AB28" s="45" t="s">
        <v>218</v>
      </c>
      <c r="AC28" s="45" t="s">
        <v>262</v>
      </c>
      <c r="AD28" s="11">
        <f ca="1" t="shared" si="4"/>
        <v>2313</v>
      </c>
      <c r="AF28" s="42" t="str">
        <f>+'水洗化人口等'!B28</f>
        <v>19423</v>
      </c>
      <c r="AG28" s="11">
        <v>28</v>
      </c>
      <c r="AI28" s="42" t="s">
        <v>263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2479</v>
      </c>
      <c r="J29" s="35">
        <f>AD51</f>
        <v>200</v>
      </c>
      <c r="AA29" s="4" t="s">
        <v>177</v>
      </c>
      <c r="AB29" s="45" t="s">
        <v>218</v>
      </c>
      <c r="AC29" s="45" t="s">
        <v>264</v>
      </c>
      <c r="AD29" s="11">
        <f ca="1" t="shared" si="4"/>
        <v>0</v>
      </c>
      <c r="AF29" s="42" t="str">
        <f>+'水洗化人口等'!B29</f>
        <v>19424</v>
      </c>
      <c r="AG29" s="11">
        <v>29</v>
      </c>
      <c r="AI29" s="42" t="s">
        <v>265</v>
      </c>
      <c r="AJ29" s="3" t="s">
        <v>30</v>
      </c>
    </row>
    <row r="30" spans="6:36" ht="16.5" customHeight="1">
      <c r="F30" s="178" t="s">
        <v>159</v>
      </c>
      <c r="G30" s="179"/>
      <c r="H30" s="180"/>
      <c r="I30" s="19">
        <f t="shared" si="5"/>
        <v>867</v>
      </c>
      <c r="J30" s="35">
        <f>AD52</f>
        <v>0</v>
      </c>
      <c r="AA30" s="4" t="s">
        <v>217</v>
      </c>
      <c r="AB30" s="45" t="s">
        <v>218</v>
      </c>
      <c r="AC30" s="45" t="s">
        <v>266</v>
      </c>
      <c r="AD30" s="11">
        <f ca="1" t="shared" si="4"/>
        <v>0</v>
      </c>
      <c r="AF30" s="42" t="str">
        <f>+'水洗化人口等'!B30</f>
        <v>19425</v>
      </c>
      <c r="AG30" s="11">
        <v>30</v>
      </c>
      <c r="AI30" s="42" t="s">
        <v>267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231</v>
      </c>
      <c r="AB31" s="45" t="s">
        <v>218</v>
      </c>
      <c r="AC31" s="45" t="s">
        <v>195</v>
      </c>
      <c r="AD31" s="11">
        <f ca="1" t="shared" si="4"/>
        <v>3889</v>
      </c>
      <c r="AF31" s="42" t="str">
        <f>+'水洗化人口等'!B31</f>
        <v>19429</v>
      </c>
      <c r="AG31" s="11">
        <v>31</v>
      </c>
      <c r="AI31" s="42" t="s">
        <v>268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204</v>
      </c>
      <c r="AA32" s="4" t="s">
        <v>235</v>
      </c>
      <c r="AB32" s="45" t="s">
        <v>218</v>
      </c>
      <c r="AC32" s="45" t="s">
        <v>269</v>
      </c>
      <c r="AD32" s="11">
        <f ca="1" t="shared" si="4"/>
        <v>356</v>
      </c>
      <c r="AF32" s="42" t="str">
        <f>+'水洗化人口等'!B32</f>
        <v>19430</v>
      </c>
      <c r="AG32" s="11">
        <v>32</v>
      </c>
      <c r="AI32" s="42" t="s">
        <v>270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599</v>
      </c>
      <c r="J33" s="24" t="s">
        <v>204</v>
      </c>
      <c r="AA33" s="4" t="s">
        <v>239</v>
      </c>
      <c r="AB33" s="45" t="s">
        <v>218</v>
      </c>
      <c r="AC33" s="45" t="s">
        <v>206</v>
      </c>
      <c r="AD33" s="11">
        <f ca="1" t="shared" si="4"/>
        <v>140773</v>
      </c>
      <c r="AF33" s="42" t="str">
        <f>+'水洗化人口等'!B33</f>
        <v>19442</v>
      </c>
      <c r="AG33" s="11">
        <v>33</v>
      </c>
      <c r="AI33" s="42" t="s">
        <v>271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30</v>
      </c>
      <c r="J34" s="24" t="s">
        <v>204</v>
      </c>
      <c r="AA34" s="4" t="s">
        <v>157</v>
      </c>
      <c r="AB34" s="45" t="s">
        <v>218</v>
      </c>
      <c r="AC34" s="45" t="s">
        <v>272</v>
      </c>
      <c r="AD34" s="45">
        <f ca="1" t="shared" si="4"/>
        <v>4601</v>
      </c>
      <c r="AF34" s="42" t="str">
        <f>+'水洗化人口等'!B34</f>
        <v>19443</v>
      </c>
      <c r="AG34" s="11">
        <v>34</v>
      </c>
      <c r="AI34" s="42" t="s">
        <v>273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952</v>
      </c>
      <c r="J35" s="24" t="s">
        <v>204</v>
      </c>
      <c r="AA35" s="4" t="s">
        <v>159</v>
      </c>
      <c r="AB35" s="45" t="s">
        <v>218</v>
      </c>
      <c r="AC35" s="45" t="s">
        <v>274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275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6597</v>
      </c>
      <c r="J36" s="37">
        <f>SUM(J27:J31)</f>
        <v>316</v>
      </c>
      <c r="AA36" s="4" t="s">
        <v>1</v>
      </c>
      <c r="AB36" s="45" t="s">
        <v>218</v>
      </c>
      <c r="AC36" s="45" t="s">
        <v>276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277</v>
      </c>
      <c r="AJ36" s="3" t="s">
        <v>23</v>
      </c>
    </row>
    <row r="37" spans="27:36" ht="13.5" hidden="1">
      <c r="AA37" s="4" t="s">
        <v>157</v>
      </c>
      <c r="AB37" s="45" t="s">
        <v>218</v>
      </c>
      <c r="AC37" s="45" t="s">
        <v>278</v>
      </c>
      <c r="AD37" s="45">
        <f ca="1" t="shared" si="4"/>
        <v>118</v>
      </c>
      <c r="AF37" s="42">
        <f>+'水洗化人口等'!B37</f>
        <v>0</v>
      </c>
      <c r="AG37" s="11">
        <v>37</v>
      </c>
      <c r="AI37" s="42" t="s">
        <v>279</v>
      </c>
      <c r="AJ37" s="3" t="s">
        <v>22</v>
      </c>
    </row>
    <row r="38" spans="27:36" ht="13.5" hidden="1">
      <c r="AA38" s="4" t="s">
        <v>159</v>
      </c>
      <c r="AB38" s="45" t="s">
        <v>218</v>
      </c>
      <c r="AC38" s="45" t="s">
        <v>280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281</v>
      </c>
      <c r="AJ38" s="3" t="s">
        <v>21</v>
      </c>
    </row>
    <row r="39" spans="27:36" ht="13.5" hidden="1">
      <c r="AA39" s="4" t="s">
        <v>1</v>
      </c>
      <c r="AB39" s="45" t="s">
        <v>218</v>
      </c>
      <c r="AC39" s="45" t="s">
        <v>282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283</v>
      </c>
      <c r="AJ39" s="3" t="s">
        <v>20</v>
      </c>
    </row>
    <row r="40" spans="27:36" ht="13.5" hidden="1">
      <c r="AA40" s="4" t="s">
        <v>162</v>
      </c>
      <c r="AB40" s="45" t="s">
        <v>218</v>
      </c>
      <c r="AC40" s="45" t="s">
        <v>284</v>
      </c>
      <c r="AD40" s="45">
        <f ca="1" t="shared" si="4"/>
        <v>1670</v>
      </c>
      <c r="AF40" s="42">
        <f>+'水洗化人口等'!B40</f>
        <v>0</v>
      </c>
      <c r="AG40" s="11">
        <v>40</v>
      </c>
      <c r="AI40" s="42" t="s">
        <v>285</v>
      </c>
      <c r="AJ40" s="3" t="s">
        <v>19</v>
      </c>
    </row>
    <row r="41" spans="27:36" ht="13.5" hidden="1">
      <c r="AA41" s="4" t="s">
        <v>261</v>
      </c>
      <c r="AB41" s="45" t="s">
        <v>218</v>
      </c>
      <c r="AC41" s="45" t="s">
        <v>286</v>
      </c>
      <c r="AD41" s="45">
        <f ca="1" t="shared" si="4"/>
        <v>0</v>
      </c>
      <c r="AF41" s="42">
        <f>+'水洗化人口等'!B41</f>
        <v>0</v>
      </c>
      <c r="AG41" s="11">
        <v>41</v>
      </c>
      <c r="AI41" s="42" t="s">
        <v>287</v>
      </c>
      <c r="AJ41" s="3" t="s">
        <v>18</v>
      </c>
    </row>
    <row r="42" spans="27:36" ht="13.5" hidden="1">
      <c r="AA42" s="4" t="s">
        <v>0</v>
      </c>
      <c r="AB42" s="45" t="s">
        <v>218</v>
      </c>
      <c r="AC42" s="45" t="s">
        <v>288</v>
      </c>
      <c r="AD42" s="45">
        <f ca="1" t="shared" si="4"/>
        <v>2479</v>
      </c>
      <c r="AF42" s="42">
        <f>+'水洗化人口等'!B42</f>
        <v>0</v>
      </c>
      <c r="AG42" s="11">
        <v>42</v>
      </c>
      <c r="AI42" s="42" t="s">
        <v>289</v>
      </c>
      <c r="AJ42" s="3" t="s">
        <v>17</v>
      </c>
    </row>
    <row r="43" spans="27:36" ht="13.5" hidden="1">
      <c r="AA43" s="4" t="s">
        <v>159</v>
      </c>
      <c r="AB43" s="45" t="s">
        <v>218</v>
      </c>
      <c r="AC43" s="45" t="s">
        <v>290</v>
      </c>
      <c r="AD43" s="45">
        <f ca="1" t="shared" si="4"/>
        <v>867</v>
      </c>
      <c r="AF43" s="42">
        <f>+'水洗化人口等'!B43</f>
        <v>0</v>
      </c>
      <c r="AG43" s="11">
        <v>43</v>
      </c>
      <c r="AI43" s="42" t="s">
        <v>291</v>
      </c>
      <c r="AJ43" s="3" t="s">
        <v>16</v>
      </c>
    </row>
    <row r="44" spans="27:36" ht="13.5" hidden="1">
      <c r="AA44" s="4" t="s">
        <v>1</v>
      </c>
      <c r="AB44" s="45" t="s">
        <v>218</v>
      </c>
      <c r="AC44" s="45" t="s">
        <v>292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293</v>
      </c>
      <c r="AJ44" s="3" t="s">
        <v>15</v>
      </c>
    </row>
    <row r="45" spans="27:36" ht="13.5" hidden="1">
      <c r="AA45" s="4" t="s">
        <v>2</v>
      </c>
      <c r="AB45" s="45" t="s">
        <v>218</v>
      </c>
      <c r="AC45" s="45" t="s">
        <v>294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295</v>
      </c>
      <c r="AJ45" s="3" t="s">
        <v>14</v>
      </c>
    </row>
    <row r="46" spans="27:36" ht="13.5" hidden="1">
      <c r="AA46" s="4" t="s">
        <v>3</v>
      </c>
      <c r="AB46" s="45" t="s">
        <v>218</v>
      </c>
      <c r="AC46" s="45" t="s">
        <v>296</v>
      </c>
      <c r="AD46" s="45">
        <f ca="1" t="shared" si="4"/>
        <v>599</v>
      </c>
      <c r="AF46" s="42">
        <f>+'水洗化人口等'!B46</f>
        <v>0</v>
      </c>
      <c r="AG46" s="11">
        <v>46</v>
      </c>
      <c r="AI46" s="42" t="s">
        <v>297</v>
      </c>
      <c r="AJ46" s="3" t="s">
        <v>13</v>
      </c>
    </row>
    <row r="47" spans="27:36" ht="13.5" hidden="1">
      <c r="AA47" s="4" t="s">
        <v>4</v>
      </c>
      <c r="AB47" s="45" t="s">
        <v>218</v>
      </c>
      <c r="AC47" s="45" t="s">
        <v>298</v>
      </c>
      <c r="AD47" s="45">
        <f ca="1" t="shared" si="4"/>
        <v>30</v>
      </c>
      <c r="AF47" s="42">
        <f>+'水洗化人口等'!B47</f>
        <v>0</v>
      </c>
      <c r="AG47" s="11">
        <v>47</v>
      </c>
      <c r="AI47" s="42" t="s">
        <v>299</v>
      </c>
      <c r="AJ47" s="3" t="s">
        <v>12</v>
      </c>
    </row>
    <row r="48" spans="27:36" ht="13.5" hidden="1">
      <c r="AA48" s="4" t="s">
        <v>5</v>
      </c>
      <c r="AB48" s="45" t="s">
        <v>218</v>
      </c>
      <c r="AC48" s="45" t="s">
        <v>300</v>
      </c>
      <c r="AD48" s="45">
        <f ca="1" t="shared" si="4"/>
        <v>952</v>
      </c>
      <c r="AF48" s="42">
        <f>+'水洗化人口等'!B48</f>
        <v>0</v>
      </c>
      <c r="AG48" s="11">
        <v>48</v>
      </c>
      <c r="AI48" s="42" t="s">
        <v>301</v>
      </c>
      <c r="AJ48" s="3" t="s">
        <v>11</v>
      </c>
    </row>
    <row r="49" spans="27:36" ht="13.5" hidden="1">
      <c r="AA49" s="4" t="s">
        <v>162</v>
      </c>
      <c r="AB49" s="45" t="s">
        <v>218</v>
      </c>
      <c r="AC49" s="45" t="s">
        <v>302</v>
      </c>
      <c r="AD49" s="45">
        <f ca="1" t="shared" si="4"/>
        <v>116</v>
      </c>
      <c r="AF49" s="42">
        <f>+'水洗化人口等'!B49</f>
        <v>0</v>
      </c>
      <c r="AG49" s="11">
        <v>49</v>
      </c>
      <c r="AI49" s="42" t="s">
        <v>303</v>
      </c>
      <c r="AJ49" s="3" t="s">
        <v>10</v>
      </c>
    </row>
    <row r="50" spans="27:36" ht="13.5" hidden="1">
      <c r="AA50" s="4" t="s">
        <v>261</v>
      </c>
      <c r="AB50" s="45" t="s">
        <v>218</v>
      </c>
      <c r="AC50" s="45" t="s">
        <v>304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305</v>
      </c>
      <c r="AJ50" s="3" t="s">
        <v>9</v>
      </c>
    </row>
    <row r="51" spans="27:36" ht="13.5" hidden="1">
      <c r="AA51" s="4" t="s">
        <v>0</v>
      </c>
      <c r="AB51" s="45" t="s">
        <v>218</v>
      </c>
      <c r="AC51" s="45" t="s">
        <v>306</v>
      </c>
      <c r="AD51" s="45">
        <f ca="1" t="shared" si="4"/>
        <v>200</v>
      </c>
      <c r="AF51" s="42">
        <f>+'水洗化人口等'!B51</f>
        <v>0</v>
      </c>
      <c r="AG51" s="11">
        <v>51</v>
      </c>
      <c r="AI51" s="42" t="s">
        <v>307</v>
      </c>
      <c r="AJ51" s="3" t="s">
        <v>8</v>
      </c>
    </row>
    <row r="52" spans="27:36" ht="13.5" hidden="1">
      <c r="AA52" s="4" t="s">
        <v>159</v>
      </c>
      <c r="AB52" s="45" t="s">
        <v>218</v>
      </c>
      <c r="AC52" s="45" t="s">
        <v>308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309</v>
      </c>
      <c r="AJ52" s="3" t="s">
        <v>7</v>
      </c>
    </row>
    <row r="53" spans="27:33" ht="13.5" hidden="1">
      <c r="AA53" s="4" t="s">
        <v>1</v>
      </c>
      <c r="AB53" s="45" t="s">
        <v>218</v>
      </c>
      <c r="AC53" s="45" t="s">
        <v>310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2013-10-21T07:33:19Z</dcterms:modified>
  <cp:category/>
  <cp:version/>
  <cp:contentType/>
  <cp:contentStatus/>
</cp:coreProperties>
</file>