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'組合分担金内訳'!$2:$24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'廃棄物事業経費（市町村）'!$2:$24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<sst xmlns="http://schemas.openxmlformats.org/spreadsheetml/2006/main" count="1937" uniqueCount="603">
  <si>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</si>
  <si>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</si>
  <si>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</si>
  <si>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</si>
  <si>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</si>
  <si>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</si>
  <si>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</si>
  <si>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</si>
  <si>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</si>
  <si>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</si>
  <si>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</si>
  <si>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</si>
  <si>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</si>
  <si>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</si>
  <si>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</si>
  <si>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</si>
  <si>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</si>
  <si>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</si>
  <si>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</si>
  <si>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</si>
  <si>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</si>
  <si>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</si>
  <si>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</si>
  <si>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</si>
  <si>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</si>
  <si>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</si>
  <si>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</si>
  <si>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</si>
  <si>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</si>
  <si>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</si>
  <si>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</si>
  <si>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</si>
  <si>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</si>
  <si>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</si>
  <si>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</si>
  <si>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</si>
  <si>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</si>
  <si>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</si>
  <si>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</si>
  <si>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</si>
  <si>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</si>
  <si>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</si>
  <si>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</si>
  <si>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</si>
  <si>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</si>
  <si>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</si>
  <si>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</si>
  <si>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</si>
  <si>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</si>
  <si>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</si>
  <si>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</si>
  <si>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</si>
  <si>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</si>
  <si>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</si>
  <si>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</si>
  <si>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</si>
  <si>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</si>
  <si>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</si>
  <si>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</si>
  <si>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</si>
  <si>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</si>
  <si>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</si>
  <si>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</si>
  <si>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</si>
  <si>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</si>
  <si>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</si>
  <si>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</si>
  <si>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</si>
  <si>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</si>
  <si>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</si>
  <si>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</si>
  <si>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</si>
  <si>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</si>
  <si>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</si>
  <si>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</si>
  <si>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</si>
  <si>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</si>
  <si>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</si>
  <si>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</si>
  <si>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</si>
  <si>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</si>
  <si>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</si>
  <si>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</si>
  <si>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</si>
  <si>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</si>
  <si>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</si>
  <si>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</si>
  <si>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</si>
  <si>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</si>
  <si>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</si>
  <si>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</si>
  <si>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</si>
  <si>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</si>
  <si>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</si>
  <si>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</si>
  <si>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</si>
  <si>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</si>
  <si>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</si>
  <si>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</si>
  <si>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</si>
  <si>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</si>
  <si>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</si>
  <si>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</si>
  <si>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</si>
  <si>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</si>
  <si>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</si>
  <si>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</si>
  <si>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</si>
  <si>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</si>
  <si>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</si>
  <si>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</si>
  <si>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</si>
  <si>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福井県</t>
  </si>
  <si>
    <t>18000</t>
  </si>
  <si>
    <t>18000</t>
  </si>
  <si>
    <t>-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</si>
  <si>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</si>
  <si>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</si>
  <si>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</si>
  <si>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</si>
  <si>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</si>
  <si>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</si>
  <si>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</si>
  <si>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</si>
  <si>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</si>
  <si>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</si>
  <si>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</si>
  <si>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</si>
  <si>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</si>
  <si>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</si>
  <si>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</si>
  <si>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</si>
  <si>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</si>
  <si>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</si>
  <si>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</si>
  <si>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</si>
  <si>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</si>
  <si>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</si>
  <si>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</si>
  <si>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</si>
  <si>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</si>
  <si>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</si>
  <si>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</si>
  <si>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</si>
  <si>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</si>
  <si>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</si>
  <si>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</si>
  <si>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</si>
  <si>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</si>
  <si>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</si>
  <si>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</si>
  <si>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</si>
  <si>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</si>
  <si>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</si>
  <si>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</si>
  <si>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</si>
  <si>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</si>
  <si>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</si>
  <si>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</si>
  <si>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</si>
  <si>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</si>
  <si>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</si>
  <si>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</si>
  <si>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</si>
  <si>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</si>
  <si>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</si>
  <si>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</si>
  <si>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</si>
  <si>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</si>
  <si>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</si>
  <si>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</si>
  <si>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</si>
  <si>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</si>
  <si>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</si>
  <si>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</si>
  <si>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</si>
  <si>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</si>
  <si>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</si>
  <si>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</si>
  <si>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</si>
  <si>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</si>
  <si>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</si>
  <si>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</si>
  <si>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</si>
  <si>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</si>
  <si>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</si>
  <si>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</si>
  <si>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</si>
  <si>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</si>
  <si>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</si>
  <si>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</si>
  <si>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福井県</t>
  </si>
  <si>
    <t>18000</t>
  </si>
  <si>
    <t>-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</si>
  <si>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</si>
  <si>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</si>
  <si>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</si>
  <si>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</si>
  <si>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</si>
  <si>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</si>
  <si>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</si>
  <si>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</si>
  <si>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</si>
  <si>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</si>
  <si>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</si>
  <si>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</si>
  <si>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</si>
  <si>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</si>
  <si>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</si>
  <si>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</si>
  <si>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</si>
  <si>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</si>
  <si>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</si>
  <si>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</si>
  <si>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</si>
  <si>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</si>
  <si>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</si>
  <si>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</si>
  <si>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一般財源</t>
  </si>
  <si>
    <t>特定財源 (市区町村分担金を除く)</t>
  </si>
  <si>
    <t>国庫支出金</t>
  </si>
  <si>
    <t>都道府県
支出金</t>
  </si>
  <si>
    <t>地方債</t>
  </si>
  <si>
    <t>使用料及び
手数料</t>
  </si>
  <si>
    <t>（市区町村
分担金）</t>
  </si>
  <si>
    <t>都道府県
支出金</t>
  </si>
  <si>
    <t>地方債</t>
  </si>
  <si>
    <t>使用料及び
手数料</t>
  </si>
  <si>
    <t>国庫支出金</t>
  </si>
  <si>
    <t>都道府県
支出金</t>
  </si>
  <si>
    <t>使用料及び
手数料</t>
  </si>
  <si>
    <t>（千円）</t>
  </si>
  <si>
    <t>（千円）</t>
  </si>
  <si>
    <t>（千円）</t>
  </si>
  <si>
    <t>（千円）</t>
  </si>
  <si>
    <t>福井県</t>
  </si>
  <si>
    <t>18000</t>
  </si>
  <si>
    <t>福井県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</si>
  <si>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</si>
  <si>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</si>
  <si>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</si>
  <si>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</si>
  <si>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</si>
  <si>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</si>
  <si>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</si>
  <si>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</si>
  <si>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福井県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</si>
  <si>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</si>
  <si>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</si>
  <si>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</si>
  <si>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</si>
  <si>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</si>
  <si>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</si>
  <si>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</si>
  <si>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</si>
  <si>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福井県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</si>
  <si>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</si>
  <si>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</si>
  <si>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</si>
  <si>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</si>
  <si>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</si>
  <si>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</si>
  <si>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</si>
  <si>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</si>
  <si>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</si>
  <si>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</si>
  <si>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</si>
  <si>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</si>
  <si>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</si>
  <si>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</si>
  <si>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</si>
  <si>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</si>
  <si>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</si>
  <si>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</si>
  <si>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</si>
  <si>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</si>
  <si>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</si>
  <si>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</si>
  <si>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</si>
  <si>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</si>
  <si>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</si>
  <si>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</si>
  <si>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</si>
  <si>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</si>
  <si>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</si>
  <si>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</si>
  <si>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</si>
  <si>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</si>
  <si>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</si>
  <si>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</si>
  <si>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</si>
  <si>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</si>
  <si>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</si>
  <si>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</si>
  <si>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</si>
  <si>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</si>
  <si>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</si>
  <si>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</si>
  <si>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</si>
  <si>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</si>
  <si>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</si>
  <si>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</si>
  <si>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</si>
  <si>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</si>
  <si>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</si>
  <si>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</si>
  <si>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</si>
  <si>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</si>
  <si>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</si>
  <si>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</si>
  <si>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</si>
  <si>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</si>
  <si>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</si>
  <si>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</si>
  <si>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</si>
  <si>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</si>
  <si>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</si>
  <si>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</si>
  <si>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</si>
  <si>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</si>
  <si>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</si>
  <si>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</si>
  <si>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</si>
  <si>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</si>
  <si>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</si>
  <si>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</si>
  <si>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</si>
  <si>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</si>
  <si>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</si>
  <si>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</si>
  <si>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</si>
  <si>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</si>
  <si>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</si>
  <si>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</si>
  <si>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</si>
  <si>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</si>
  <si>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</si>
  <si>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</si>
  <si>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</si>
  <si>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</si>
  <si>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</si>
  <si>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</si>
  <si>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</si>
  <si>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</si>
  <si>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</si>
  <si>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</si>
  <si>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</si>
  <si>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</si>
  <si>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</si>
  <si>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</si>
  <si>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</si>
  <si>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</si>
  <si>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</si>
  <si>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</si>
  <si>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</si>
  <si>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</si>
  <si>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</si>
  <si>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</si>
  <si>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</si>
  <si>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</si>
  <si>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</si>
  <si>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</si>
  <si>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</si>
  <si>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</si>
  <si>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</si>
  <si>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</si>
  <si>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</si>
  <si>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</si>
  <si>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</si>
  <si>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</si>
  <si>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</si>
  <si>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</si>
  <si>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</si>
  <si>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</si>
  <si>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</si>
  <si>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</si>
  <si>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</si>
  <si>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</si>
  <si>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</si>
  <si>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</si>
  <si>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</si>
  <si>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</si>
  <si>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</si>
  <si>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</si>
  <si>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</si>
  <si>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</si>
  <si>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</si>
  <si>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</si>
  <si>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</si>
  <si>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</si>
  <si>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</si>
  <si>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福井県</t>
  </si>
  <si>
    <t>18201</t>
  </si>
  <si>
    <t>福井市</t>
  </si>
  <si>
    <t>18825</t>
  </si>
  <si>
    <t>福井坂井地区広域市町村圏事務組合</t>
  </si>
  <si>
    <t>18844</t>
  </si>
  <si>
    <t>鯖江広域衛生施設組合</t>
  </si>
  <si>
    <t>18202</t>
  </si>
  <si>
    <t xml:space="preserve">敦賀市 </t>
  </si>
  <si>
    <t>18204</t>
  </si>
  <si>
    <t>小浜市</t>
  </si>
  <si>
    <t>18205</t>
  </si>
  <si>
    <t>大野市</t>
  </si>
  <si>
    <t>18833</t>
  </si>
  <si>
    <t>大野・勝山地区広域行政事務組合</t>
  </si>
  <si>
    <t>18206</t>
  </si>
  <si>
    <t>勝山市</t>
  </si>
  <si>
    <t>18842</t>
  </si>
  <si>
    <t>勝山・永平寺衛生管理組合</t>
  </si>
  <si>
    <t>18207</t>
  </si>
  <si>
    <t>鯖江市</t>
  </si>
  <si>
    <t>18208</t>
  </si>
  <si>
    <t>あわら市</t>
  </si>
  <si>
    <t>18840</t>
  </si>
  <si>
    <t>坂井地区環境衛生組合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</si>
  <si>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</si>
  <si>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</si>
  <si>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</si>
  <si>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</si>
  <si>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</si>
  <si>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</si>
  <si>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</si>
  <si>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</si>
  <si>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福井酒井地区広域市町村圏事務組合</t>
  </si>
  <si>
    <t>勝山永平寺衛生管理組合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</si>
  <si>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</si>
  <si>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</si>
  <si>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</si>
  <si>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</si>
  <si>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</si>
  <si>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</si>
  <si>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</si>
  <si>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</si>
  <si>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</si>
  <si>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</si>
  <si>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</si>
  <si>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</si>
  <si>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</si>
  <si>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</si>
  <si>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</si>
  <si>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</si>
  <si>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美浜三方環境衛生組合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</si>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</sst>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SUM(D8:D24)</f>
        <v>8422686</v>
      </c>
      <c r="E7" s="70">
        <f t="shared" si="0"/>
        <v>1325611</v>
      </c>
      <c r="F7" s="70">
        <f t="shared" si="0"/>
        <v>512259</v>
      </c>
      <c r="G7" s="70">
        <f t="shared" si="0"/>
        <v>6290</v>
      </c>
      <c r="H7" s="70">
        <f t="shared" si="0"/>
        <v>29000</v>
      </c>
      <c r="I7" s="70">
        <f t="shared" si="0"/>
        <v>448546</v>
      </c>
      <c r="J7" s="71" t="s">
        <v>115</v>
      </c>
      <c r="K7" s="70">
        <f aca="true" t="shared" si="1" ref="K7:R7">SUM(K8:K24)</f>
        <v>329516</v>
      </c>
      <c r="L7" s="70">
        <f t="shared" si="1"/>
        <v>7097075</v>
      </c>
      <c r="M7" s="70">
        <f t="shared" si="1"/>
        <v>1301915</v>
      </c>
      <c r="N7" s="70">
        <f t="shared" si="1"/>
        <v>361623</v>
      </c>
      <c r="O7" s="70">
        <f t="shared" si="1"/>
        <v>312212</v>
      </c>
      <c r="P7" s="70">
        <f t="shared" si="1"/>
        <v>147</v>
      </c>
      <c r="Q7" s="70">
        <f t="shared" si="1"/>
        <v>0</v>
      </c>
      <c r="R7" s="70">
        <f t="shared" si="1"/>
        <v>16441</v>
      </c>
      <c r="S7" s="71" t="s">
        <v>115</v>
      </c>
      <c r="T7" s="70">
        <f aca="true" t="shared" si="2" ref="T7:AA7">SUM(T8:T24)</f>
        <v>32823</v>
      </c>
      <c r="U7" s="70">
        <f t="shared" si="2"/>
        <v>940292</v>
      </c>
      <c r="V7" s="70">
        <f t="shared" si="2"/>
        <v>9724601</v>
      </c>
      <c r="W7" s="70">
        <f t="shared" si="2"/>
        <v>1687234</v>
      </c>
      <c r="X7" s="70">
        <f t="shared" si="2"/>
        <v>824471</v>
      </c>
      <c r="Y7" s="70">
        <f t="shared" si="2"/>
        <v>6437</v>
      </c>
      <c r="Z7" s="70">
        <f t="shared" si="2"/>
        <v>29000</v>
      </c>
      <c r="AA7" s="70">
        <f t="shared" si="2"/>
        <v>464987</v>
      </c>
      <c r="AB7" s="71" t="s">
        <v>115</v>
      </c>
      <c r="AC7" s="70">
        <f aca="true" t="shared" si="3" ref="AC7:BH7">SUM(AC8:AC24)</f>
        <v>362339</v>
      </c>
      <c r="AD7" s="70">
        <f t="shared" si="3"/>
        <v>8037367</v>
      </c>
      <c r="AE7" s="70">
        <f t="shared" si="3"/>
        <v>233324</v>
      </c>
      <c r="AF7" s="70">
        <f t="shared" si="3"/>
        <v>222203</v>
      </c>
      <c r="AG7" s="70">
        <f t="shared" si="3"/>
        <v>7941</v>
      </c>
      <c r="AH7" s="70">
        <f t="shared" si="3"/>
        <v>210915</v>
      </c>
      <c r="AI7" s="70">
        <f t="shared" si="3"/>
        <v>3347</v>
      </c>
      <c r="AJ7" s="70">
        <f t="shared" si="3"/>
        <v>0</v>
      </c>
      <c r="AK7" s="70">
        <f t="shared" si="3"/>
        <v>11121</v>
      </c>
      <c r="AL7" s="70">
        <f t="shared" si="3"/>
        <v>56467</v>
      </c>
      <c r="AM7" s="70">
        <f t="shared" si="3"/>
        <v>4911835</v>
      </c>
      <c r="AN7" s="70">
        <f t="shared" si="3"/>
        <v>942391</v>
      </c>
      <c r="AO7" s="70">
        <f t="shared" si="3"/>
        <v>487837</v>
      </c>
      <c r="AP7" s="70">
        <f t="shared" si="3"/>
        <v>266525</v>
      </c>
      <c r="AQ7" s="70">
        <f t="shared" si="3"/>
        <v>179488</v>
      </c>
      <c r="AR7" s="70">
        <f t="shared" si="3"/>
        <v>8541</v>
      </c>
      <c r="AS7" s="70">
        <f t="shared" si="3"/>
        <v>597659</v>
      </c>
      <c r="AT7" s="70">
        <f t="shared" si="3"/>
        <v>46018</v>
      </c>
      <c r="AU7" s="70">
        <f t="shared" si="3"/>
        <v>487287</v>
      </c>
      <c r="AV7" s="70">
        <f t="shared" si="3"/>
        <v>64354</v>
      </c>
      <c r="AW7" s="70">
        <f t="shared" si="3"/>
        <v>46179</v>
      </c>
      <c r="AX7" s="70">
        <f t="shared" si="3"/>
        <v>3325606</v>
      </c>
      <c r="AY7" s="70">
        <f t="shared" si="3"/>
        <v>2028945</v>
      </c>
      <c r="AZ7" s="70">
        <f t="shared" si="3"/>
        <v>1030291</v>
      </c>
      <c r="BA7" s="70">
        <f t="shared" si="3"/>
        <v>262685</v>
      </c>
      <c r="BB7" s="70">
        <f t="shared" si="3"/>
        <v>3685</v>
      </c>
      <c r="BC7" s="70">
        <f t="shared" si="3"/>
        <v>3060717</v>
      </c>
      <c r="BD7" s="70">
        <f t="shared" si="3"/>
        <v>0</v>
      </c>
      <c r="BE7" s="70">
        <f t="shared" si="3"/>
        <v>160343</v>
      </c>
      <c r="BF7" s="70">
        <f t="shared" si="3"/>
        <v>5305502</v>
      </c>
      <c r="BG7" s="70">
        <f t="shared" si="3"/>
        <v>307160</v>
      </c>
      <c r="BH7" s="70">
        <f t="shared" si="3"/>
        <v>303043</v>
      </c>
      <c r="BI7" s="70">
        <f aca="true" t="shared" si="4" ref="BI7:CN7">SUM(BI8:BI24)</f>
        <v>0</v>
      </c>
      <c r="BJ7" s="70">
        <f t="shared" si="4"/>
        <v>15773</v>
      </c>
      <c r="BK7" s="70">
        <f t="shared" si="4"/>
        <v>287270</v>
      </c>
      <c r="BL7" s="70">
        <f t="shared" si="4"/>
        <v>0</v>
      </c>
      <c r="BM7" s="70">
        <f t="shared" si="4"/>
        <v>4117</v>
      </c>
      <c r="BN7" s="70">
        <f t="shared" si="4"/>
        <v>0</v>
      </c>
      <c r="BO7" s="70">
        <f t="shared" si="4"/>
        <v>402379</v>
      </c>
      <c r="BP7" s="70">
        <f t="shared" si="4"/>
        <v>78853</v>
      </c>
      <c r="BQ7" s="70">
        <f t="shared" si="4"/>
        <v>48023</v>
      </c>
      <c r="BR7" s="70">
        <f t="shared" si="4"/>
        <v>0</v>
      </c>
      <c r="BS7" s="70">
        <f t="shared" si="4"/>
        <v>30830</v>
      </c>
      <c r="BT7" s="70">
        <f t="shared" si="4"/>
        <v>0</v>
      </c>
      <c r="BU7" s="70">
        <f t="shared" si="4"/>
        <v>191679</v>
      </c>
      <c r="BV7" s="70">
        <f t="shared" si="4"/>
        <v>0</v>
      </c>
      <c r="BW7" s="70">
        <f t="shared" si="4"/>
        <v>191679</v>
      </c>
      <c r="BX7" s="70">
        <f t="shared" si="4"/>
        <v>0</v>
      </c>
      <c r="BY7" s="70">
        <f t="shared" si="4"/>
        <v>0</v>
      </c>
      <c r="BZ7" s="70">
        <f t="shared" si="4"/>
        <v>131847</v>
      </c>
      <c r="CA7" s="70">
        <f t="shared" si="4"/>
        <v>3363</v>
      </c>
      <c r="CB7" s="70">
        <f t="shared" si="4"/>
        <v>119029</v>
      </c>
      <c r="CC7" s="70">
        <f t="shared" si="4"/>
        <v>9455</v>
      </c>
      <c r="CD7" s="70">
        <f t="shared" si="4"/>
        <v>0</v>
      </c>
      <c r="CE7" s="70">
        <f t="shared" si="4"/>
        <v>591918</v>
      </c>
      <c r="CF7" s="70">
        <f t="shared" si="4"/>
        <v>0</v>
      </c>
      <c r="CG7" s="70">
        <f t="shared" si="4"/>
        <v>458</v>
      </c>
      <c r="CH7" s="70">
        <f t="shared" si="4"/>
        <v>709997</v>
      </c>
      <c r="CI7" s="70">
        <f t="shared" si="4"/>
        <v>540484</v>
      </c>
      <c r="CJ7" s="70">
        <f t="shared" si="4"/>
        <v>525246</v>
      </c>
      <c r="CK7" s="70">
        <f t="shared" si="4"/>
        <v>7941</v>
      </c>
      <c r="CL7" s="70">
        <f t="shared" si="4"/>
        <v>226688</v>
      </c>
      <c r="CM7" s="70">
        <f t="shared" si="4"/>
        <v>290617</v>
      </c>
      <c r="CN7" s="70">
        <f t="shared" si="4"/>
        <v>0</v>
      </c>
      <c r="CO7" s="70">
        <f aca="true" t="shared" si="5" ref="CO7:DT7">SUM(CO8:CO24)</f>
        <v>15238</v>
      </c>
      <c r="CP7" s="70">
        <f t="shared" si="5"/>
        <v>56467</v>
      </c>
      <c r="CQ7" s="70">
        <f t="shared" si="5"/>
        <v>5314214</v>
      </c>
      <c r="CR7" s="70">
        <f t="shared" si="5"/>
        <v>1021244</v>
      </c>
      <c r="CS7" s="70">
        <f t="shared" si="5"/>
        <v>535860</v>
      </c>
      <c r="CT7" s="70">
        <f t="shared" si="5"/>
        <v>266525</v>
      </c>
      <c r="CU7" s="70">
        <f t="shared" si="5"/>
        <v>210318</v>
      </c>
      <c r="CV7" s="70">
        <f t="shared" si="5"/>
        <v>8541</v>
      </c>
      <c r="CW7" s="70">
        <f t="shared" si="5"/>
        <v>789338</v>
      </c>
      <c r="CX7" s="70">
        <f t="shared" si="5"/>
        <v>46018</v>
      </c>
      <c r="CY7" s="70">
        <f t="shared" si="5"/>
        <v>678966</v>
      </c>
      <c r="CZ7" s="70">
        <f t="shared" si="5"/>
        <v>64354</v>
      </c>
      <c r="DA7" s="70">
        <f t="shared" si="5"/>
        <v>46179</v>
      </c>
      <c r="DB7" s="70">
        <f t="shared" si="5"/>
        <v>3457453</v>
      </c>
      <c r="DC7" s="70">
        <f t="shared" si="5"/>
        <v>2032308</v>
      </c>
      <c r="DD7" s="70">
        <f t="shared" si="5"/>
        <v>1149320</v>
      </c>
      <c r="DE7" s="70">
        <f t="shared" si="5"/>
        <v>272140</v>
      </c>
      <c r="DF7" s="70">
        <f t="shared" si="5"/>
        <v>3685</v>
      </c>
      <c r="DG7" s="70">
        <f t="shared" si="5"/>
        <v>3652635</v>
      </c>
      <c r="DH7" s="70">
        <f t="shared" si="5"/>
        <v>0</v>
      </c>
      <c r="DI7" s="70">
        <f t="shared" si="5"/>
        <v>160801</v>
      </c>
      <c r="DJ7" s="70">
        <f t="shared" si="5"/>
        <v>6015499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24">SUM(E8,+L8)</f>
        <v>2513927</v>
      </c>
      <c r="E8" s="72">
        <f aca="true" t="shared" si="7" ref="E8:E24">SUM(F8:I8)+K8</f>
        <v>226503</v>
      </c>
      <c r="F8" s="72">
        <v>0</v>
      </c>
      <c r="G8" s="72">
        <v>1290</v>
      </c>
      <c r="H8" s="72">
        <v>15700</v>
      </c>
      <c r="I8" s="72">
        <v>108472</v>
      </c>
      <c r="J8" s="73" t="s">
        <v>115</v>
      </c>
      <c r="K8" s="72">
        <v>101041</v>
      </c>
      <c r="L8" s="72">
        <v>2287424</v>
      </c>
      <c r="M8" s="72">
        <f aca="true" t="shared" si="8" ref="M8:M24">SUM(N8,+U8)</f>
        <v>41656</v>
      </c>
      <c r="N8" s="72">
        <f aca="true" t="shared" si="9" ref="N8:N24">SUM(O8:R8)+T8</f>
        <v>7809</v>
      </c>
      <c r="O8" s="72">
        <v>1810</v>
      </c>
      <c r="P8" s="72">
        <v>0</v>
      </c>
      <c r="Q8" s="72">
        <v>0</v>
      </c>
      <c r="R8" s="72">
        <v>5966</v>
      </c>
      <c r="S8" s="73" t="s">
        <v>115</v>
      </c>
      <c r="T8" s="72">
        <v>33</v>
      </c>
      <c r="U8" s="72">
        <v>33847</v>
      </c>
      <c r="V8" s="72">
        <f aca="true" t="shared" si="10" ref="V8:V24">+SUM(D8,M8)</f>
        <v>2555583</v>
      </c>
      <c r="W8" s="72">
        <f aca="true" t="shared" si="11" ref="W8:W24">+SUM(E8,N8)</f>
        <v>234312</v>
      </c>
      <c r="X8" s="72">
        <f aca="true" t="shared" si="12" ref="X8:X24">+SUM(F8,O8)</f>
        <v>1810</v>
      </c>
      <c r="Y8" s="72">
        <f aca="true" t="shared" si="13" ref="Y8:Y24">+SUM(G8,P8)</f>
        <v>1290</v>
      </c>
      <c r="Z8" s="72">
        <f aca="true" t="shared" si="14" ref="Z8:Z24">+SUM(H8,Q8)</f>
        <v>15700</v>
      </c>
      <c r="AA8" s="72">
        <f aca="true" t="shared" si="15" ref="AA8:AA24">+SUM(I8,R8)</f>
        <v>114438</v>
      </c>
      <c r="AB8" s="73" t="s">
        <v>115</v>
      </c>
      <c r="AC8" s="72">
        <f aca="true" t="shared" si="16" ref="AC8:AC24">+SUM(K8,T8)</f>
        <v>101074</v>
      </c>
      <c r="AD8" s="72">
        <f aca="true" t="shared" si="17" ref="AD8:AD24">+SUM(L8,U8)</f>
        <v>2321271</v>
      </c>
      <c r="AE8" s="72">
        <f aca="true" t="shared" si="18" ref="AE8:AE24">SUM(AF8,+AK8)</f>
        <v>78678</v>
      </c>
      <c r="AF8" s="72">
        <f aca="true" t="shared" si="19" ref="AF8:AF24">SUM(AG8:AJ8)</f>
        <v>69989</v>
      </c>
      <c r="AG8" s="72">
        <v>7941</v>
      </c>
      <c r="AH8" s="72">
        <v>62048</v>
      </c>
      <c r="AI8" s="72">
        <v>0</v>
      </c>
      <c r="AJ8" s="72">
        <v>0</v>
      </c>
      <c r="AK8" s="72">
        <v>8689</v>
      </c>
      <c r="AL8" s="72">
        <v>21165</v>
      </c>
      <c r="AM8" s="72">
        <f aca="true" t="shared" si="20" ref="AM8:AM24">SUM(AN8,AS8,AW8,AX8,BD8)</f>
        <v>2024813</v>
      </c>
      <c r="AN8" s="72">
        <f aca="true" t="shared" si="21" ref="AN8:AN24">SUM(AO8:AR8)</f>
        <v>678846</v>
      </c>
      <c r="AO8" s="72">
        <v>253545</v>
      </c>
      <c r="AP8" s="72">
        <v>253545</v>
      </c>
      <c r="AQ8" s="72">
        <v>171756</v>
      </c>
      <c r="AR8" s="72">
        <v>0</v>
      </c>
      <c r="AS8" s="72">
        <f aca="true" t="shared" si="22" ref="AS8:AS24">SUM(AT8:AV8)</f>
        <v>145289</v>
      </c>
      <c r="AT8" s="72">
        <v>35875</v>
      </c>
      <c r="AU8" s="72">
        <v>109414</v>
      </c>
      <c r="AV8" s="72">
        <v>0</v>
      </c>
      <c r="AW8" s="72">
        <v>0</v>
      </c>
      <c r="AX8" s="72">
        <f aca="true" t="shared" si="23" ref="AX8:AX24">SUM(AY8:BB8)</f>
        <v>1200678</v>
      </c>
      <c r="AY8" s="72">
        <v>600556</v>
      </c>
      <c r="AZ8" s="72">
        <v>371737</v>
      </c>
      <c r="BA8" s="72">
        <v>224700</v>
      </c>
      <c r="BB8" s="72">
        <v>3685</v>
      </c>
      <c r="BC8" s="72">
        <v>286747</v>
      </c>
      <c r="BD8" s="72">
        <v>0</v>
      </c>
      <c r="BE8" s="72">
        <v>102524</v>
      </c>
      <c r="BF8" s="72">
        <f aca="true" t="shared" si="24" ref="BF8:BF24">SUM(AE8,+AM8,+BE8)</f>
        <v>2206015</v>
      </c>
      <c r="BG8" s="72">
        <f aca="true" t="shared" si="25" ref="BG8:BG24">SUM(BH8,+BM8)</f>
        <v>947</v>
      </c>
      <c r="BH8" s="72">
        <f aca="true" t="shared" si="26" ref="BH8:BH24">SUM(BI8:BL8)</f>
        <v>947</v>
      </c>
      <c r="BI8" s="72">
        <v>0</v>
      </c>
      <c r="BJ8" s="72">
        <v>947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4">SUM(BP8,BU8,BY8,BZ8,CF8)</f>
        <v>40709</v>
      </c>
      <c r="BP8" s="72">
        <f aca="true" t="shared" si="28" ref="BP8:BP24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24">SUM(BV8:BX8)</f>
        <v>5195</v>
      </c>
      <c r="BV8" s="72">
        <v>0</v>
      </c>
      <c r="BW8" s="72">
        <v>5195</v>
      </c>
      <c r="BX8" s="72">
        <v>0</v>
      </c>
      <c r="BY8" s="72">
        <v>0</v>
      </c>
      <c r="BZ8" s="72">
        <f aca="true" t="shared" si="30" ref="BZ8:BZ24">SUM(CA8:CD8)</f>
        <v>35514</v>
      </c>
      <c r="CA8" s="72">
        <v>0</v>
      </c>
      <c r="CB8" s="72">
        <v>35514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24">SUM(BG8,+BO8,+CG8)</f>
        <v>41656</v>
      </c>
      <c r="CI8" s="72">
        <f aca="true" t="shared" si="32" ref="CI8:CI24">SUM(AE8,+BG8)</f>
        <v>79625</v>
      </c>
      <c r="CJ8" s="72">
        <f aca="true" t="shared" si="33" ref="CJ8:CJ24">SUM(AF8,+BH8)</f>
        <v>70936</v>
      </c>
      <c r="CK8" s="72">
        <f aca="true" t="shared" si="34" ref="CK8:CK24">SUM(AG8,+BI8)</f>
        <v>7941</v>
      </c>
      <c r="CL8" s="72">
        <f aca="true" t="shared" si="35" ref="CL8:CL24">SUM(AH8,+BJ8)</f>
        <v>62995</v>
      </c>
      <c r="CM8" s="72">
        <f aca="true" t="shared" si="36" ref="CM8:CM24">SUM(AI8,+BK8)</f>
        <v>0</v>
      </c>
      <c r="CN8" s="72">
        <f aca="true" t="shared" si="37" ref="CN8:CN24">SUM(AJ8,+BL8)</f>
        <v>0</v>
      </c>
      <c r="CO8" s="72">
        <f aca="true" t="shared" si="38" ref="CO8:CO24">SUM(AK8,+BM8)</f>
        <v>8689</v>
      </c>
      <c r="CP8" s="72">
        <f aca="true" t="shared" si="39" ref="CP8:CP24">SUM(AL8,+BN8)</f>
        <v>21165</v>
      </c>
      <c r="CQ8" s="72">
        <f aca="true" t="shared" si="40" ref="CQ8:CQ24">SUM(AM8,+BO8)</f>
        <v>2065522</v>
      </c>
      <c r="CR8" s="72">
        <f aca="true" t="shared" si="41" ref="CR8:CR24">SUM(AN8,+BP8)</f>
        <v>678846</v>
      </c>
      <c r="CS8" s="72">
        <f aca="true" t="shared" si="42" ref="CS8:CS24">SUM(AO8,+BQ8)</f>
        <v>253545</v>
      </c>
      <c r="CT8" s="72">
        <f aca="true" t="shared" si="43" ref="CT8:CT24">SUM(AP8,+BR8)</f>
        <v>253545</v>
      </c>
      <c r="CU8" s="72">
        <f aca="true" t="shared" si="44" ref="CU8:CU24">SUM(AQ8,+BS8)</f>
        <v>171756</v>
      </c>
      <c r="CV8" s="72">
        <f aca="true" t="shared" si="45" ref="CV8:CV24">SUM(AR8,+BT8)</f>
        <v>0</v>
      </c>
      <c r="CW8" s="72">
        <f aca="true" t="shared" si="46" ref="CW8:CW24">SUM(AS8,+BU8)</f>
        <v>150484</v>
      </c>
      <c r="CX8" s="72">
        <f aca="true" t="shared" si="47" ref="CX8:CX24">SUM(AT8,+BV8)</f>
        <v>35875</v>
      </c>
      <c r="CY8" s="72">
        <f aca="true" t="shared" si="48" ref="CY8:CY24">SUM(AU8,+BW8)</f>
        <v>114609</v>
      </c>
      <c r="CZ8" s="72">
        <f aca="true" t="shared" si="49" ref="CZ8:CZ24">SUM(AV8,+BX8)</f>
        <v>0</v>
      </c>
      <c r="DA8" s="72">
        <f aca="true" t="shared" si="50" ref="DA8:DA24">SUM(AW8,+BY8)</f>
        <v>0</v>
      </c>
      <c r="DB8" s="72">
        <f aca="true" t="shared" si="51" ref="DB8:DB24">SUM(AX8,+BZ8)</f>
        <v>1236192</v>
      </c>
      <c r="DC8" s="72">
        <f aca="true" t="shared" si="52" ref="DC8:DC24">SUM(AY8,+CA8)</f>
        <v>600556</v>
      </c>
      <c r="DD8" s="72">
        <f aca="true" t="shared" si="53" ref="DD8:DD24">SUM(AZ8,+CB8)</f>
        <v>407251</v>
      </c>
      <c r="DE8" s="72">
        <f aca="true" t="shared" si="54" ref="DE8:DE24">SUM(BA8,+CC8)</f>
        <v>224700</v>
      </c>
      <c r="DF8" s="72">
        <f aca="true" t="shared" si="55" ref="DF8:DF24">SUM(BB8,+CD8)</f>
        <v>3685</v>
      </c>
      <c r="DG8" s="72">
        <f aca="true" t="shared" si="56" ref="DG8:DG24">SUM(BC8,+CE8)</f>
        <v>286747</v>
      </c>
      <c r="DH8" s="72">
        <f aca="true" t="shared" si="57" ref="DH8:DH24">SUM(BD8,+CF8)</f>
        <v>0</v>
      </c>
      <c r="DI8" s="72">
        <f aca="true" t="shared" si="58" ref="DI8:DI24">SUM(BE8,+CG8)</f>
        <v>102524</v>
      </c>
      <c r="DJ8" s="72">
        <f aca="true" t="shared" si="59" ref="DJ8:DJ24">SUM(BF8,+CH8)</f>
        <v>2247671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722134</v>
      </c>
      <c r="E9" s="72">
        <f t="shared" si="7"/>
        <v>451896</v>
      </c>
      <c r="F9" s="72">
        <v>293264</v>
      </c>
      <c r="G9" s="72">
        <v>0</v>
      </c>
      <c r="H9" s="72">
        <v>13300</v>
      </c>
      <c r="I9" s="72">
        <v>40160</v>
      </c>
      <c r="J9" s="73" t="s">
        <v>115</v>
      </c>
      <c r="K9" s="72">
        <v>105172</v>
      </c>
      <c r="L9" s="72">
        <v>270238</v>
      </c>
      <c r="M9" s="72">
        <f t="shared" si="8"/>
        <v>105911</v>
      </c>
      <c r="N9" s="72">
        <f t="shared" si="9"/>
        <v>9433</v>
      </c>
      <c r="O9" s="72">
        <v>0</v>
      </c>
      <c r="P9" s="72">
        <v>0</v>
      </c>
      <c r="Q9" s="72">
        <v>0</v>
      </c>
      <c r="R9" s="72">
        <v>3633</v>
      </c>
      <c r="S9" s="73" t="s">
        <v>115</v>
      </c>
      <c r="T9" s="72">
        <v>5800</v>
      </c>
      <c r="U9" s="72">
        <v>96478</v>
      </c>
      <c r="V9" s="72">
        <f t="shared" si="10"/>
        <v>828045</v>
      </c>
      <c r="W9" s="72">
        <f t="shared" si="11"/>
        <v>461329</v>
      </c>
      <c r="X9" s="72">
        <f t="shared" si="12"/>
        <v>293264</v>
      </c>
      <c r="Y9" s="72">
        <f t="shared" si="13"/>
        <v>0</v>
      </c>
      <c r="Z9" s="72">
        <f t="shared" si="14"/>
        <v>13300</v>
      </c>
      <c r="AA9" s="72">
        <f t="shared" si="15"/>
        <v>43793</v>
      </c>
      <c r="AB9" s="73" t="s">
        <v>115</v>
      </c>
      <c r="AC9" s="72">
        <f t="shared" si="16"/>
        <v>110972</v>
      </c>
      <c r="AD9" s="72">
        <f t="shared" si="17"/>
        <v>366716</v>
      </c>
      <c r="AE9" s="72">
        <f t="shared" si="18"/>
        <v>123667</v>
      </c>
      <c r="AF9" s="72">
        <f t="shared" si="19"/>
        <v>123667</v>
      </c>
      <c r="AG9" s="72">
        <v>0</v>
      </c>
      <c r="AH9" s="72">
        <v>123667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584962</v>
      </c>
      <c r="AN9" s="72">
        <f t="shared" si="21"/>
        <v>81823</v>
      </c>
      <c r="AO9" s="72">
        <v>81823</v>
      </c>
      <c r="AP9" s="72">
        <v>0</v>
      </c>
      <c r="AQ9" s="72">
        <v>0</v>
      </c>
      <c r="AR9" s="72">
        <v>0</v>
      </c>
      <c r="AS9" s="72">
        <f t="shared" si="22"/>
        <v>163507</v>
      </c>
      <c r="AT9" s="72">
        <v>0</v>
      </c>
      <c r="AU9" s="72">
        <v>129817</v>
      </c>
      <c r="AV9" s="72">
        <v>33690</v>
      </c>
      <c r="AW9" s="72">
        <v>0</v>
      </c>
      <c r="AX9" s="72">
        <f t="shared" si="23"/>
        <v>339632</v>
      </c>
      <c r="AY9" s="72">
        <v>147062</v>
      </c>
      <c r="AZ9" s="72">
        <v>176657</v>
      </c>
      <c r="BA9" s="72">
        <v>15913</v>
      </c>
      <c r="BB9" s="72">
        <v>0</v>
      </c>
      <c r="BC9" s="72">
        <v>0</v>
      </c>
      <c r="BD9" s="72">
        <v>0</v>
      </c>
      <c r="BE9" s="72">
        <v>13505</v>
      </c>
      <c r="BF9" s="72">
        <f t="shared" si="24"/>
        <v>722134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105911</v>
      </c>
      <c r="BP9" s="72">
        <f t="shared" si="28"/>
        <v>31587</v>
      </c>
      <c r="BQ9" s="72">
        <v>17955</v>
      </c>
      <c r="BR9" s="72">
        <v>0</v>
      </c>
      <c r="BS9" s="72">
        <v>13632</v>
      </c>
      <c r="BT9" s="72">
        <v>0</v>
      </c>
      <c r="BU9" s="72">
        <f t="shared" si="29"/>
        <v>74324</v>
      </c>
      <c r="BV9" s="72">
        <v>0</v>
      </c>
      <c r="BW9" s="72">
        <v>74324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105911</v>
      </c>
      <c r="CI9" s="72">
        <f t="shared" si="32"/>
        <v>123667</v>
      </c>
      <c r="CJ9" s="72">
        <f t="shared" si="33"/>
        <v>123667</v>
      </c>
      <c r="CK9" s="72">
        <f t="shared" si="34"/>
        <v>0</v>
      </c>
      <c r="CL9" s="72">
        <f t="shared" si="35"/>
        <v>123667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690873</v>
      </c>
      <c r="CR9" s="72">
        <f t="shared" si="41"/>
        <v>113410</v>
      </c>
      <c r="CS9" s="72">
        <f t="shared" si="42"/>
        <v>99778</v>
      </c>
      <c r="CT9" s="72">
        <f t="shared" si="43"/>
        <v>0</v>
      </c>
      <c r="CU9" s="72">
        <f t="shared" si="44"/>
        <v>13632</v>
      </c>
      <c r="CV9" s="72">
        <f t="shared" si="45"/>
        <v>0</v>
      </c>
      <c r="CW9" s="72">
        <f t="shared" si="46"/>
        <v>237831</v>
      </c>
      <c r="CX9" s="72">
        <f t="shared" si="47"/>
        <v>0</v>
      </c>
      <c r="CY9" s="72">
        <f t="shared" si="48"/>
        <v>204141</v>
      </c>
      <c r="CZ9" s="72">
        <f t="shared" si="49"/>
        <v>33690</v>
      </c>
      <c r="DA9" s="72">
        <f t="shared" si="50"/>
        <v>0</v>
      </c>
      <c r="DB9" s="72">
        <f t="shared" si="51"/>
        <v>339632</v>
      </c>
      <c r="DC9" s="72">
        <f t="shared" si="52"/>
        <v>147062</v>
      </c>
      <c r="DD9" s="72">
        <f t="shared" si="53"/>
        <v>176657</v>
      </c>
      <c r="DE9" s="72">
        <f t="shared" si="54"/>
        <v>15913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13505</v>
      </c>
      <c r="DJ9" s="72">
        <f t="shared" si="59"/>
        <v>828045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606289</v>
      </c>
      <c r="E10" s="72">
        <f t="shared" si="7"/>
        <v>117616</v>
      </c>
      <c r="F10" s="72">
        <v>0</v>
      </c>
      <c r="G10" s="72">
        <v>0</v>
      </c>
      <c r="H10" s="72">
        <v>0</v>
      </c>
      <c r="I10" s="72">
        <v>44032</v>
      </c>
      <c r="J10" s="73" t="s">
        <v>115</v>
      </c>
      <c r="K10" s="72">
        <v>73584</v>
      </c>
      <c r="L10" s="72">
        <v>488673</v>
      </c>
      <c r="M10" s="72">
        <f t="shared" si="8"/>
        <v>93337</v>
      </c>
      <c r="N10" s="72">
        <f t="shared" si="9"/>
        <v>28489</v>
      </c>
      <c r="O10" s="72">
        <v>0</v>
      </c>
      <c r="P10" s="72">
        <v>0</v>
      </c>
      <c r="Q10" s="72">
        <v>0</v>
      </c>
      <c r="R10" s="72">
        <v>1509</v>
      </c>
      <c r="S10" s="73" t="s">
        <v>115</v>
      </c>
      <c r="T10" s="72">
        <v>26980</v>
      </c>
      <c r="U10" s="72">
        <v>64848</v>
      </c>
      <c r="V10" s="72">
        <f t="shared" si="10"/>
        <v>699626</v>
      </c>
      <c r="W10" s="72">
        <f t="shared" si="11"/>
        <v>146105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45541</v>
      </c>
      <c r="AB10" s="73" t="s">
        <v>115</v>
      </c>
      <c r="AC10" s="72">
        <f t="shared" si="16"/>
        <v>100564</v>
      </c>
      <c r="AD10" s="72">
        <f t="shared" si="17"/>
        <v>553521</v>
      </c>
      <c r="AE10" s="72">
        <f t="shared" si="18"/>
        <v>3347</v>
      </c>
      <c r="AF10" s="72">
        <f t="shared" si="19"/>
        <v>3347</v>
      </c>
      <c r="AG10" s="72">
        <v>0</v>
      </c>
      <c r="AH10" s="72">
        <v>0</v>
      </c>
      <c r="AI10" s="72">
        <v>3347</v>
      </c>
      <c r="AJ10" s="72">
        <v>0</v>
      </c>
      <c r="AK10" s="72">
        <v>0</v>
      </c>
      <c r="AL10" s="72">
        <v>0</v>
      </c>
      <c r="AM10" s="72">
        <f t="shared" si="20"/>
        <v>602942</v>
      </c>
      <c r="AN10" s="72">
        <f t="shared" si="21"/>
        <v>84608</v>
      </c>
      <c r="AO10" s="72">
        <v>76876</v>
      </c>
      <c r="AP10" s="72">
        <v>0</v>
      </c>
      <c r="AQ10" s="72">
        <v>7732</v>
      </c>
      <c r="AR10" s="72">
        <v>0</v>
      </c>
      <c r="AS10" s="72">
        <f t="shared" si="22"/>
        <v>121332</v>
      </c>
      <c r="AT10" s="72">
        <v>289</v>
      </c>
      <c r="AU10" s="72">
        <v>115525</v>
      </c>
      <c r="AV10" s="72">
        <v>5518</v>
      </c>
      <c r="AW10" s="72">
        <v>0</v>
      </c>
      <c r="AX10" s="72">
        <f t="shared" si="23"/>
        <v>397002</v>
      </c>
      <c r="AY10" s="72">
        <v>139654</v>
      </c>
      <c r="AZ10" s="72">
        <v>255174</v>
      </c>
      <c r="BA10" s="72">
        <v>2174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606289</v>
      </c>
      <c r="BG10" s="72">
        <f t="shared" si="25"/>
        <v>14826</v>
      </c>
      <c r="BH10" s="72">
        <f t="shared" si="26"/>
        <v>14826</v>
      </c>
      <c r="BI10" s="72">
        <v>0</v>
      </c>
      <c r="BJ10" s="72">
        <v>14826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78511</v>
      </c>
      <c r="BP10" s="72">
        <f t="shared" si="28"/>
        <v>9443</v>
      </c>
      <c r="BQ10" s="72">
        <v>9443</v>
      </c>
      <c r="BR10" s="72">
        <v>0</v>
      </c>
      <c r="BS10" s="72">
        <v>0</v>
      </c>
      <c r="BT10" s="72">
        <v>0</v>
      </c>
      <c r="BU10" s="72">
        <f t="shared" si="29"/>
        <v>34208</v>
      </c>
      <c r="BV10" s="72">
        <v>0</v>
      </c>
      <c r="BW10" s="72">
        <v>34208</v>
      </c>
      <c r="BX10" s="72">
        <v>0</v>
      </c>
      <c r="BY10" s="72">
        <v>0</v>
      </c>
      <c r="BZ10" s="72">
        <f t="shared" si="30"/>
        <v>34860</v>
      </c>
      <c r="CA10" s="72">
        <v>315</v>
      </c>
      <c r="CB10" s="72">
        <v>34545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93337</v>
      </c>
      <c r="CI10" s="72">
        <f t="shared" si="32"/>
        <v>18173</v>
      </c>
      <c r="CJ10" s="72">
        <f t="shared" si="33"/>
        <v>18173</v>
      </c>
      <c r="CK10" s="72">
        <f t="shared" si="34"/>
        <v>0</v>
      </c>
      <c r="CL10" s="72">
        <f t="shared" si="35"/>
        <v>14826</v>
      </c>
      <c r="CM10" s="72">
        <f t="shared" si="36"/>
        <v>3347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681453</v>
      </c>
      <c r="CR10" s="72">
        <f t="shared" si="41"/>
        <v>94051</v>
      </c>
      <c r="CS10" s="72">
        <f t="shared" si="42"/>
        <v>86319</v>
      </c>
      <c r="CT10" s="72">
        <f t="shared" si="43"/>
        <v>0</v>
      </c>
      <c r="CU10" s="72">
        <f t="shared" si="44"/>
        <v>7732</v>
      </c>
      <c r="CV10" s="72">
        <f t="shared" si="45"/>
        <v>0</v>
      </c>
      <c r="CW10" s="72">
        <f t="shared" si="46"/>
        <v>155540</v>
      </c>
      <c r="CX10" s="72">
        <f t="shared" si="47"/>
        <v>289</v>
      </c>
      <c r="CY10" s="72">
        <f t="shared" si="48"/>
        <v>149733</v>
      </c>
      <c r="CZ10" s="72">
        <f t="shared" si="49"/>
        <v>5518</v>
      </c>
      <c r="DA10" s="72">
        <f t="shared" si="50"/>
        <v>0</v>
      </c>
      <c r="DB10" s="72">
        <f t="shared" si="51"/>
        <v>431862</v>
      </c>
      <c r="DC10" s="72">
        <f t="shared" si="52"/>
        <v>139969</v>
      </c>
      <c r="DD10" s="72">
        <f t="shared" si="53"/>
        <v>289719</v>
      </c>
      <c r="DE10" s="72">
        <f t="shared" si="54"/>
        <v>2174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699626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489132</v>
      </c>
      <c r="E11" s="72">
        <f t="shared" si="7"/>
        <v>670</v>
      </c>
      <c r="F11" s="72">
        <v>0</v>
      </c>
      <c r="G11" s="72">
        <v>0</v>
      </c>
      <c r="H11" s="72">
        <v>0</v>
      </c>
      <c r="I11" s="72">
        <v>190</v>
      </c>
      <c r="J11" s="73" t="s">
        <v>115</v>
      </c>
      <c r="K11" s="72">
        <v>480</v>
      </c>
      <c r="L11" s="72">
        <v>488462</v>
      </c>
      <c r="M11" s="72">
        <f t="shared" si="8"/>
        <v>84143</v>
      </c>
      <c r="N11" s="72">
        <f t="shared" si="9"/>
        <v>4459</v>
      </c>
      <c r="O11" s="72">
        <v>0</v>
      </c>
      <c r="P11" s="72">
        <v>0</v>
      </c>
      <c r="Q11" s="72">
        <v>0</v>
      </c>
      <c r="R11" s="72">
        <v>4459</v>
      </c>
      <c r="S11" s="73" t="s">
        <v>115</v>
      </c>
      <c r="T11" s="72">
        <v>0</v>
      </c>
      <c r="U11" s="72">
        <v>79684</v>
      </c>
      <c r="V11" s="72">
        <f t="shared" si="10"/>
        <v>573275</v>
      </c>
      <c r="W11" s="72">
        <f t="shared" si="11"/>
        <v>5129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4649</v>
      </c>
      <c r="AB11" s="73" t="s">
        <v>115</v>
      </c>
      <c r="AC11" s="72">
        <f t="shared" si="16"/>
        <v>480</v>
      </c>
      <c r="AD11" s="72">
        <f t="shared" si="17"/>
        <v>568146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159475</v>
      </c>
      <c r="AN11" s="72">
        <f t="shared" si="21"/>
        <v>16608</v>
      </c>
      <c r="AO11" s="72">
        <v>16608</v>
      </c>
      <c r="AP11" s="72">
        <v>0</v>
      </c>
      <c r="AQ11" s="72">
        <v>0</v>
      </c>
      <c r="AR11" s="72">
        <v>0</v>
      </c>
      <c r="AS11" s="72">
        <f t="shared" si="22"/>
        <v>9539</v>
      </c>
      <c r="AT11" s="72">
        <v>5179</v>
      </c>
      <c r="AU11" s="72">
        <v>1351</v>
      </c>
      <c r="AV11" s="72">
        <v>3009</v>
      </c>
      <c r="AW11" s="72">
        <v>0</v>
      </c>
      <c r="AX11" s="72">
        <f t="shared" si="23"/>
        <v>133328</v>
      </c>
      <c r="AY11" s="72">
        <v>133290</v>
      </c>
      <c r="AZ11" s="72">
        <v>38</v>
      </c>
      <c r="BA11" s="72">
        <v>0</v>
      </c>
      <c r="BB11" s="72">
        <v>0</v>
      </c>
      <c r="BC11" s="72">
        <v>329072</v>
      </c>
      <c r="BD11" s="72">
        <v>0</v>
      </c>
      <c r="BE11" s="72">
        <v>585</v>
      </c>
      <c r="BF11" s="72">
        <f t="shared" si="24"/>
        <v>160060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84143</v>
      </c>
      <c r="BP11" s="72">
        <f t="shared" si="28"/>
        <v>31859</v>
      </c>
      <c r="BQ11" s="72">
        <v>14661</v>
      </c>
      <c r="BR11" s="72">
        <v>0</v>
      </c>
      <c r="BS11" s="72">
        <v>17198</v>
      </c>
      <c r="BT11" s="72">
        <v>0</v>
      </c>
      <c r="BU11" s="72">
        <f t="shared" si="29"/>
        <v>49236</v>
      </c>
      <c r="BV11" s="72"/>
      <c r="BW11" s="72">
        <v>49236</v>
      </c>
      <c r="BX11" s="72">
        <v>0</v>
      </c>
      <c r="BY11" s="72">
        <v>0</v>
      </c>
      <c r="BZ11" s="72">
        <f t="shared" si="30"/>
        <v>3048</v>
      </c>
      <c r="CA11" s="72">
        <v>3048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84143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243618</v>
      </c>
      <c r="CR11" s="72">
        <f t="shared" si="41"/>
        <v>48467</v>
      </c>
      <c r="CS11" s="72">
        <f t="shared" si="42"/>
        <v>31269</v>
      </c>
      <c r="CT11" s="72">
        <f t="shared" si="43"/>
        <v>0</v>
      </c>
      <c r="CU11" s="72">
        <f t="shared" si="44"/>
        <v>17198</v>
      </c>
      <c r="CV11" s="72">
        <f t="shared" si="45"/>
        <v>0</v>
      </c>
      <c r="CW11" s="72">
        <f t="shared" si="46"/>
        <v>58775</v>
      </c>
      <c r="CX11" s="72">
        <f t="shared" si="47"/>
        <v>5179</v>
      </c>
      <c r="CY11" s="72">
        <f t="shared" si="48"/>
        <v>50587</v>
      </c>
      <c r="CZ11" s="72">
        <f t="shared" si="49"/>
        <v>3009</v>
      </c>
      <c r="DA11" s="72">
        <f t="shared" si="50"/>
        <v>0</v>
      </c>
      <c r="DB11" s="72">
        <f t="shared" si="51"/>
        <v>136376</v>
      </c>
      <c r="DC11" s="72">
        <f t="shared" si="52"/>
        <v>136338</v>
      </c>
      <c r="DD11" s="72">
        <f t="shared" si="53"/>
        <v>38</v>
      </c>
      <c r="DE11" s="72">
        <f t="shared" si="54"/>
        <v>0</v>
      </c>
      <c r="DF11" s="72">
        <f t="shared" si="55"/>
        <v>0</v>
      </c>
      <c r="DG11" s="72">
        <f t="shared" si="56"/>
        <v>329072</v>
      </c>
      <c r="DH11" s="72">
        <f t="shared" si="57"/>
        <v>0</v>
      </c>
      <c r="DI11" s="72">
        <f t="shared" si="58"/>
        <v>585</v>
      </c>
      <c r="DJ11" s="72">
        <f t="shared" si="59"/>
        <v>244203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343349</v>
      </c>
      <c r="E12" s="74">
        <f t="shared" si="7"/>
        <v>3317</v>
      </c>
      <c r="F12" s="74">
        <v>0</v>
      </c>
      <c r="G12" s="74">
        <v>0</v>
      </c>
      <c r="H12" s="74">
        <v>0</v>
      </c>
      <c r="I12" s="74">
        <v>3317</v>
      </c>
      <c r="J12" s="75" t="s">
        <v>115</v>
      </c>
      <c r="K12" s="74">
        <v>0</v>
      </c>
      <c r="L12" s="74">
        <v>340032</v>
      </c>
      <c r="M12" s="74">
        <f t="shared" si="8"/>
        <v>35829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115</v>
      </c>
      <c r="T12" s="74">
        <v>0</v>
      </c>
      <c r="U12" s="74">
        <v>35829</v>
      </c>
      <c r="V12" s="74">
        <f t="shared" si="10"/>
        <v>379178</v>
      </c>
      <c r="W12" s="74">
        <f t="shared" si="11"/>
        <v>3317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3317</v>
      </c>
      <c r="AB12" s="75" t="s">
        <v>115</v>
      </c>
      <c r="AC12" s="74">
        <f t="shared" si="16"/>
        <v>0</v>
      </c>
      <c r="AD12" s="74">
        <f t="shared" si="17"/>
        <v>375861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88786</v>
      </c>
      <c r="AN12" s="74">
        <f t="shared" si="21"/>
        <v>28715</v>
      </c>
      <c r="AO12" s="74">
        <v>20545</v>
      </c>
      <c r="AP12" s="74">
        <v>0</v>
      </c>
      <c r="AQ12" s="74">
        <v>0</v>
      </c>
      <c r="AR12" s="74">
        <v>8170</v>
      </c>
      <c r="AS12" s="74">
        <f t="shared" si="22"/>
        <v>5505</v>
      </c>
      <c r="AT12" s="74">
        <v>0</v>
      </c>
      <c r="AU12" s="74">
        <v>0</v>
      </c>
      <c r="AV12" s="74">
        <v>5505</v>
      </c>
      <c r="AW12" s="74">
        <v>0</v>
      </c>
      <c r="AX12" s="74">
        <f t="shared" si="23"/>
        <v>54566</v>
      </c>
      <c r="AY12" s="74">
        <v>54566</v>
      </c>
      <c r="AZ12" s="74">
        <v>0</v>
      </c>
      <c r="BA12" s="74">
        <v>0</v>
      </c>
      <c r="BB12" s="74">
        <v>0</v>
      </c>
      <c r="BC12" s="74">
        <v>237771</v>
      </c>
      <c r="BD12" s="74">
        <v>0</v>
      </c>
      <c r="BE12" s="74">
        <v>16792</v>
      </c>
      <c r="BF12" s="74">
        <f t="shared" si="24"/>
        <v>105578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1486</v>
      </c>
      <c r="BP12" s="74">
        <f t="shared" si="28"/>
        <v>1486</v>
      </c>
      <c r="BQ12" s="74">
        <v>1486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34343</v>
      </c>
      <c r="CF12" s="74">
        <v>0</v>
      </c>
      <c r="CG12" s="74">
        <v>0</v>
      </c>
      <c r="CH12" s="74">
        <f t="shared" si="31"/>
        <v>1486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90272</v>
      </c>
      <c r="CR12" s="74">
        <f t="shared" si="41"/>
        <v>30201</v>
      </c>
      <c r="CS12" s="74">
        <f t="shared" si="42"/>
        <v>22031</v>
      </c>
      <c r="CT12" s="74">
        <f t="shared" si="43"/>
        <v>0</v>
      </c>
      <c r="CU12" s="74">
        <f t="shared" si="44"/>
        <v>0</v>
      </c>
      <c r="CV12" s="74">
        <f t="shared" si="45"/>
        <v>8170</v>
      </c>
      <c r="CW12" s="74">
        <f t="shared" si="46"/>
        <v>5505</v>
      </c>
      <c r="CX12" s="74">
        <f t="shared" si="47"/>
        <v>0</v>
      </c>
      <c r="CY12" s="74">
        <f t="shared" si="48"/>
        <v>0</v>
      </c>
      <c r="CZ12" s="74">
        <f t="shared" si="49"/>
        <v>5505</v>
      </c>
      <c r="DA12" s="74">
        <f t="shared" si="50"/>
        <v>0</v>
      </c>
      <c r="DB12" s="74">
        <f t="shared" si="51"/>
        <v>54566</v>
      </c>
      <c r="DC12" s="74">
        <f t="shared" si="52"/>
        <v>54566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272114</v>
      </c>
      <c r="DH12" s="74">
        <f t="shared" si="57"/>
        <v>0</v>
      </c>
      <c r="DI12" s="74">
        <f t="shared" si="58"/>
        <v>16792</v>
      </c>
      <c r="DJ12" s="74">
        <f t="shared" si="59"/>
        <v>107064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584106</v>
      </c>
      <c r="E13" s="74">
        <f t="shared" si="7"/>
        <v>21883</v>
      </c>
      <c r="F13" s="74">
        <v>0</v>
      </c>
      <c r="G13" s="74">
        <v>0</v>
      </c>
      <c r="H13" s="74">
        <v>0</v>
      </c>
      <c r="I13" s="74">
        <v>0</v>
      </c>
      <c r="J13" s="75" t="s">
        <v>115</v>
      </c>
      <c r="K13" s="74">
        <v>21883</v>
      </c>
      <c r="L13" s="74">
        <v>562223</v>
      </c>
      <c r="M13" s="74">
        <f t="shared" si="8"/>
        <v>88828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115</v>
      </c>
      <c r="T13" s="74">
        <v>0</v>
      </c>
      <c r="U13" s="74">
        <v>88828</v>
      </c>
      <c r="V13" s="74">
        <f t="shared" si="10"/>
        <v>672934</v>
      </c>
      <c r="W13" s="74">
        <f t="shared" si="11"/>
        <v>21883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115</v>
      </c>
      <c r="AC13" s="74">
        <f t="shared" si="16"/>
        <v>21883</v>
      </c>
      <c r="AD13" s="74">
        <f t="shared" si="17"/>
        <v>651051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275185</v>
      </c>
      <c r="AN13" s="74">
        <f t="shared" si="21"/>
        <v>21153</v>
      </c>
      <c r="AO13" s="74">
        <v>21153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254032</v>
      </c>
      <c r="AY13" s="74">
        <v>245754</v>
      </c>
      <c r="AZ13" s="74">
        <v>8278</v>
      </c>
      <c r="BA13" s="74">
        <v>0</v>
      </c>
      <c r="BB13" s="74">
        <v>0</v>
      </c>
      <c r="BC13" s="74">
        <v>308921</v>
      </c>
      <c r="BD13" s="74">
        <v>0</v>
      </c>
      <c r="BE13" s="74">
        <v>0</v>
      </c>
      <c r="BF13" s="74">
        <f t="shared" si="24"/>
        <v>275185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88828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275185</v>
      </c>
      <c r="CR13" s="74">
        <f t="shared" si="41"/>
        <v>21153</v>
      </c>
      <c r="CS13" s="74">
        <f t="shared" si="42"/>
        <v>21153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254032</v>
      </c>
      <c r="DC13" s="74">
        <f t="shared" si="52"/>
        <v>245754</v>
      </c>
      <c r="DD13" s="74">
        <f t="shared" si="53"/>
        <v>8278</v>
      </c>
      <c r="DE13" s="74">
        <f t="shared" si="54"/>
        <v>0</v>
      </c>
      <c r="DF13" s="74">
        <f t="shared" si="55"/>
        <v>0</v>
      </c>
      <c r="DG13" s="74">
        <f t="shared" si="56"/>
        <v>397749</v>
      </c>
      <c r="DH13" s="74">
        <f t="shared" si="57"/>
        <v>0</v>
      </c>
      <c r="DI13" s="74">
        <f t="shared" si="58"/>
        <v>0</v>
      </c>
      <c r="DJ13" s="74">
        <f t="shared" si="59"/>
        <v>275185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257961</v>
      </c>
      <c r="E14" s="74">
        <f t="shared" si="7"/>
        <v>59722</v>
      </c>
      <c r="F14" s="74">
        <v>0</v>
      </c>
      <c r="G14" s="74">
        <v>0</v>
      </c>
      <c r="H14" s="74">
        <v>0</v>
      </c>
      <c r="I14" s="74">
        <v>59722</v>
      </c>
      <c r="J14" s="75" t="s">
        <v>115</v>
      </c>
      <c r="K14" s="74">
        <v>0</v>
      </c>
      <c r="L14" s="74">
        <v>198239</v>
      </c>
      <c r="M14" s="74">
        <f t="shared" si="8"/>
        <v>63229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115</v>
      </c>
      <c r="T14" s="74">
        <v>0</v>
      </c>
      <c r="U14" s="74">
        <v>63229</v>
      </c>
      <c r="V14" s="74">
        <f t="shared" si="10"/>
        <v>321190</v>
      </c>
      <c r="W14" s="74">
        <f t="shared" si="11"/>
        <v>59722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59722</v>
      </c>
      <c r="AB14" s="75" t="s">
        <v>115</v>
      </c>
      <c r="AC14" s="74">
        <f t="shared" si="16"/>
        <v>0</v>
      </c>
      <c r="AD14" s="74">
        <f t="shared" si="17"/>
        <v>261468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10434</v>
      </c>
      <c r="AM14" s="74">
        <f t="shared" si="20"/>
        <v>97539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97539</v>
      </c>
      <c r="AY14" s="74">
        <v>97539</v>
      </c>
      <c r="AZ14" s="74">
        <v>0</v>
      </c>
      <c r="BA14" s="74">
        <v>0</v>
      </c>
      <c r="BB14" s="74">
        <v>0</v>
      </c>
      <c r="BC14" s="74">
        <v>149988</v>
      </c>
      <c r="BD14" s="74">
        <v>0</v>
      </c>
      <c r="BE14" s="74">
        <v>0</v>
      </c>
      <c r="BF14" s="74">
        <f t="shared" si="24"/>
        <v>97539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63229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10434</v>
      </c>
      <c r="CQ14" s="74">
        <f t="shared" si="40"/>
        <v>97539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97539</v>
      </c>
      <c r="DC14" s="74">
        <f t="shared" si="52"/>
        <v>97539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213217</v>
      </c>
      <c r="DH14" s="74">
        <f t="shared" si="57"/>
        <v>0</v>
      </c>
      <c r="DI14" s="74">
        <f t="shared" si="58"/>
        <v>0</v>
      </c>
      <c r="DJ14" s="74">
        <f t="shared" si="59"/>
        <v>97539</v>
      </c>
    </row>
    <row r="15" spans="1:114" s="50" customFormat="1" ht="12" customHeight="1">
      <c r="A15" s="53" t="s">
        <v>112</v>
      </c>
      <c r="B15" s="54" t="s">
        <v>130</v>
      </c>
      <c r="C15" s="53" t="s">
        <v>131</v>
      </c>
      <c r="D15" s="74">
        <f t="shared" si="6"/>
        <v>690990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5" t="s">
        <v>115</v>
      </c>
      <c r="K15" s="74">
        <v>0</v>
      </c>
      <c r="L15" s="74">
        <v>690990</v>
      </c>
      <c r="M15" s="74">
        <f t="shared" si="8"/>
        <v>141312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115</v>
      </c>
      <c r="T15" s="74">
        <v>0</v>
      </c>
      <c r="U15" s="74">
        <v>141312</v>
      </c>
      <c r="V15" s="74">
        <f t="shared" si="10"/>
        <v>832302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115</v>
      </c>
      <c r="AC15" s="74">
        <f t="shared" si="16"/>
        <v>0</v>
      </c>
      <c r="AD15" s="74">
        <f t="shared" si="17"/>
        <v>832302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0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690990</v>
      </c>
      <c r="BD15" s="74">
        <v>0</v>
      </c>
      <c r="BE15" s="74">
        <v>0</v>
      </c>
      <c r="BF15" s="74">
        <f t="shared" si="24"/>
        <v>0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141312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0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0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832302</v>
      </c>
      <c r="DH15" s="74">
        <f t="shared" si="57"/>
        <v>0</v>
      </c>
      <c r="DI15" s="74">
        <f t="shared" si="58"/>
        <v>0</v>
      </c>
      <c r="DJ15" s="74">
        <f t="shared" si="59"/>
        <v>0</v>
      </c>
    </row>
    <row r="16" spans="1:114" s="50" customFormat="1" ht="12" customHeight="1">
      <c r="A16" s="53" t="s">
        <v>112</v>
      </c>
      <c r="B16" s="54" t="s">
        <v>132</v>
      </c>
      <c r="C16" s="53" t="s">
        <v>133</v>
      </c>
      <c r="D16" s="74">
        <f t="shared" si="6"/>
        <v>654976</v>
      </c>
      <c r="E16" s="74">
        <f t="shared" si="7"/>
        <v>162970</v>
      </c>
      <c r="F16" s="74">
        <v>0</v>
      </c>
      <c r="G16" s="74">
        <v>0</v>
      </c>
      <c r="H16" s="74">
        <v>0</v>
      </c>
      <c r="I16" s="74">
        <v>154343</v>
      </c>
      <c r="J16" s="75" t="s">
        <v>115</v>
      </c>
      <c r="K16" s="74">
        <v>8627</v>
      </c>
      <c r="L16" s="74">
        <v>492006</v>
      </c>
      <c r="M16" s="74">
        <f t="shared" si="8"/>
        <v>141695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115</v>
      </c>
      <c r="T16" s="74">
        <v>0</v>
      </c>
      <c r="U16" s="74">
        <v>141695</v>
      </c>
      <c r="V16" s="74">
        <f t="shared" si="10"/>
        <v>796671</v>
      </c>
      <c r="W16" s="74">
        <f t="shared" si="11"/>
        <v>162970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154343</v>
      </c>
      <c r="AB16" s="75" t="s">
        <v>115</v>
      </c>
      <c r="AC16" s="74">
        <f t="shared" si="16"/>
        <v>8627</v>
      </c>
      <c r="AD16" s="74">
        <f t="shared" si="17"/>
        <v>633701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24868</v>
      </c>
      <c r="AM16" s="74">
        <f t="shared" si="20"/>
        <v>250577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250577</v>
      </c>
      <c r="AY16" s="74">
        <v>240101</v>
      </c>
      <c r="AZ16" s="74">
        <v>10476</v>
      </c>
      <c r="BA16" s="74">
        <v>0</v>
      </c>
      <c r="BB16" s="74">
        <v>0</v>
      </c>
      <c r="BC16" s="74">
        <v>379531</v>
      </c>
      <c r="BD16" s="74">
        <v>0</v>
      </c>
      <c r="BE16" s="74">
        <v>0</v>
      </c>
      <c r="BF16" s="74">
        <f t="shared" si="24"/>
        <v>250577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141695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24868</v>
      </c>
      <c r="CQ16" s="74">
        <f t="shared" si="40"/>
        <v>250577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250577</v>
      </c>
      <c r="DC16" s="74">
        <f t="shared" si="52"/>
        <v>240101</v>
      </c>
      <c r="DD16" s="74">
        <f t="shared" si="53"/>
        <v>10476</v>
      </c>
      <c r="DE16" s="74">
        <f t="shared" si="54"/>
        <v>0</v>
      </c>
      <c r="DF16" s="74">
        <f t="shared" si="55"/>
        <v>0</v>
      </c>
      <c r="DG16" s="74">
        <f t="shared" si="56"/>
        <v>521226</v>
      </c>
      <c r="DH16" s="74">
        <f t="shared" si="57"/>
        <v>0</v>
      </c>
      <c r="DI16" s="74">
        <f t="shared" si="58"/>
        <v>0</v>
      </c>
      <c r="DJ16" s="74">
        <f t="shared" si="59"/>
        <v>250577</v>
      </c>
    </row>
    <row r="17" spans="1:114" s="50" customFormat="1" ht="12" customHeight="1">
      <c r="A17" s="53" t="s">
        <v>112</v>
      </c>
      <c r="B17" s="54" t="s">
        <v>134</v>
      </c>
      <c r="C17" s="53" t="s">
        <v>135</v>
      </c>
      <c r="D17" s="74">
        <f t="shared" si="6"/>
        <v>179689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5" t="s">
        <v>115</v>
      </c>
      <c r="K17" s="74">
        <v>0</v>
      </c>
      <c r="L17" s="74">
        <v>179689</v>
      </c>
      <c r="M17" s="74">
        <f t="shared" si="8"/>
        <v>14816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115</v>
      </c>
      <c r="T17" s="74">
        <v>0</v>
      </c>
      <c r="U17" s="74">
        <v>14816</v>
      </c>
      <c r="V17" s="74">
        <f t="shared" si="10"/>
        <v>194505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5" t="s">
        <v>115</v>
      </c>
      <c r="AC17" s="74">
        <f t="shared" si="16"/>
        <v>0</v>
      </c>
      <c r="AD17" s="74">
        <f t="shared" si="17"/>
        <v>194505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81094</v>
      </c>
      <c r="AN17" s="74">
        <f t="shared" si="21"/>
        <v>3592</v>
      </c>
      <c r="AO17" s="74">
        <v>3592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77502</v>
      </c>
      <c r="AY17" s="74">
        <v>71187</v>
      </c>
      <c r="AZ17" s="74">
        <v>6315</v>
      </c>
      <c r="BA17" s="74">
        <v>0</v>
      </c>
      <c r="BB17" s="74">
        <v>0</v>
      </c>
      <c r="BC17" s="74">
        <v>93187</v>
      </c>
      <c r="BD17" s="74"/>
      <c r="BE17" s="74">
        <v>5408</v>
      </c>
      <c r="BF17" s="74">
        <f t="shared" si="24"/>
        <v>86502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2974</v>
      </c>
      <c r="BP17" s="74">
        <f t="shared" si="28"/>
        <v>2974</v>
      </c>
      <c r="BQ17" s="74">
        <v>2974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11842</v>
      </c>
      <c r="CF17" s="74">
        <v>0</v>
      </c>
      <c r="CG17" s="74">
        <v>0</v>
      </c>
      <c r="CH17" s="74">
        <f t="shared" si="31"/>
        <v>2974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84068</v>
      </c>
      <c r="CR17" s="74">
        <f t="shared" si="41"/>
        <v>6566</v>
      </c>
      <c r="CS17" s="74">
        <f t="shared" si="42"/>
        <v>6566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77502</v>
      </c>
      <c r="DC17" s="74">
        <f t="shared" si="52"/>
        <v>71187</v>
      </c>
      <c r="DD17" s="74">
        <f t="shared" si="53"/>
        <v>6315</v>
      </c>
      <c r="DE17" s="74">
        <f t="shared" si="54"/>
        <v>0</v>
      </c>
      <c r="DF17" s="74">
        <f t="shared" si="55"/>
        <v>0</v>
      </c>
      <c r="DG17" s="74">
        <f t="shared" si="56"/>
        <v>105029</v>
      </c>
      <c r="DH17" s="74">
        <f t="shared" si="57"/>
        <v>0</v>
      </c>
      <c r="DI17" s="74">
        <f t="shared" si="58"/>
        <v>5408</v>
      </c>
      <c r="DJ17" s="74">
        <f t="shared" si="59"/>
        <v>89476</v>
      </c>
    </row>
    <row r="18" spans="1:114" s="50" customFormat="1" ht="12" customHeight="1">
      <c r="A18" s="53" t="s">
        <v>112</v>
      </c>
      <c r="B18" s="54" t="s">
        <v>136</v>
      </c>
      <c r="C18" s="53" t="s">
        <v>137</v>
      </c>
      <c r="D18" s="74">
        <f t="shared" si="6"/>
        <v>37623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5" t="s">
        <v>115</v>
      </c>
      <c r="K18" s="74">
        <v>0</v>
      </c>
      <c r="L18" s="74">
        <v>37623</v>
      </c>
      <c r="M18" s="74">
        <f t="shared" si="8"/>
        <v>2068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115</v>
      </c>
      <c r="T18" s="74">
        <v>0</v>
      </c>
      <c r="U18" s="74">
        <v>2068</v>
      </c>
      <c r="V18" s="74">
        <f t="shared" si="10"/>
        <v>39691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5" t="s">
        <v>115</v>
      </c>
      <c r="AC18" s="74">
        <f t="shared" si="16"/>
        <v>0</v>
      </c>
      <c r="AD18" s="74">
        <f t="shared" si="17"/>
        <v>39691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0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37623</v>
      </c>
      <c r="BD18" s="74">
        <v>0</v>
      </c>
      <c r="BE18" s="74">
        <v>0</v>
      </c>
      <c r="BF18" s="74">
        <f t="shared" si="24"/>
        <v>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2068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0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39691</v>
      </c>
      <c r="DH18" s="74">
        <f t="shared" si="57"/>
        <v>0</v>
      </c>
      <c r="DI18" s="74">
        <f t="shared" si="58"/>
        <v>0</v>
      </c>
      <c r="DJ18" s="74">
        <f t="shared" si="59"/>
        <v>0</v>
      </c>
    </row>
    <row r="19" spans="1:114" s="50" customFormat="1" ht="12" customHeight="1">
      <c r="A19" s="53" t="s">
        <v>112</v>
      </c>
      <c r="B19" s="54" t="s">
        <v>138</v>
      </c>
      <c r="C19" s="53" t="s">
        <v>139</v>
      </c>
      <c r="D19" s="74">
        <f t="shared" si="6"/>
        <v>137803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115</v>
      </c>
      <c r="K19" s="74">
        <v>0</v>
      </c>
      <c r="L19" s="74">
        <v>137803</v>
      </c>
      <c r="M19" s="74">
        <f t="shared" si="8"/>
        <v>20724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115</v>
      </c>
      <c r="T19" s="74">
        <v>0</v>
      </c>
      <c r="U19" s="74">
        <v>20724</v>
      </c>
      <c r="V19" s="74">
        <f t="shared" si="10"/>
        <v>158527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115</v>
      </c>
      <c r="AC19" s="74">
        <f t="shared" si="16"/>
        <v>0</v>
      </c>
      <c r="AD19" s="74">
        <f t="shared" si="17"/>
        <v>158527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137803</v>
      </c>
      <c r="BD19" s="74">
        <v>0</v>
      </c>
      <c r="BE19" s="74">
        <v>0</v>
      </c>
      <c r="BF19" s="74">
        <f t="shared" si="24"/>
        <v>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20724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158527</v>
      </c>
      <c r="DH19" s="74">
        <f t="shared" si="57"/>
        <v>0</v>
      </c>
      <c r="DI19" s="74">
        <f t="shared" si="58"/>
        <v>0</v>
      </c>
      <c r="DJ19" s="74">
        <f t="shared" si="59"/>
        <v>0</v>
      </c>
    </row>
    <row r="20" spans="1:114" s="50" customFormat="1" ht="12" customHeight="1">
      <c r="A20" s="53" t="s">
        <v>112</v>
      </c>
      <c r="B20" s="54" t="s">
        <v>140</v>
      </c>
      <c r="C20" s="53" t="s">
        <v>141</v>
      </c>
      <c r="D20" s="74">
        <f t="shared" si="6"/>
        <v>199040</v>
      </c>
      <c r="E20" s="74">
        <f t="shared" si="7"/>
        <v>29694</v>
      </c>
      <c r="F20" s="74">
        <v>0</v>
      </c>
      <c r="G20" s="74">
        <v>5000</v>
      </c>
      <c r="H20" s="74">
        <v>0</v>
      </c>
      <c r="I20" s="74">
        <v>22543</v>
      </c>
      <c r="J20" s="75" t="s">
        <v>115</v>
      </c>
      <c r="K20" s="74">
        <v>2151</v>
      </c>
      <c r="L20" s="74">
        <v>169346</v>
      </c>
      <c r="M20" s="74">
        <f t="shared" si="8"/>
        <v>24170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115</v>
      </c>
      <c r="T20" s="74">
        <v>0</v>
      </c>
      <c r="U20" s="74">
        <v>24170</v>
      </c>
      <c r="V20" s="74">
        <f t="shared" si="10"/>
        <v>223210</v>
      </c>
      <c r="W20" s="74">
        <f t="shared" si="11"/>
        <v>29694</v>
      </c>
      <c r="X20" s="74">
        <f t="shared" si="12"/>
        <v>0</v>
      </c>
      <c r="Y20" s="74">
        <f t="shared" si="13"/>
        <v>5000</v>
      </c>
      <c r="Z20" s="74">
        <f t="shared" si="14"/>
        <v>0</v>
      </c>
      <c r="AA20" s="74">
        <f t="shared" si="15"/>
        <v>22543</v>
      </c>
      <c r="AB20" s="75" t="s">
        <v>115</v>
      </c>
      <c r="AC20" s="74">
        <f t="shared" si="16"/>
        <v>2151</v>
      </c>
      <c r="AD20" s="74">
        <f t="shared" si="17"/>
        <v>193516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99062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99062</v>
      </c>
      <c r="AY20" s="74">
        <v>96652</v>
      </c>
      <c r="AZ20" s="74">
        <v>2410</v>
      </c>
      <c r="BA20" s="74">
        <v>0</v>
      </c>
      <c r="BB20" s="74">
        <v>0</v>
      </c>
      <c r="BC20" s="74">
        <v>94021</v>
      </c>
      <c r="BD20" s="74">
        <v>0</v>
      </c>
      <c r="BE20" s="74">
        <v>5957</v>
      </c>
      <c r="BF20" s="74">
        <f t="shared" si="24"/>
        <v>105019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24170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99062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99062</v>
      </c>
      <c r="DC20" s="74">
        <f t="shared" si="52"/>
        <v>96652</v>
      </c>
      <c r="DD20" s="74">
        <f t="shared" si="53"/>
        <v>2410</v>
      </c>
      <c r="DE20" s="74">
        <f t="shared" si="54"/>
        <v>0</v>
      </c>
      <c r="DF20" s="74">
        <f t="shared" si="55"/>
        <v>0</v>
      </c>
      <c r="DG20" s="74">
        <f t="shared" si="56"/>
        <v>118191</v>
      </c>
      <c r="DH20" s="74">
        <f t="shared" si="57"/>
        <v>0</v>
      </c>
      <c r="DI20" s="74">
        <f t="shared" si="58"/>
        <v>5957</v>
      </c>
      <c r="DJ20" s="74">
        <f t="shared" si="59"/>
        <v>105019</v>
      </c>
    </row>
    <row r="21" spans="1:114" s="50" customFormat="1" ht="12" customHeight="1">
      <c r="A21" s="53" t="s">
        <v>112</v>
      </c>
      <c r="B21" s="54" t="s">
        <v>142</v>
      </c>
      <c r="C21" s="53" t="s">
        <v>143</v>
      </c>
      <c r="D21" s="74">
        <f t="shared" si="6"/>
        <v>236788</v>
      </c>
      <c r="E21" s="74">
        <f t="shared" si="7"/>
        <v>4133</v>
      </c>
      <c r="F21" s="74">
        <v>0</v>
      </c>
      <c r="G21" s="74">
        <v>0</v>
      </c>
      <c r="H21" s="74">
        <v>0</v>
      </c>
      <c r="I21" s="74">
        <v>3773</v>
      </c>
      <c r="J21" s="75" t="s">
        <v>115</v>
      </c>
      <c r="K21" s="74">
        <v>360</v>
      </c>
      <c r="L21" s="74">
        <v>232655</v>
      </c>
      <c r="M21" s="74">
        <f t="shared" si="8"/>
        <v>35166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115</v>
      </c>
      <c r="T21" s="74">
        <v>0</v>
      </c>
      <c r="U21" s="74">
        <v>35166</v>
      </c>
      <c r="V21" s="74">
        <f t="shared" si="10"/>
        <v>271954</v>
      </c>
      <c r="W21" s="74">
        <f t="shared" si="11"/>
        <v>4133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3773</v>
      </c>
      <c r="AB21" s="75" t="s">
        <v>115</v>
      </c>
      <c r="AC21" s="74">
        <f t="shared" si="16"/>
        <v>360</v>
      </c>
      <c r="AD21" s="74">
        <f t="shared" si="17"/>
        <v>267821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57880</v>
      </c>
      <c r="AN21" s="74">
        <f t="shared" si="21"/>
        <v>4286</v>
      </c>
      <c r="AO21" s="74">
        <v>4286</v>
      </c>
      <c r="AP21" s="74">
        <v>0</v>
      </c>
      <c r="AQ21" s="74">
        <v>0</v>
      </c>
      <c r="AR21" s="74">
        <v>0</v>
      </c>
      <c r="AS21" s="74">
        <f t="shared" si="22"/>
        <v>3268</v>
      </c>
      <c r="AT21" s="74">
        <v>0</v>
      </c>
      <c r="AU21" s="74">
        <v>0</v>
      </c>
      <c r="AV21" s="74">
        <v>3268</v>
      </c>
      <c r="AW21" s="74">
        <v>0</v>
      </c>
      <c r="AX21" s="74">
        <f t="shared" si="23"/>
        <v>50326</v>
      </c>
      <c r="AY21" s="74">
        <v>50326</v>
      </c>
      <c r="AZ21" s="74">
        <v>0</v>
      </c>
      <c r="BA21" s="74">
        <v>0</v>
      </c>
      <c r="BB21" s="74">
        <v>0</v>
      </c>
      <c r="BC21" s="74">
        <v>173915</v>
      </c>
      <c r="BD21" s="74">
        <v>0</v>
      </c>
      <c r="BE21" s="74">
        <v>4993</v>
      </c>
      <c r="BF21" s="74">
        <f t="shared" si="24"/>
        <v>62873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35166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57880</v>
      </c>
      <c r="CR21" s="74">
        <f t="shared" si="41"/>
        <v>4286</v>
      </c>
      <c r="CS21" s="74">
        <f t="shared" si="42"/>
        <v>4286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3268</v>
      </c>
      <c r="CX21" s="74">
        <f t="shared" si="47"/>
        <v>0</v>
      </c>
      <c r="CY21" s="74">
        <f t="shared" si="48"/>
        <v>0</v>
      </c>
      <c r="CZ21" s="74">
        <f t="shared" si="49"/>
        <v>3268</v>
      </c>
      <c r="DA21" s="74">
        <f t="shared" si="50"/>
        <v>0</v>
      </c>
      <c r="DB21" s="74">
        <f t="shared" si="51"/>
        <v>50326</v>
      </c>
      <c r="DC21" s="74">
        <f t="shared" si="52"/>
        <v>50326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209081</v>
      </c>
      <c r="DH21" s="74">
        <f t="shared" si="57"/>
        <v>0</v>
      </c>
      <c r="DI21" s="74">
        <f t="shared" si="58"/>
        <v>4993</v>
      </c>
      <c r="DJ21" s="74">
        <f t="shared" si="59"/>
        <v>62873</v>
      </c>
    </row>
    <row r="22" spans="1:114" s="50" customFormat="1" ht="12" customHeight="1">
      <c r="A22" s="53" t="s">
        <v>112</v>
      </c>
      <c r="B22" s="54" t="s">
        <v>144</v>
      </c>
      <c r="C22" s="53" t="s">
        <v>145</v>
      </c>
      <c r="D22" s="74">
        <f t="shared" si="6"/>
        <v>303421</v>
      </c>
      <c r="E22" s="74">
        <f t="shared" si="7"/>
        <v>145118</v>
      </c>
      <c r="F22" s="74">
        <v>131785</v>
      </c>
      <c r="G22" s="74">
        <v>0</v>
      </c>
      <c r="H22" s="74">
        <v>0</v>
      </c>
      <c r="I22" s="74">
        <v>4308</v>
      </c>
      <c r="J22" s="75" t="s">
        <v>115</v>
      </c>
      <c r="K22" s="74">
        <v>9025</v>
      </c>
      <c r="L22" s="74">
        <v>158303</v>
      </c>
      <c r="M22" s="74">
        <f t="shared" si="8"/>
        <v>60382</v>
      </c>
      <c r="N22" s="74">
        <f t="shared" si="9"/>
        <v>34808</v>
      </c>
      <c r="O22" s="74">
        <v>34050</v>
      </c>
      <c r="P22" s="74">
        <v>0</v>
      </c>
      <c r="Q22" s="74">
        <v>0</v>
      </c>
      <c r="R22" s="74">
        <v>758</v>
      </c>
      <c r="S22" s="75" t="s">
        <v>115</v>
      </c>
      <c r="T22" s="74">
        <v>0</v>
      </c>
      <c r="U22" s="74">
        <v>25574</v>
      </c>
      <c r="V22" s="74">
        <f t="shared" si="10"/>
        <v>363803</v>
      </c>
      <c r="W22" s="74">
        <f t="shared" si="11"/>
        <v>179926</v>
      </c>
      <c r="X22" s="74">
        <f t="shared" si="12"/>
        <v>165835</v>
      </c>
      <c r="Y22" s="74">
        <f t="shared" si="13"/>
        <v>0</v>
      </c>
      <c r="Z22" s="74">
        <f t="shared" si="14"/>
        <v>0</v>
      </c>
      <c r="AA22" s="74">
        <f t="shared" si="15"/>
        <v>5066</v>
      </c>
      <c r="AB22" s="75" t="s">
        <v>115</v>
      </c>
      <c r="AC22" s="74">
        <f t="shared" si="16"/>
        <v>9025</v>
      </c>
      <c r="AD22" s="74">
        <f t="shared" si="17"/>
        <v>183877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303421</v>
      </c>
      <c r="AN22" s="74">
        <f t="shared" si="21"/>
        <v>5900</v>
      </c>
      <c r="AO22" s="74">
        <v>5900</v>
      </c>
      <c r="AP22" s="74">
        <v>0</v>
      </c>
      <c r="AQ22" s="74">
        <v>0</v>
      </c>
      <c r="AR22" s="74">
        <v>0</v>
      </c>
      <c r="AS22" s="74">
        <f t="shared" si="22"/>
        <v>116814</v>
      </c>
      <c r="AT22" s="74">
        <v>0</v>
      </c>
      <c r="AU22" s="74">
        <v>111148</v>
      </c>
      <c r="AV22" s="74">
        <v>5666</v>
      </c>
      <c r="AW22" s="74">
        <v>0</v>
      </c>
      <c r="AX22" s="74">
        <f t="shared" si="23"/>
        <v>180707</v>
      </c>
      <c r="AY22" s="74">
        <v>77780</v>
      </c>
      <c r="AZ22" s="74">
        <v>94533</v>
      </c>
      <c r="BA22" s="74">
        <v>8394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303421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60382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28716</v>
      </c>
      <c r="BV22" s="74">
        <v>0</v>
      </c>
      <c r="BW22" s="74">
        <v>28716</v>
      </c>
      <c r="BX22" s="74">
        <v>0</v>
      </c>
      <c r="BY22" s="74">
        <v>0</v>
      </c>
      <c r="BZ22" s="74">
        <f t="shared" si="30"/>
        <v>31666</v>
      </c>
      <c r="CA22" s="74">
        <v>0</v>
      </c>
      <c r="CB22" s="74">
        <v>31666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60382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363803</v>
      </c>
      <c r="CR22" s="74">
        <f t="shared" si="41"/>
        <v>5900</v>
      </c>
      <c r="CS22" s="74">
        <f t="shared" si="42"/>
        <v>5900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145530</v>
      </c>
      <c r="CX22" s="74">
        <f t="shared" si="47"/>
        <v>0</v>
      </c>
      <c r="CY22" s="74">
        <f t="shared" si="48"/>
        <v>139864</v>
      </c>
      <c r="CZ22" s="74">
        <f t="shared" si="49"/>
        <v>5666</v>
      </c>
      <c r="DA22" s="74">
        <f t="shared" si="50"/>
        <v>0</v>
      </c>
      <c r="DB22" s="74">
        <f t="shared" si="51"/>
        <v>212373</v>
      </c>
      <c r="DC22" s="74">
        <f t="shared" si="52"/>
        <v>77780</v>
      </c>
      <c r="DD22" s="74">
        <f t="shared" si="53"/>
        <v>126199</v>
      </c>
      <c r="DE22" s="74">
        <f t="shared" si="54"/>
        <v>8394</v>
      </c>
      <c r="DF22" s="74">
        <f t="shared" si="55"/>
        <v>0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363803</v>
      </c>
    </row>
    <row r="23" spans="1:114" s="50" customFormat="1" ht="12" customHeight="1">
      <c r="A23" s="53" t="s">
        <v>112</v>
      </c>
      <c r="B23" s="54" t="s">
        <v>146</v>
      </c>
      <c r="C23" s="53" t="s">
        <v>147</v>
      </c>
      <c r="D23" s="74">
        <f t="shared" si="6"/>
        <v>213405</v>
      </c>
      <c r="E23" s="74">
        <f t="shared" si="7"/>
        <v>95861</v>
      </c>
      <c r="F23" s="74">
        <v>87210</v>
      </c>
      <c r="G23" s="74">
        <v>0</v>
      </c>
      <c r="H23" s="74">
        <v>0</v>
      </c>
      <c r="I23" s="74">
        <v>7352</v>
      </c>
      <c r="J23" s="75" t="s">
        <v>115</v>
      </c>
      <c r="K23" s="74">
        <v>1299</v>
      </c>
      <c r="L23" s="74">
        <v>117544</v>
      </c>
      <c r="M23" s="74">
        <f t="shared" si="8"/>
        <v>302804</v>
      </c>
      <c r="N23" s="74">
        <f t="shared" si="9"/>
        <v>276615</v>
      </c>
      <c r="O23" s="74">
        <v>276352</v>
      </c>
      <c r="P23" s="74">
        <v>147</v>
      </c>
      <c r="Q23" s="74">
        <v>0</v>
      </c>
      <c r="R23" s="74">
        <v>116</v>
      </c>
      <c r="S23" s="75" t="s">
        <v>115</v>
      </c>
      <c r="T23" s="74">
        <v>0</v>
      </c>
      <c r="U23" s="74">
        <v>26189</v>
      </c>
      <c r="V23" s="74">
        <f t="shared" si="10"/>
        <v>516209</v>
      </c>
      <c r="W23" s="74">
        <f t="shared" si="11"/>
        <v>372476</v>
      </c>
      <c r="X23" s="74">
        <f t="shared" si="12"/>
        <v>363562</v>
      </c>
      <c r="Y23" s="74">
        <f t="shared" si="13"/>
        <v>147</v>
      </c>
      <c r="Z23" s="74">
        <f t="shared" si="14"/>
        <v>0</v>
      </c>
      <c r="AA23" s="74">
        <f t="shared" si="15"/>
        <v>7468</v>
      </c>
      <c r="AB23" s="75" t="s">
        <v>115</v>
      </c>
      <c r="AC23" s="74">
        <f t="shared" si="16"/>
        <v>1299</v>
      </c>
      <c r="AD23" s="74">
        <f t="shared" si="17"/>
        <v>143733</v>
      </c>
      <c r="AE23" s="74">
        <f t="shared" si="18"/>
        <v>27632</v>
      </c>
      <c r="AF23" s="74">
        <f t="shared" si="19"/>
        <v>25200</v>
      </c>
      <c r="AG23" s="74">
        <v>0</v>
      </c>
      <c r="AH23" s="74">
        <v>25200</v>
      </c>
      <c r="AI23" s="74">
        <v>0</v>
      </c>
      <c r="AJ23" s="74">
        <v>0</v>
      </c>
      <c r="AK23" s="74">
        <v>2432</v>
      </c>
      <c r="AL23" s="74">
        <v>0</v>
      </c>
      <c r="AM23" s="74">
        <f t="shared" si="20"/>
        <v>175194</v>
      </c>
      <c r="AN23" s="74">
        <f t="shared" si="21"/>
        <v>13285</v>
      </c>
      <c r="AO23" s="74">
        <v>3509</v>
      </c>
      <c r="AP23" s="74">
        <v>9405</v>
      </c>
      <c r="AQ23" s="74">
        <v>0</v>
      </c>
      <c r="AR23" s="74">
        <v>371</v>
      </c>
      <c r="AS23" s="74">
        <f t="shared" si="22"/>
        <v>31672</v>
      </c>
      <c r="AT23" s="74">
        <v>3942</v>
      </c>
      <c r="AU23" s="74">
        <v>20032</v>
      </c>
      <c r="AV23" s="74">
        <v>7698</v>
      </c>
      <c r="AW23" s="74">
        <v>46179</v>
      </c>
      <c r="AX23" s="74">
        <f t="shared" si="23"/>
        <v>84058</v>
      </c>
      <c r="AY23" s="74">
        <v>14733</v>
      </c>
      <c r="AZ23" s="74">
        <v>58732</v>
      </c>
      <c r="BA23" s="74">
        <v>10593</v>
      </c>
      <c r="BB23" s="74">
        <v>0</v>
      </c>
      <c r="BC23" s="74">
        <v>0</v>
      </c>
      <c r="BD23" s="74">
        <v>0</v>
      </c>
      <c r="BE23" s="74">
        <v>10579</v>
      </c>
      <c r="BF23" s="74">
        <f t="shared" si="24"/>
        <v>213405</v>
      </c>
      <c r="BG23" s="74">
        <f t="shared" si="25"/>
        <v>291387</v>
      </c>
      <c r="BH23" s="74">
        <f t="shared" si="26"/>
        <v>287270</v>
      </c>
      <c r="BI23" s="74">
        <v>0</v>
      </c>
      <c r="BJ23" s="74">
        <v>0</v>
      </c>
      <c r="BK23" s="74">
        <v>287270</v>
      </c>
      <c r="BL23" s="74">
        <v>0</v>
      </c>
      <c r="BM23" s="74">
        <v>4117</v>
      </c>
      <c r="BN23" s="74">
        <v>0</v>
      </c>
      <c r="BO23" s="74">
        <f t="shared" si="27"/>
        <v>10959</v>
      </c>
      <c r="BP23" s="74">
        <f t="shared" si="28"/>
        <v>1504</v>
      </c>
      <c r="BQ23" s="74">
        <v>1504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9455</v>
      </c>
      <c r="CA23" s="74">
        <v>0</v>
      </c>
      <c r="CB23" s="74">
        <v>0</v>
      </c>
      <c r="CC23" s="74">
        <v>9455</v>
      </c>
      <c r="CD23" s="74">
        <v>0</v>
      </c>
      <c r="CE23" s="74">
        <v>0</v>
      </c>
      <c r="CF23" s="74">
        <v>0</v>
      </c>
      <c r="CG23" s="74">
        <v>458</v>
      </c>
      <c r="CH23" s="74">
        <f t="shared" si="31"/>
        <v>302804</v>
      </c>
      <c r="CI23" s="74">
        <f t="shared" si="32"/>
        <v>319019</v>
      </c>
      <c r="CJ23" s="74">
        <f t="shared" si="33"/>
        <v>312470</v>
      </c>
      <c r="CK23" s="74">
        <f t="shared" si="34"/>
        <v>0</v>
      </c>
      <c r="CL23" s="74">
        <f t="shared" si="35"/>
        <v>25200</v>
      </c>
      <c r="CM23" s="74">
        <f t="shared" si="36"/>
        <v>287270</v>
      </c>
      <c r="CN23" s="74">
        <f t="shared" si="37"/>
        <v>0</v>
      </c>
      <c r="CO23" s="74">
        <f t="shared" si="38"/>
        <v>6549</v>
      </c>
      <c r="CP23" s="74">
        <f t="shared" si="39"/>
        <v>0</v>
      </c>
      <c r="CQ23" s="74">
        <f t="shared" si="40"/>
        <v>186153</v>
      </c>
      <c r="CR23" s="74">
        <f t="shared" si="41"/>
        <v>14789</v>
      </c>
      <c r="CS23" s="74">
        <f t="shared" si="42"/>
        <v>5013</v>
      </c>
      <c r="CT23" s="74">
        <f t="shared" si="43"/>
        <v>9405</v>
      </c>
      <c r="CU23" s="74">
        <f t="shared" si="44"/>
        <v>0</v>
      </c>
      <c r="CV23" s="74">
        <f t="shared" si="45"/>
        <v>371</v>
      </c>
      <c r="CW23" s="74">
        <f t="shared" si="46"/>
        <v>31672</v>
      </c>
      <c r="CX23" s="74">
        <f t="shared" si="47"/>
        <v>3942</v>
      </c>
      <c r="CY23" s="74">
        <f t="shared" si="48"/>
        <v>20032</v>
      </c>
      <c r="CZ23" s="74">
        <f t="shared" si="49"/>
        <v>7698</v>
      </c>
      <c r="DA23" s="74">
        <f t="shared" si="50"/>
        <v>46179</v>
      </c>
      <c r="DB23" s="74">
        <f t="shared" si="51"/>
        <v>93513</v>
      </c>
      <c r="DC23" s="74">
        <f t="shared" si="52"/>
        <v>14733</v>
      </c>
      <c r="DD23" s="74">
        <f t="shared" si="53"/>
        <v>58732</v>
      </c>
      <c r="DE23" s="74">
        <f t="shared" si="54"/>
        <v>20048</v>
      </c>
      <c r="DF23" s="74">
        <f t="shared" si="55"/>
        <v>0</v>
      </c>
      <c r="DG23" s="74">
        <f t="shared" si="56"/>
        <v>0</v>
      </c>
      <c r="DH23" s="74">
        <f t="shared" si="57"/>
        <v>0</v>
      </c>
      <c r="DI23" s="74">
        <f t="shared" si="58"/>
        <v>11037</v>
      </c>
      <c r="DJ23" s="74">
        <f t="shared" si="59"/>
        <v>516209</v>
      </c>
    </row>
    <row r="24" spans="1:114" s="50" customFormat="1" ht="12" customHeight="1">
      <c r="A24" s="53" t="s">
        <v>112</v>
      </c>
      <c r="B24" s="54" t="s">
        <v>148</v>
      </c>
      <c r="C24" s="53" t="s">
        <v>149</v>
      </c>
      <c r="D24" s="74">
        <f t="shared" si="6"/>
        <v>252053</v>
      </c>
      <c r="E24" s="74">
        <f t="shared" si="7"/>
        <v>6228</v>
      </c>
      <c r="F24" s="74">
        <v>0</v>
      </c>
      <c r="G24" s="74">
        <v>0</v>
      </c>
      <c r="H24" s="74">
        <v>0</v>
      </c>
      <c r="I24" s="74">
        <v>334</v>
      </c>
      <c r="J24" s="75" t="s">
        <v>115</v>
      </c>
      <c r="K24" s="74">
        <v>5894</v>
      </c>
      <c r="L24" s="74">
        <v>245825</v>
      </c>
      <c r="M24" s="74">
        <f t="shared" si="8"/>
        <v>45845</v>
      </c>
      <c r="N24" s="74">
        <f t="shared" si="9"/>
        <v>10</v>
      </c>
      <c r="O24" s="74">
        <v>0</v>
      </c>
      <c r="P24" s="74">
        <v>0</v>
      </c>
      <c r="Q24" s="74">
        <v>0</v>
      </c>
      <c r="R24" s="74">
        <v>0</v>
      </c>
      <c r="S24" s="75" t="s">
        <v>115</v>
      </c>
      <c r="T24" s="74">
        <v>10</v>
      </c>
      <c r="U24" s="74">
        <v>45835</v>
      </c>
      <c r="V24" s="74">
        <f t="shared" si="10"/>
        <v>297898</v>
      </c>
      <c r="W24" s="74">
        <f t="shared" si="11"/>
        <v>6238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334</v>
      </c>
      <c r="AB24" s="75" t="s">
        <v>115</v>
      </c>
      <c r="AC24" s="74">
        <f t="shared" si="16"/>
        <v>5904</v>
      </c>
      <c r="AD24" s="74">
        <f t="shared" si="17"/>
        <v>291660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110905</v>
      </c>
      <c r="AN24" s="74">
        <f t="shared" si="21"/>
        <v>3575</v>
      </c>
      <c r="AO24" s="74">
        <v>0</v>
      </c>
      <c r="AP24" s="74">
        <v>3575</v>
      </c>
      <c r="AQ24" s="74">
        <v>0</v>
      </c>
      <c r="AR24" s="74">
        <v>0</v>
      </c>
      <c r="AS24" s="74">
        <f t="shared" si="22"/>
        <v>733</v>
      </c>
      <c r="AT24" s="74">
        <v>733</v>
      </c>
      <c r="AU24" s="74">
        <v>0</v>
      </c>
      <c r="AV24" s="74">
        <v>0</v>
      </c>
      <c r="AW24" s="74">
        <v>0</v>
      </c>
      <c r="AX24" s="74">
        <f t="shared" si="23"/>
        <v>106597</v>
      </c>
      <c r="AY24" s="74">
        <v>59745</v>
      </c>
      <c r="AZ24" s="74">
        <v>45941</v>
      </c>
      <c r="BA24" s="74">
        <v>911</v>
      </c>
      <c r="BB24" s="74">
        <v>0</v>
      </c>
      <c r="BC24" s="74">
        <v>141148</v>
      </c>
      <c r="BD24" s="74">
        <v>0</v>
      </c>
      <c r="BE24" s="74">
        <v>0</v>
      </c>
      <c r="BF24" s="74">
        <f t="shared" si="24"/>
        <v>110905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17304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17304</v>
      </c>
      <c r="CA24" s="74">
        <v>0</v>
      </c>
      <c r="CB24" s="74">
        <v>17304</v>
      </c>
      <c r="CC24" s="74">
        <v>0</v>
      </c>
      <c r="CD24" s="74">
        <v>0</v>
      </c>
      <c r="CE24" s="74">
        <v>28541</v>
      </c>
      <c r="CF24" s="74">
        <v>0</v>
      </c>
      <c r="CG24" s="74">
        <v>0</v>
      </c>
      <c r="CH24" s="74">
        <f t="shared" si="31"/>
        <v>17304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128209</v>
      </c>
      <c r="CR24" s="74">
        <f t="shared" si="41"/>
        <v>3575</v>
      </c>
      <c r="CS24" s="74">
        <f t="shared" si="42"/>
        <v>0</v>
      </c>
      <c r="CT24" s="74">
        <f t="shared" si="43"/>
        <v>3575</v>
      </c>
      <c r="CU24" s="74">
        <f t="shared" si="44"/>
        <v>0</v>
      </c>
      <c r="CV24" s="74">
        <f t="shared" si="45"/>
        <v>0</v>
      </c>
      <c r="CW24" s="74">
        <f t="shared" si="46"/>
        <v>733</v>
      </c>
      <c r="CX24" s="74">
        <f t="shared" si="47"/>
        <v>733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123901</v>
      </c>
      <c r="DC24" s="74">
        <f t="shared" si="52"/>
        <v>59745</v>
      </c>
      <c r="DD24" s="74">
        <f t="shared" si="53"/>
        <v>63245</v>
      </c>
      <c r="DE24" s="74">
        <f t="shared" si="54"/>
        <v>911</v>
      </c>
      <c r="DF24" s="74">
        <f t="shared" si="55"/>
        <v>0</v>
      </c>
      <c r="DG24" s="74">
        <f t="shared" si="56"/>
        <v>169689</v>
      </c>
      <c r="DH24" s="74">
        <f t="shared" si="57"/>
        <v>0</v>
      </c>
      <c r="DI24" s="74">
        <f t="shared" si="58"/>
        <v>0</v>
      </c>
      <c r="DJ24" s="74">
        <f t="shared" si="59"/>
        <v>128209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150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151</v>
      </c>
      <c r="B2" s="148" t="s">
        <v>152</v>
      </c>
      <c r="C2" s="151" t="s">
        <v>153</v>
      </c>
      <c r="D2" s="132" t="s">
        <v>154</v>
      </c>
      <c r="E2" s="78"/>
      <c r="F2" s="78"/>
      <c r="G2" s="78"/>
      <c r="H2" s="78"/>
      <c r="I2" s="78"/>
      <c r="J2" s="78"/>
      <c r="K2" s="78"/>
      <c r="L2" s="79"/>
      <c r="M2" s="132" t="s">
        <v>155</v>
      </c>
      <c r="N2" s="78"/>
      <c r="O2" s="78"/>
      <c r="P2" s="78"/>
      <c r="Q2" s="78"/>
      <c r="R2" s="78"/>
      <c r="S2" s="78"/>
      <c r="T2" s="78"/>
      <c r="U2" s="79"/>
      <c r="V2" s="132" t="s">
        <v>156</v>
      </c>
      <c r="W2" s="78"/>
      <c r="X2" s="78"/>
      <c r="Y2" s="78"/>
      <c r="Z2" s="78"/>
      <c r="AA2" s="78"/>
      <c r="AB2" s="78"/>
      <c r="AC2" s="78"/>
      <c r="AD2" s="79"/>
      <c r="AE2" s="133" t="s">
        <v>157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158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159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160</v>
      </c>
      <c r="E3" s="83"/>
      <c r="F3" s="83"/>
      <c r="G3" s="83"/>
      <c r="H3" s="83"/>
      <c r="I3" s="83"/>
      <c r="J3" s="83"/>
      <c r="K3" s="83"/>
      <c r="L3" s="84"/>
      <c r="M3" s="134" t="s">
        <v>160</v>
      </c>
      <c r="N3" s="83"/>
      <c r="O3" s="83"/>
      <c r="P3" s="83"/>
      <c r="Q3" s="83"/>
      <c r="R3" s="83"/>
      <c r="S3" s="83"/>
      <c r="T3" s="83"/>
      <c r="U3" s="84"/>
      <c r="V3" s="134" t="s">
        <v>160</v>
      </c>
      <c r="W3" s="83"/>
      <c r="X3" s="83"/>
      <c r="Y3" s="83"/>
      <c r="Z3" s="83"/>
      <c r="AA3" s="83"/>
      <c r="AB3" s="83"/>
      <c r="AC3" s="83"/>
      <c r="AD3" s="84"/>
      <c r="AE3" s="135" t="s">
        <v>161</v>
      </c>
      <c r="AF3" s="80"/>
      <c r="AG3" s="80"/>
      <c r="AH3" s="80"/>
      <c r="AI3" s="80"/>
      <c r="AJ3" s="80"/>
      <c r="AK3" s="80"/>
      <c r="AL3" s="85"/>
      <c r="AM3" s="81" t="s">
        <v>162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163</v>
      </c>
      <c r="BF3" s="90" t="s">
        <v>156</v>
      </c>
      <c r="BG3" s="135" t="s">
        <v>161</v>
      </c>
      <c r="BH3" s="80"/>
      <c r="BI3" s="80"/>
      <c r="BJ3" s="80"/>
      <c r="BK3" s="80"/>
      <c r="BL3" s="80"/>
      <c r="BM3" s="80"/>
      <c r="BN3" s="85"/>
      <c r="BO3" s="81" t="s">
        <v>162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163</v>
      </c>
      <c r="CH3" s="90" t="s">
        <v>156</v>
      </c>
      <c r="CI3" s="135" t="s">
        <v>161</v>
      </c>
      <c r="CJ3" s="80"/>
      <c r="CK3" s="80"/>
      <c r="CL3" s="80"/>
      <c r="CM3" s="80"/>
      <c r="CN3" s="80"/>
      <c r="CO3" s="80"/>
      <c r="CP3" s="85"/>
      <c r="CQ3" s="81" t="s">
        <v>162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163</v>
      </c>
      <c r="DJ3" s="90" t="s">
        <v>156</v>
      </c>
    </row>
    <row r="4" spans="1:114" s="55" customFormat="1" ht="13.5" customHeight="1">
      <c r="A4" s="149"/>
      <c r="B4" s="149"/>
      <c r="C4" s="152"/>
      <c r="D4" s="68"/>
      <c r="E4" s="134" t="s">
        <v>164</v>
      </c>
      <c r="F4" s="91"/>
      <c r="G4" s="91"/>
      <c r="H4" s="91"/>
      <c r="I4" s="91"/>
      <c r="J4" s="91"/>
      <c r="K4" s="92"/>
      <c r="L4" s="125" t="s">
        <v>165</v>
      </c>
      <c r="M4" s="68"/>
      <c r="N4" s="134" t="s">
        <v>164</v>
      </c>
      <c r="O4" s="91"/>
      <c r="P4" s="91"/>
      <c r="Q4" s="91"/>
      <c r="R4" s="91"/>
      <c r="S4" s="91"/>
      <c r="T4" s="92"/>
      <c r="U4" s="125" t="s">
        <v>165</v>
      </c>
      <c r="V4" s="68"/>
      <c r="W4" s="134" t="s">
        <v>164</v>
      </c>
      <c r="X4" s="91"/>
      <c r="Y4" s="91"/>
      <c r="Z4" s="91"/>
      <c r="AA4" s="91"/>
      <c r="AB4" s="91"/>
      <c r="AC4" s="92"/>
      <c r="AD4" s="125" t="s">
        <v>165</v>
      </c>
      <c r="AE4" s="90" t="s">
        <v>156</v>
      </c>
      <c r="AF4" s="95" t="s">
        <v>166</v>
      </c>
      <c r="AG4" s="89"/>
      <c r="AH4" s="93"/>
      <c r="AI4" s="80"/>
      <c r="AJ4" s="94"/>
      <c r="AK4" s="136" t="s">
        <v>167</v>
      </c>
      <c r="AL4" s="146" t="s">
        <v>168</v>
      </c>
      <c r="AM4" s="90" t="s">
        <v>156</v>
      </c>
      <c r="AN4" s="135" t="s">
        <v>169</v>
      </c>
      <c r="AO4" s="87"/>
      <c r="AP4" s="87"/>
      <c r="AQ4" s="87"/>
      <c r="AR4" s="88"/>
      <c r="AS4" s="135" t="s">
        <v>170</v>
      </c>
      <c r="AT4" s="80"/>
      <c r="AU4" s="80"/>
      <c r="AV4" s="94"/>
      <c r="AW4" s="95" t="s">
        <v>171</v>
      </c>
      <c r="AX4" s="135" t="s">
        <v>172</v>
      </c>
      <c r="AY4" s="86"/>
      <c r="AZ4" s="87"/>
      <c r="BA4" s="87"/>
      <c r="BB4" s="88"/>
      <c r="BC4" s="95" t="s">
        <v>173</v>
      </c>
      <c r="BD4" s="95" t="s">
        <v>174</v>
      </c>
      <c r="BE4" s="90"/>
      <c r="BF4" s="90"/>
      <c r="BG4" s="90" t="s">
        <v>156</v>
      </c>
      <c r="BH4" s="95" t="s">
        <v>166</v>
      </c>
      <c r="BI4" s="89"/>
      <c r="BJ4" s="93"/>
      <c r="BK4" s="80"/>
      <c r="BL4" s="94"/>
      <c r="BM4" s="136" t="s">
        <v>167</v>
      </c>
      <c r="BN4" s="146" t="s">
        <v>168</v>
      </c>
      <c r="BO4" s="90" t="s">
        <v>156</v>
      </c>
      <c r="BP4" s="135" t="s">
        <v>169</v>
      </c>
      <c r="BQ4" s="87"/>
      <c r="BR4" s="87"/>
      <c r="BS4" s="87"/>
      <c r="BT4" s="88"/>
      <c r="BU4" s="135" t="s">
        <v>170</v>
      </c>
      <c r="BV4" s="80"/>
      <c r="BW4" s="80"/>
      <c r="BX4" s="94"/>
      <c r="BY4" s="95" t="s">
        <v>171</v>
      </c>
      <c r="BZ4" s="135" t="s">
        <v>172</v>
      </c>
      <c r="CA4" s="96"/>
      <c r="CB4" s="96"/>
      <c r="CC4" s="97"/>
      <c r="CD4" s="88"/>
      <c r="CE4" s="95" t="s">
        <v>173</v>
      </c>
      <c r="CF4" s="95" t="s">
        <v>174</v>
      </c>
      <c r="CG4" s="90"/>
      <c r="CH4" s="90"/>
      <c r="CI4" s="90" t="s">
        <v>156</v>
      </c>
      <c r="CJ4" s="95" t="s">
        <v>166</v>
      </c>
      <c r="CK4" s="89"/>
      <c r="CL4" s="93"/>
      <c r="CM4" s="80"/>
      <c r="CN4" s="94"/>
      <c r="CO4" s="136" t="s">
        <v>167</v>
      </c>
      <c r="CP4" s="146" t="s">
        <v>168</v>
      </c>
      <c r="CQ4" s="90" t="s">
        <v>156</v>
      </c>
      <c r="CR4" s="135" t="s">
        <v>169</v>
      </c>
      <c r="CS4" s="87"/>
      <c r="CT4" s="87"/>
      <c r="CU4" s="87"/>
      <c r="CV4" s="88"/>
      <c r="CW4" s="135" t="s">
        <v>170</v>
      </c>
      <c r="CX4" s="80"/>
      <c r="CY4" s="80"/>
      <c r="CZ4" s="94"/>
      <c r="DA4" s="95" t="s">
        <v>171</v>
      </c>
      <c r="DB4" s="135" t="s">
        <v>172</v>
      </c>
      <c r="DC4" s="87"/>
      <c r="DD4" s="87"/>
      <c r="DE4" s="87"/>
      <c r="DF4" s="88"/>
      <c r="DG4" s="95" t="s">
        <v>173</v>
      </c>
      <c r="DH4" s="95" t="s">
        <v>174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156</v>
      </c>
      <c r="F5" s="124" t="s">
        <v>175</v>
      </c>
      <c r="G5" s="124" t="s">
        <v>176</v>
      </c>
      <c r="H5" s="124" t="s">
        <v>177</v>
      </c>
      <c r="I5" s="124" t="s">
        <v>178</v>
      </c>
      <c r="J5" s="124" t="s">
        <v>179</v>
      </c>
      <c r="K5" s="124" t="s">
        <v>163</v>
      </c>
      <c r="L5" s="67"/>
      <c r="M5" s="68"/>
      <c r="N5" s="126" t="s">
        <v>156</v>
      </c>
      <c r="O5" s="124" t="s">
        <v>175</v>
      </c>
      <c r="P5" s="124" t="s">
        <v>176</v>
      </c>
      <c r="Q5" s="124" t="s">
        <v>177</v>
      </c>
      <c r="R5" s="124" t="s">
        <v>178</v>
      </c>
      <c r="S5" s="124" t="s">
        <v>179</v>
      </c>
      <c r="T5" s="124" t="s">
        <v>163</v>
      </c>
      <c r="U5" s="67"/>
      <c r="V5" s="68"/>
      <c r="W5" s="126" t="s">
        <v>156</v>
      </c>
      <c r="X5" s="124" t="s">
        <v>175</v>
      </c>
      <c r="Y5" s="124" t="s">
        <v>176</v>
      </c>
      <c r="Z5" s="124" t="s">
        <v>177</v>
      </c>
      <c r="AA5" s="124" t="s">
        <v>178</v>
      </c>
      <c r="AB5" s="124" t="s">
        <v>179</v>
      </c>
      <c r="AC5" s="124" t="s">
        <v>163</v>
      </c>
      <c r="AD5" s="67"/>
      <c r="AE5" s="90"/>
      <c r="AF5" s="90" t="s">
        <v>156</v>
      </c>
      <c r="AG5" s="136" t="s">
        <v>180</v>
      </c>
      <c r="AH5" s="136" t="s">
        <v>181</v>
      </c>
      <c r="AI5" s="136" t="s">
        <v>182</v>
      </c>
      <c r="AJ5" s="136" t="s">
        <v>163</v>
      </c>
      <c r="AK5" s="98"/>
      <c r="AL5" s="147"/>
      <c r="AM5" s="90"/>
      <c r="AN5" s="90" t="s">
        <v>156</v>
      </c>
      <c r="AO5" s="90" t="s">
        <v>183</v>
      </c>
      <c r="AP5" s="90" t="s">
        <v>184</v>
      </c>
      <c r="AQ5" s="90" t="s">
        <v>185</v>
      </c>
      <c r="AR5" s="90" t="s">
        <v>186</v>
      </c>
      <c r="AS5" s="90" t="s">
        <v>156</v>
      </c>
      <c r="AT5" s="95" t="s">
        <v>187</v>
      </c>
      <c r="AU5" s="95" t="s">
        <v>188</v>
      </c>
      <c r="AV5" s="95" t="s">
        <v>189</v>
      </c>
      <c r="AW5" s="90"/>
      <c r="AX5" s="90" t="s">
        <v>156</v>
      </c>
      <c r="AY5" s="95" t="s">
        <v>187</v>
      </c>
      <c r="AZ5" s="95" t="s">
        <v>188</v>
      </c>
      <c r="BA5" s="95" t="s">
        <v>189</v>
      </c>
      <c r="BB5" s="95" t="s">
        <v>163</v>
      </c>
      <c r="BC5" s="90"/>
      <c r="BD5" s="90"/>
      <c r="BE5" s="90"/>
      <c r="BF5" s="90"/>
      <c r="BG5" s="90"/>
      <c r="BH5" s="90" t="s">
        <v>156</v>
      </c>
      <c r="BI5" s="136" t="s">
        <v>180</v>
      </c>
      <c r="BJ5" s="136" t="s">
        <v>181</v>
      </c>
      <c r="BK5" s="136" t="s">
        <v>182</v>
      </c>
      <c r="BL5" s="136" t="s">
        <v>163</v>
      </c>
      <c r="BM5" s="98"/>
      <c r="BN5" s="147"/>
      <c r="BO5" s="90"/>
      <c r="BP5" s="90" t="s">
        <v>156</v>
      </c>
      <c r="BQ5" s="90" t="s">
        <v>183</v>
      </c>
      <c r="BR5" s="90" t="s">
        <v>184</v>
      </c>
      <c r="BS5" s="90" t="s">
        <v>185</v>
      </c>
      <c r="BT5" s="90" t="s">
        <v>186</v>
      </c>
      <c r="BU5" s="90" t="s">
        <v>156</v>
      </c>
      <c r="BV5" s="95" t="s">
        <v>187</v>
      </c>
      <c r="BW5" s="95" t="s">
        <v>188</v>
      </c>
      <c r="BX5" s="95" t="s">
        <v>189</v>
      </c>
      <c r="BY5" s="90"/>
      <c r="BZ5" s="90" t="s">
        <v>156</v>
      </c>
      <c r="CA5" s="95" t="s">
        <v>187</v>
      </c>
      <c r="CB5" s="95" t="s">
        <v>188</v>
      </c>
      <c r="CC5" s="95" t="s">
        <v>189</v>
      </c>
      <c r="CD5" s="95" t="s">
        <v>163</v>
      </c>
      <c r="CE5" s="90"/>
      <c r="CF5" s="90"/>
      <c r="CG5" s="90"/>
      <c r="CH5" s="90"/>
      <c r="CI5" s="90"/>
      <c r="CJ5" s="90" t="s">
        <v>156</v>
      </c>
      <c r="CK5" s="136" t="s">
        <v>180</v>
      </c>
      <c r="CL5" s="136" t="s">
        <v>181</v>
      </c>
      <c r="CM5" s="136" t="s">
        <v>182</v>
      </c>
      <c r="CN5" s="136" t="s">
        <v>163</v>
      </c>
      <c r="CO5" s="98"/>
      <c r="CP5" s="147"/>
      <c r="CQ5" s="90"/>
      <c r="CR5" s="90" t="s">
        <v>156</v>
      </c>
      <c r="CS5" s="90" t="s">
        <v>183</v>
      </c>
      <c r="CT5" s="90" t="s">
        <v>184</v>
      </c>
      <c r="CU5" s="90" t="s">
        <v>185</v>
      </c>
      <c r="CV5" s="90" t="s">
        <v>186</v>
      </c>
      <c r="CW5" s="90" t="s">
        <v>156</v>
      </c>
      <c r="CX5" s="95" t="s">
        <v>187</v>
      </c>
      <c r="CY5" s="95" t="s">
        <v>188</v>
      </c>
      <c r="CZ5" s="95" t="s">
        <v>189</v>
      </c>
      <c r="DA5" s="90"/>
      <c r="DB5" s="90" t="s">
        <v>156</v>
      </c>
      <c r="DC5" s="95" t="s">
        <v>187</v>
      </c>
      <c r="DD5" s="95" t="s">
        <v>188</v>
      </c>
      <c r="DE5" s="95" t="s">
        <v>189</v>
      </c>
      <c r="DF5" s="95" t="s">
        <v>163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190</v>
      </c>
      <c r="E6" s="99" t="s">
        <v>190</v>
      </c>
      <c r="F6" s="100" t="s">
        <v>190</v>
      </c>
      <c r="G6" s="100" t="s">
        <v>190</v>
      </c>
      <c r="H6" s="100" t="s">
        <v>190</v>
      </c>
      <c r="I6" s="100" t="s">
        <v>190</v>
      </c>
      <c r="J6" s="100" t="s">
        <v>190</v>
      </c>
      <c r="K6" s="100" t="s">
        <v>190</v>
      </c>
      <c r="L6" s="100" t="s">
        <v>190</v>
      </c>
      <c r="M6" s="99" t="s">
        <v>190</v>
      </c>
      <c r="N6" s="99" t="s">
        <v>190</v>
      </c>
      <c r="O6" s="100" t="s">
        <v>190</v>
      </c>
      <c r="P6" s="100" t="s">
        <v>190</v>
      </c>
      <c r="Q6" s="100" t="s">
        <v>190</v>
      </c>
      <c r="R6" s="100" t="s">
        <v>190</v>
      </c>
      <c r="S6" s="100" t="s">
        <v>190</v>
      </c>
      <c r="T6" s="100" t="s">
        <v>190</v>
      </c>
      <c r="U6" s="100" t="s">
        <v>190</v>
      </c>
      <c r="V6" s="99" t="s">
        <v>190</v>
      </c>
      <c r="W6" s="99" t="s">
        <v>190</v>
      </c>
      <c r="X6" s="100" t="s">
        <v>190</v>
      </c>
      <c r="Y6" s="100" t="s">
        <v>190</v>
      </c>
      <c r="Z6" s="100" t="s">
        <v>190</v>
      </c>
      <c r="AA6" s="100" t="s">
        <v>190</v>
      </c>
      <c r="AB6" s="100" t="s">
        <v>190</v>
      </c>
      <c r="AC6" s="100" t="s">
        <v>190</v>
      </c>
      <c r="AD6" s="100" t="s">
        <v>190</v>
      </c>
      <c r="AE6" s="101" t="s">
        <v>190</v>
      </c>
      <c r="AF6" s="101" t="s">
        <v>190</v>
      </c>
      <c r="AG6" s="102" t="s">
        <v>190</v>
      </c>
      <c r="AH6" s="102" t="s">
        <v>190</v>
      </c>
      <c r="AI6" s="102" t="s">
        <v>190</v>
      </c>
      <c r="AJ6" s="102" t="s">
        <v>190</v>
      </c>
      <c r="AK6" s="102" t="s">
        <v>190</v>
      </c>
      <c r="AL6" s="102" t="s">
        <v>190</v>
      </c>
      <c r="AM6" s="101" t="s">
        <v>190</v>
      </c>
      <c r="AN6" s="101" t="s">
        <v>190</v>
      </c>
      <c r="AO6" s="101" t="s">
        <v>190</v>
      </c>
      <c r="AP6" s="101" t="s">
        <v>190</v>
      </c>
      <c r="AQ6" s="101" t="s">
        <v>190</v>
      </c>
      <c r="AR6" s="101" t="s">
        <v>190</v>
      </c>
      <c r="AS6" s="101" t="s">
        <v>190</v>
      </c>
      <c r="AT6" s="101" t="s">
        <v>190</v>
      </c>
      <c r="AU6" s="101" t="s">
        <v>190</v>
      </c>
      <c r="AV6" s="101" t="s">
        <v>190</v>
      </c>
      <c r="AW6" s="101" t="s">
        <v>190</v>
      </c>
      <c r="AX6" s="101" t="s">
        <v>190</v>
      </c>
      <c r="AY6" s="101" t="s">
        <v>190</v>
      </c>
      <c r="AZ6" s="101" t="s">
        <v>190</v>
      </c>
      <c r="BA6" s="101" t="s">
        <v>190</v>
      </c>
      <c r="BB6" s="101" t="s">
        <v>190</v>
      </c>
      <c r="BC6" s="101" t="s">
        <v>190</v>
      </c>
      <c r="BD6" s="101" t="s">
        <v>190</v>
      </c>
      <c r="BE6" s="101" t="s">
        <v>190</v>
      </c>
      <c r="BF6" s="101" t="s">
        <v>190</v>
      </c>
      <c r="BG6" s="101" t="s">
        <v>190</v>
      </c>
      <c r="BH6" s="101" t="s">
        <v>190</v>
      </c>
      <c r="BI6" s="102" t="s">
        <v>190</v>
      </c>
      <c r="BJ6" s="102" t="s">
        <v>190</v>
      </c>
      <c r="BK6" s="102" t="s">
        <v>190</v>
      </c>
      <c r="BL6" s="102" t="s">
        <v>190</v>
      </c>
      <c r="BM6" s="102" t="s">
        <v>190</v>
      </c>
      <c r="BN6" s="102" t="s">
        <v>190</v>
      </c>
      <c r="BO6" s="101" t="s">
        <v>190</v>
      </c>
      <c r="BP6" s="101" t="s">
        <v>190</v>
      </c>
      <c r="BQ6" s="101" t="s">
        <v>190</v>
      </c>
      <c r="BR6" s="101" t="s">
        <v>190</v>
      </c>
      <c r="BS6" s="101" t="s">
        <v>190</v>
      </c>
      <c r="BT6" s="101" t="s">
        <v>190</v>
      </c>
      <c r="BU6" s="101" t="s">
        <v>190</v>
      </c>
      <c r="BV6" s="101" t="s">
        <v>190</v>
      </c>
      <c r="BW6" s="101" t="s">
        <v>190</v>
      </c>
      <c r="BX6" s="101" t="s">
        <v>190</v>
      </c>
      <c r="BY6" s="101" t="s">
        <v>190</v>
      </c>
      <c r="BZ6" s="101" t="s">
        <v>190</v>
      </c>
      <c r="CA6" s="101" t="s">
        <v>190</v>
      </c>
      <c r="CB6" s="101" t="s">
        <v>190</v>
      </c>
      <c r="CC6" s="101" t="s">
        <v>190</v>
      </c>
      <c r="CD6" s="101" t="s">
        <v>190</v>
      </c>
      <c r="CE6" s="101" t="s">
        <v>190</v>
      </c>
      <c r="CF6" s="101" t="s">
        <v>190</v>
      </c>
      <c r="CG6" s="101" t="s">
        <v>190</v>
      </c>
      <c r="CH6" s="101" t="s">
        <v>190</v>
      </c>
      <c r="CI6" s="101" t="s">
        <v>190</v>
      </c>
      <c r="CJ6" s="101" t="s">
        <v>190</v>
      </c>
      <c r="CK6" s="102" t="s">
        <v>190</v>
      </c>
      <c r="CL6" s="102" t="s">
        <v>190</v>
      </c>
      <c r="CM6" s="102" t="s">
        <v>190</v>
      </c>
      <c r="CN6" s="102" t="s">
        <v>190</v>
      </c>
      <c r="CO6" s="102" t="s">
        <v>190</v>
      </c>
      <c r="CP6" s="102" t="s">
        <v>190</v>
      </c>
      <c r="CQ6" s="101" t="s">
        <v>190</v>
      </c>
      <c r="CR6" s="101" t="s">
        <v>190</v>
      </c>
      <c r="CS6" s="102" t="s">
        <v>190</v>
      </c>
      <c r="CT6" s="102" t="s">
        <v>190</v>
      </c>
      <c r="CU6" s="102" t="s">
        <v>190</v>
      </c>
      <c r="CV6" s="102" t="s">
        <v>190</v>
      </c>
      <c r="CW6" s="101" t="s">
        <v>190</v>
      </c>
      <c r="CX6" s="101" t="s">
        <v>190</v>
      </c>
      <c r="CY6" s="101" t="s">
        <v>190</v>
      </c>
      <c r="CZ6" s="101" t="s">
        <v>190</v>
      </c>
      <c r="DA6" s="101" t="s">
        <v>190</v>
      </c>
      <c r="DB6" s="101" t="s">
        <v>190</v>
      </c>
      <c r="DC6" s="101" t="s">
        <v>190</v>
      </c>
      <c r="DD6" s="101" t="s">
        <v>190</v>
      </c>
      <c r="DE6" s="101" t="s">
        <v>190</v>
      </c>
      <c r="DF6" s="101" t="s">
        <v>190</v>
      </c>
      <c r="DG6" s="101" t="s">
        <v>190</v>
      </c>
      <c r="DH6" s="101" t="s">
        <v>190</v>
      </c>
      <c r="DI6" s="101" t="s">
        <v>190</v>
      </c>
      <c r="DJ6" s="101" t="s">
        <v>190</v>
      </c>
    </row>
    <row r="7" spans="1:114" s="50" customFormat="1" ht="12" customHeight="1">
      <c r="A7" s="48" t="s">
        <v>191</v>
      </c>
      <c r="B7" s="63" t="s">
        <v>192</v>
      </c>
      <c r="C7" s="48" t="s">
        <v>156</v>
      </c>
      <c r="D7" s="70">
        <f aca="true" t="shared" si="0" ref="D7:AK7">SUM(D8:D14)</f>
        <v>847958</v>
      </c>
      <c r="E7" s="70">
        <f t="shared" si="0"/>
        <v>731677</v>
      </c>
      <c r="F7" s="70">
        <f t="shared" si="0"/>
        <v>0</v>
      </c>
      <c r="G7" s="70">
        <f t="shared" si="0"/>
        <v>3020</v>
      </c>
      <c r="H7" s="70">
        <f t="shared" si="0"/>
        <v>0</v>
      </c>
      <c r="I7" s="70">
        <f t="shared" si="0"/>
        <v>613988</v>
      </c>
      <c r="J7" s="70">
        <f t="shared" si="0"/>
        <v>3117184</v>
      </c>
      <c r="K7" s="70">
        <f t="shared" si="0"/>
        <v>114669</v>
      </c>
      <c r="L7" s="70">
        <f t="shared" si="0"/>
        <v>116281</v>
      </c>
      <c r="M7" s="70">
        <f t="shared" si="0"/>
        <v>157478</v>
      </c>
      <c r="N7" s="70">
        <f t="shared" si="0"/>
        <v>115716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11065</v>
      </c>
      <c r="S7" s="70">
        <f t="shared" si="0"/>
        <v>591918</v>
      </c>
      <c r="T7" s="70">
        <f t="shared" si="0"/>
        <v>104651</v>
      </c>
      <c r="U7" s="70">
        <f t="shared" si="0"/>
        <v>41762</v>
      </c>
      <c r="V7" s="70">
        <f t="shared" si="0"/>
        <v>1005436</v>
      </c>
      <c r="W7" s="70">
        <f t="shared" si="0"/>
        <v>847393</v>
      </c>
      <c r="X7" s="70">
        <f t="shared" si="0"/>
        <v>0</v>
      </c>
      <c r="Y7" s="70">
        <f t="shared" si="0"/>
        <v>3020</v>
      </c>
      <c r="Z7" s="70">
        <f t="shared" si="0"/>
        <v>0</v>
      </c>
      <c r="AA7" s="70">
        <f t="shared" si="0"/>
        <v>625053</v>
      </c>
      <c r="AB7" s="70">
        <f t="shared" si="0"/>
        <v>3709102</v>
      </c>
      <c r="AC7" s="70">
        <f t="shared" si="0"/>
        <v>219320</v>
      </c>
      <c r="AD7" s="70">
        <f t="shared" si="0"/>
        <v>158043</v>
      </c>
      <c r="AE7" s="70">
        <f t="shared" si="0"/>
        <v>515</v>
      </c>
      <c r="AF7" s="70">
        <f t="shared" si="0"/>
        <v>515</v>
      </c>
      <c r="AG7" s="70">
        <f t="shared" si="0"/>
        <v>0</v>
      </c>
      <c r="AH7" s="70">
        <f t="shared" si="0"/>
        <v>515</v>
      </c>
      <c r="AI7" s="70">
        <f t="shared" si="0"/>
        <v>0</v>
      </c>
      <c r="AJ7" s="70">
        <f t="shared" si="0"/>
        <v>0</v>
      </c>
      <c r="AK7" s="70">
        <f t="shared" si="0"/>
        <v>0</v>
      </c>
      <c r="AL7" s="71" t="s">
        <v>193</v>
      </c>
      <c r="AM7" s="70">
        <f aca="true" t="shared" si="1" ref="AM7:BB7">SUM(AM8:AM14)</f>
        <v>3423412</v>
      </c>
      <c r="AN7" s="70">
        <f t="shared" si="1"/>
        <v>364996</v>
      </c>
      <c r="AO7" s="70">
        <f t="shared" si="1"/>
        <v>219911</v>
      </c>
      <c r="AP7" s="70">
        <f t="shared" si="1"/>
        <v>14112</v>
      </c>
      <c r="AQ7" s="70">
        <f t="shared" si="1"/>
        <v>118603</v>
      </c>
      <c r="AR7" s="70">
        <f t="shared" si="1"/>
        <v>12370</v>
      </c>
      <c r="AS7" s="70">
        <f t="shared" si="1"/>
        <v>1561121</v>
      </c>
      <c r="AT7" s="70">
        <f t="shared" si="1"/>
        <v>4698</v>
      </c>
      <c r="AU7" s="70">
        <f t="shared" si="1"/>
        <v>1403731</v>
      </c>
      <c r="AV7" s="70">
        <f t="shared" si="1"/>
        <v>152692</v>
      </c>
      <c r="AW7" s="70">
        <f t="shared" si="1"/>
        <v>8424</v>
      </c>
      <c r="AX7" s="70">
        <f t="shared" si="1"/>
        <v>1455133</v>
      </c>
      <c r="AY7" s="70">
        <f t="shared" si="1"/>
        <v>338338</v>
      </c>
      <c r="AZ7" s="70">
        <f t="shared" si="1"/>
        <v>1063310</v>
      </c>
      <c r="BA7" s="70">
        <f t="shared" si="1"/>
        <v>47525</v>
      </c>
      <c r="BB7" s="70">
        <f t="shared" si="1"/>
        <v>5960</v>
      </c>
      <c r="BC7" s="71" t="s">
        <v>193</v>
      </c>
      <c r="BD7" s="70">
        <f aca="true" t="shared" si="2" ref="BD7:BM7">SUM(BD8:BD14)</f>
        <v>33738</v>
      </c>
      <c r="BE7" s="70">
        <f t="shared" si="2"/>
        <v>541215</v>
      </c>
      <c r="BF7" s="70">
        <f t="shared" si="2"/>
        <v>3965142</v>
      </c>
      <c r="BG7" s="70">
        <f t="shared" si="2"/>
        <v>127609</v>
      </c>
      <c r="BH7" s="70">
        <f t="shared" si="2"/>
        <v>125750</v>
      </c>
      <c r="BI7" s="70">
        <f t="shared" si="2"/>
        <v>0</v>
      </c>
      <c r="BJ7" s="70">
        <f t="shared" si="2"/>
        <v>114450</v>
      </c>
      <c r="BK7" s="70">
        <f t="shared" si="2"/>
        <v>0</v>
      </c>
      <c r="BL7" s="70">
        <f t="shared" si="2"/>
        <v>11300</v>
      </c>
      <c r="BM7" s="70">
        <f t="shared" si="2"/>
        <v>1859</v>
      </c>
      <c r="BN7" s="71" t="s">
        <v>193</v>
      </c>
      <c r="BO7" s="70">
        <f aca="true" t="shared" si="3" ref="BO7:CD7">SUM(BO8:BO14)</f>
        <v>529903</v>
      </c>
      <c r="BP7" s="70">
        <f t="shared" si="3"/>
        <v>72586</v>
      </c>
      <c r="BQ7" s="70">
        <f t="shared" si="3"/>
        <v>72586</v>
      </c>
      <c r="BR7" s="70">
        <f t="shared" si="3"/>
        <v>0</v>
      </c>
      <c r="BS7" s="70">
        <f t="shared" si="3"/>
        <v>0</v>
      </c>
      <c r="BT7" s="70">
        <f t="shared" si="3"/>
        <v>0</v>
      </c>
      <c r="BU7" s="70">
        <f t="shared" si="3"/>
        <v>250804</v>
      </c>
      <c r="BV7" s="70">
        <f t="shared" si="3"/>
        <v>7146</v>
      </c>
      <c r="BW7" s="70">
        <f t="shared" si="3"/>
        <v>243561</v>
      </c>
      <c r="BX7" s="70">
        <f t="shared" si="3"/>
        <v>97</v>
      </c>
      <c r="BY7" s="70">
        <f t="shared" si="3"/>
        <v>0</v>
      </c>
      <c r="BZ7" s="70">
        <f t="shared" si="3"/>
        <v>206446</v>
      </c>
      <c r="CA7" s="70">
        <f t="shared" si="3"/>
        <v>0</v>
      </c>
      <c r="CB7" s="70">
        <f t="shared" si="3"/>
        <v>187101</v>
      </c>
      <c r="CC7" s="70">
        <f t="shared" si="3"/>
        <v>4224</v>
      </c>
      <c r="CD7" s="70">
        <f t="shared" si="3"/>
        <v>15121</v>
      </c>
      <c r="CE7" s="71" t="s">
        <v>193</v>
      </c>
      <c r="CF7" s="70">
        <f aca="true" t="shared" si="4" ref="CF7:CO7">SUM(CF8:CF14)</f>
        <v>67</v>
      </c>
      <c r="CG7" s="70">
        <f t="shared" si="4"/>
        <v>91884</v>
      </c>
      <c r="CH7" s="70">
        <f t="shared" si="4"/>
        <v>749396</v>
      </c>
      <c r="CI7" s="70">
        <f t="shared" si="4"/>
        <v>128124</v>
      </c>
      <c r="CJ7" s="70">
        <f t="shared" si="4"/>
        <v>126265</v>
      </c>
      <c r="CK7" s="70">
        <f t="shared" si="4"/>
        <v>0</v>
      </c>
      <c r="CL7" s="70">
        <f t="shared" si="4"/>
        <v>114965</v>
      </c>
      <c r="CM7" s="70">
        <f t="shared" si="4"/>
        <v>0</v>
      </c>
      <c r="CN7" s="70">
        <f t="shared" si="4"/>
        <v>11300</v>
      </c>
      <c r="CO7" s="70">
        <f t="shared" si="4"/>
        <v>1859</v>
      </c>
      <c r="CP7" s="71" t="s">
        <v>193</v>
      </c>
      <c r="CQ7" s="70">
        <f aca="true" t="shared" si="5" ref="CQ7:DF7">SUM(CQ8:CQ14)</f>
        <v>3953315</v>
      </c>
      <c r="CR7" s="70">
        <f t="shared" si="5"/>
        <v>437582</v>
      </c>
      <c r="CS7" s="70">
        <f t="shared" si="5"/>
        <v>292497</v>
      </c>
      <c r="CT7" s="70">
        <f t="shared" si="5"/>
        <v>14112</v>
      </c>
      <c r="CU7" s="70">
        <f t="shared" si="5"/>
        <v>118603</v>
      </c>
      <c r="CV7" s="70">
        <f t="shared" si="5"/>
        <v>12370</v>
      </c>
      <c r="CW7" s="70">
        <f t="shared" si="5"/>
        <v>1811925</v>
      </c>
      <c r="CX7" s="70">
        <f t="shared" si="5"/>
        <v>11844</v>
      </c>
      <c r="CY7" s="70">
        <f t="shared" si="5"/>
        <v>1647292</v>
      </c>
      <c r="CZ7" s="70">
        <f t="shared" si="5"/>
        <v>152789</v>
      </c>
      <c r="DA7" s="70">
        <f t="shared" si="5"/>
        <v>8424</v>
      </c>
      <c r="DB7" s="70">
        <f t="shared" si="5"/>
        <v>1661579</v>
      </c>
      <c r="DC7" s="70">
        <f t="shared" si="5"/>
        <v>338338</v>
      </c>
      <c r="DD7" s="70">
        <f t="shared" si="5"/>
        <v>1250411</v>
      </c>
      <c r="DE7" s="70">
        <f t="shared" si="5"/>
        <v>51749</v>
      </c>
      <c r="DF7" s="70">
        <f t="shared" si="5"/>
        <v>21081</v>
      </c>
      <c r="DG7" s="71" t="s">
        <v>193</v>
      </c>
      <c r="DH7" s="70">
        <f>SUM(DH8:DH14)</f>
        <v>33805</v>
      </c>
      <c r="DI7" s="70">
        <f>SUM(DI8:DI14)</f>
        <v>633099</v>
      </c>
      <c r="DJ7" s="70">
        <f>SUM(DJ8:DJ14)</f>
        <v>4714538</v>
      </c>
    </row>
    <row r="8" spans="1:114" s="50" customFormat="1" ht="12" customHeight="1">
      <c r="A8" s="51" t="s">
        <v>191</v>
      </c>
      <c r="B8" s="64" t="s">
        <v>194</v>
      </c>
      <c r="C8" s="51" t="s">
        <v>195</v>
      </c>
      <c r="D8" s="72">
        <f aca="true" t="shared" si="6" ref="D8:D14">SUM(E8,+L8)</f>
        <v>44095</v>
      </c>
      <c r="E8" s="72">
        <f aca="true" t="shared" si="7" ref="E8:E14">SUM(F8:I8)+K8</f>
        <v>19966</v>
      </c>
      <c r="F8" s="72">
        <v>0</v>
      </c>
      <c r="G8" s="72">
        <v>0</v>
      </c>
      <c r="H8" s="72">
        <v>0</v>
      </c>
      <c r="I8" s="72">
        <v>19966</v>
      </c>
      <c r="J8" s="72">
        <v>315063</v>
      </c>
      <c r="K8" s="72">
        <v>0</v>
      </c>
      <c r="L8" s="72">
        <v>24129</v>
      </c>
      <c r="M8" s="72">
        <f aca="true" t="shared" si="8" ref="M8:M14">SUM(N8,+U8)</f>
        <v>3480</v>
      </c>
      <c r="N8" s="72">
        <f aca="true" t="shared" si="9" ref="N8:N14">SUM(O8:R8)+T8</f>
        <v>1265</v>
      </c>
      <c r="O8" s="72">
        <v>0</v>
      </c>
      <c r="P8" s="72">
        <v>0</v>
      </c>
      <c r="Q8" s="72">
        <v>0</v>
      </c>
      <c r="R8" s="72">
        <v>1245</v>
      </c>
      <c r="S8" s="72">
        <v>63707</v>
      </c>
      <c r="T8" s="72">
        <v>20</v>
      </c>
      <c r="U8" s="72">
        <v>2215</v>
      </c>
      <c r="V8" s="72">
        <f aca="true" t="shared" si="10" ref="V8:AD14">+SUM(D8,M8)</f>
        <v>47575</v>
      </c>
      <c r="W8" s="72">
        <f t="shared" si="10"/>
        <v>21231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21211</v>
      </c>
      <c r="AB8" s="72">
        <f t="shared" si="10"/>
        <v>378770</v>
      </c>
      <c r="AC8" s="72">
        <f t="shared" si="10"/>
        <v>20</v>
      </c>
      <c r="AD8" s="72">
        <f t="shared" si="10"/>
        <v>26344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193</v>
      </c>
      <c r="AM8" s="72">
        <f aca="true" t="shared" si="13" ref="AM8:AM14">SUM(AN8,AS8,AW8,AX8,BD8)</f>
        <v>349438</v>
      </c>
      <c r="AN8" s="72">
        <f aca="true" t="shared" si="14" ref="AN8:AN14">SUM(AO8:AR8)</f>
        <v>27489</v>
      </c>
      <c r="AO8" s="72">
        <v>27489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1722</v>
      </c>
      <c r="AT8" s="72">
        <v>0</v>
      </c>
      <c r="AU8" s="72">
        <v>1222</v>
      </c>
      <c r="AV8" s="72">
        <v>500</v>
      </c>
      <c r="AW8" s="72">
        <v>0</v>
      </c>
      <c r="AX8" s="72">
        <f aca="true" t="shared" si="16" ref="AX8:AX14">SUM(AY8:BB8)</f>
        <v>320227</v>
      </c>
      <c r="AY8" s="72">
        <v>0</v>
      </c>
      <c r="AZ8" s="72">
        <v>315238</v>
      </c>
      <c r="BA8" s="72">
        <v>3926</v>
      </c>
      <c r="BB8" s="72">
        <v>1063</v>
      </c>
      <c r="BC8" s="73" t="s">
        <v>193</v>
      </c>
      <c r="BD8" s="72">
        <v>0</v>
      </c>
      <c r="BE8" s="72">
        <v>9720</v>
      </c>
      <c r="BF8" s="72">
        <f aca="true" t="shared" si="17" ref="BF8:BF14">SUM(AE8,+AM8,+BE8)</f>
        <v>359158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193</v>
      </c>
      <c r="BO8" s="72">
        <f aca="true" t="shared" si="20" ref="BO8:BO14">SUM(BP8,BU8,BY8,BZ8,CF8)</f>
        <v>67187</v>
      </c>
      <c r="BP8" s="72">
        <f aca="true" t="shared" si="21" ref="BP8:BP14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2" ref="BU8:BU14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23" ref="BZ8:BZ14">SUM(CA8:CD8)</f>
        <v>67187</v>
      </c>
      <c r="CA8" s="72">
        <v>0</v>
      </c>
      <c r="CB8" s="72">
        <v>66690</v>
      </c>
      <c r="CC8" s="72">
        <v>0</v>
      </c>
      <c r="CD8" s="72">
        <v>497</v>
      </c>
      <c r="CE8" s="73" t="s">
        <v>193</v>
      </c>
      <c r="CF8" s="72">
        <v>0</v>
      </c>
      <c r="CG8" s="72">
        <v>0</v>
      </c>
      <c r="CH8" s="72">
        <f aca="true" t="shared" si="24" ref="CH8:CH14">SUM(BG8,+BO8,+CG8)</f>
        <v>67187</v>
      </c>
      <c r="CI8" s="72">
        <f aca="true" t="shared" si="25" ref="CI8:CO14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193</v>
      </c>
      <c r="CQ8" s="72">
        <f aca="true" t="shared" si="26" ref="CQ8:DF14">SUM(AM8,+BO8)</f>
        <v>416625</v>
      </c>
      <c r="CR8" s="72">
        <f t="shared" si="26"/>
        <v>27489</v>
      </c>
      <c r="CS8" s="72">
        <f t="shared" si="26"/>
        <v>27489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1722</v>
      </c>
      <c r="CX8" s="72">
        <f t="shared" si="26"/>
        <v>0</v>
      </c>
      <c r="CY8" s="72">
        <f t="shared" si="26"/>
        <v>1222</v>
      </c>
      <c r="CZ8" s="72">
        <f t="shared" si="26"/>
        <v>500</v>
      </c>
      <c r="DA8" s="72">
        <f t="shared" si="26"/>
        <v>0</v>
      </c>
      <c r="DB8" s="72">
        <f t="shared" si="26"/>
        <v>387414</v>
      </c>
      <c r="DC8" s="72">
        <f t="shared" si="26"/>
        <v>0</v>
      </c>
      <c r="DD8" s="72">
        <f t="shared" si="26"/>
        <v>381928</v>
      </c>
      <c r="DE8" s="72">
        <f t="shared" si="26"/>
        <v>3926</v>
      </c>
      <c r="DF8" s="72">
        <f t="shared" si="26"/>
        <v>1560</v>
      </c>
      <c r="DG8" s="73" t="s">
        <v>193</v>
      </c>
      <c r="DH8" s="72">
        <f aca="true" t="shared" si="27" ref="DH8:DJ14">SUM(BD8,+CF8)</f>
        <v>0</v>
      </c>
      <c r="DI8" s="72">
        <f t="shared" si="27"/>
        <v>9720</v>
      </c>
      <c r="DJ8" s="72">
        <f t="shared" si="27"/>
        <v>426345</v>
      </c>
    </row>
    <row r="9" spans="1:114" s="50" customFormat="1" ht="12" customHeight="1">
      <c r="A9" s="51" t="s">
        <v>191</v>
      </c>
      <c r="B9" s="64" t="s">
        <v>196</v>
      </c>
      <c r="C9" s="51" t="s">
        <v>197</v>
      </c>
      <c r="D9" s="72">
        <f t="shared" si="6"/>
        <v>153030</v>
      </c>
      <c r="E9" s="72">
        <f t="shared" si="7"/>
        <v>153030</v>
      </c>
      <c r="F9" s="72">
        <v>0</v>
      </c>
      <c r="G9" s="72">
        <v>0</v>
      </c>
      <c r="H9" s="72">
        <v>0</v>
      </c>
      <c r="I9" s="72">
        <v>136983</v>
      </c>
      <c r="J9" s="72">
        <v>926863</v>
      </c>
      <c r="K9" s="72">
        <v>16047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153030</v>
      </c>
      <c r="W9" s="72">
        <f t="shared" si="10"/>
        <v>153030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136983</v>
      </c>
      <c r="AB9" s="72">
        <f t="shared" si="10"/>
        <v>926863</v>
      </c>
      <c r="AC9" s="72">
        <f t="shared" si="10"/>
        <v>16047</v>
      </c>
      <c r="AD9" s="72">
        <f t="shared" si="10"/>
        <v>0</v>
      </c>
      <c r="AE9" s="72">
        <f t="shared" si="11"/>
        <v>515</v>
      </c>
      <c r="AF9" s="72">
        <f t="shared" si="12"/>
        <v>515</v>
      </c>
      <c r="AG9" s="72">
        <v>0</v>
      </c>
      <c r="AH9" s="72">
        <v>515</v>
      </c>
      <c r="AI9" s="72">
        <v>0</v>
      </c>
      <c r="AJ9" s="72">
        <v>0</v>
      </c>
      <c r="AK9" s="72">
        <v>0</v>
      </c>
      <c r="AL9" s="73" t="s">
        <v>193</v>
      </c>
      <c r="AM9" s="72">
        <f t="shared" si="13"/>
        <v>851145</v>
      </c>
      <c r="AN9" s="72">
        <f t="shared" si="14"/>
        <v>110252</v>
      </c>
      <c r="AO9" s="72">
        <v>55531</v>
      </c>
      <c r="AP9" s="72">
        <v>0</v>
      </c>
      <c r="AQ9" s="72">
        <v>48513</v>
      </c>
      <c r="AR9" s="72">
        <v>6208</v>
      </c>
      <c r="AS9" s="72">
        <f t="shared" si="15"/>
        <v>505784</v>
      </c>
      <c r="AT9" s="72">
        <v>0</v>
      </c>
      <c r="AU9" s="72">
        <v>422803</v>
      </c>
      <c r="AV9" s="72">
        <v>82981</v>
      </c>
      <c r="AW9" s="72">
        <v>7329</v>
      </c>
      <c r="AX9" s="72">
        <f t="shared" si="16"/>
        <v>206859</v>
      </c>
      <c r="AY9" s="72">
        <v>0</v>
      </c>
      <c r="AZ9" s="72">
        <v>192780</v>
      </c>
      <c r="BA9" s="72">
        <v>14079</v>
      </c>
      <c r="BB9" s="72">
        <v>0</v>
      </c>
      <c r="BC9" s="73" t="s">
        <v>193</v>
      </c>
      <c r="BD9" s="72">
        <v>20921</v>
      </c>
      <c r="BE9" s="72">
        <v>228233</v>
      </c>
      <c r="BF9" s="72">
        <f t="shared" si="17"/>
        <v>1079893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193</v>
      </c>
      <c r="BO9" s="72">
        <f t="shared" si="20"/>
        <v>0</v>
      </c>
      <c r="BP9" s="72">
        <f t="shared" si="21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2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23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193</v>
      </c>
      <c r="CF9" s="72">
        <v>0</v>
      </c>
      <c r="CG9" s="72">
        <v>0</v>
      </c>
      <c r="CH9" s="72">
        <f t="shared" si="24"/>
        <v>0</v>
      </c>
      <c r="CI9" s="72">
        <f t="shared" si="25"/>
        <v>515</v>
      </c>
      <c r="CJ9" s="72">
        <f t="shared" si="25"/>
        <v>515</v>
      </c>
      <c r="CK9" s="72">
        <f t="shared" si="25"/>
        <v>0</v>
      </c>
      <c r="CL9" s="72">
        <f t="shared" si="25"/>
        <v>515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193</v>
      </c>
      <c r="CQ9" s="72">
        <f t="shared" si="26"/>
        <v>851145</v>
      </c>
      <c r="CR9" s="72">
        <f t="shared" si="26"/>
        <v>110252</v>
      </c>
      <c r="CS9" s="72">
        <f t="shared" si="26"/>
        <v>55531</v>
      </c>
      <c r="CT9" s="72">
        <f t="shared" si="26"/>
        <v>0</v>
      </c>
      <c r="CU9" s="72">
        <f t="shared" si="26"/>
        <v>48513</v>
      </c>
      <c r="CV9" s="72">
        <f t="shared" si="26"/>
        <v>6208</v>
      </c>
      <c r="CW9" s="72">
        <f t="shared" si="26"/>
        <v>505784</v>
      </c>
      <c r="CX9" s="72">
        <f t="shared" si="26"/>
        <v>0</v>
      </c>
      <c r="CY9" s="72">
        <f t="shared" si="26"/>
        <v>422803</v>
      </c>
      <c r="CZ9" s="72">
        <f t="shared" si="26"/>
        <v>82981</v>
      </c>
      <c r="DA9" s="72">
        <f t="shared" si="26"/>
        <v>7329</v>
      </c>
      <c r="DB9" s="72">
        <f t="shared" si="26"/>
        <v>206859</v>
      </c>
      <c r="DC9" s="72">
        <f t="shared" si="26"/>
        <v>0</v>
      </c>
      <c r="DD9" s="72">
        <f t="shared" si="26"/>
        <v>192780</v>
      </c>
      <c r="DE9" s="72">
        <f t="shared" si="26"/>
        <v>14079</v>
      </c>
      <c r="DF9" s="72">
        <f t="shared" si="26"/>
        <v>0</v>
      </c>
      <c r="DG9" s="73" t="s">
        <v>193</v>
      </c>
      <c r="DH9" s="72">
        <f t="shared" si="27"/>
        <v>20921</v>
      </c>
      <c r="DI9" s="72">
        <f t="shared" si="27"/>
        <v>228233</v>
      </c>
      <c r="DJ9" s="72">
        <f t="shared" si="27"/>
        <v>1079893</v>
      </c>
    </row>
    <row r="10" spans="1:114" s="50" customFormat="1" ht="12" customHeight="1">
      <c r="A10" s="51" t="s">
        <v>191</v>
      </c>
      <c r="B10" s="64" t="s">
        <v>198</v>
      </c>
      <c r="C10" s="51" t="s">
        <v>199</v>
      </c>
      <c r="D10" s="72">
        <f t="shared" si="6"/>
        <v>101503</v>
      </c>
      <c r="E10" s="72">
        <f t="shared" si="7"/>
        <v>101503</v>
      </c>
      <c r="F10" s="72">
        <v>0</v>
      </c>
      <c r="G10" s="72">
        <v>3020</v>
      </c>
      <c r="H10" s="72">
        <v>0</v>
      </c>
      <c r="I10" s="72">
        <v>57308</v>
      </c>
      <c r="J10" s="72">
        <v>566843</v>
      </c>
      <c r="K10" s="72">
        <v>41175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101503</v>
      </c>
      <c r="W10" s="72">
        <f t="shared" si="10"/>
        <v>101503</v>
      </c>
      <c r="X10" s="72">
        <f t="shared" si="10"/>
        <v>0</v>
      </c>
      <c r="Y10" s="72">
        <f t="shared" si="10"/>
        <v>3020</v>
      </c>
      <c r="Z10" s="72">
        <f t="shared" si="10"/>
        <v>0</v>
      </c>
      <c r="AA10" s="72">
        <f t="shared" si="10"/>
        <v>57308</v>
      </c>
      <c r="AB10" s="72">
        <f t="shared" si="10"/>
        <v>566843</v>
      </c>
      <c r="AC10" s="72">
        <f t="shared" si="10"/>
        <v>41175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193</v>
      </c>
      <c r="AM10" s="72">
        <f t="shared" si="13"/>
        <v>668346</v>
      </c>
      <c r="AN10" s="72">
        <f t="shared" si="14"/>
        <v>80659</v>
      </c>
      <c r="AO10" s="72">
        <v>26931</v>
      </c>
      <c r="AP10" s="72">
        <v>0</v>
      </c>
      <c r="AQ10" s="72">
        <v>47566</v>
      </c>
      <c r="AR10" s="72">
        <v>6162</v>
      </c>
      <c r="AS10" s="72">
        <f t="shared" si="15"/>
        <v>409992</v>
      </c>
      <c r="AT10" s="72">
        <v>0</v>
      </c>
      <c r="AU10" s="72">
        <v>394618</v>
      </c>
      <c r="AV10" s="72">
        <v>15374</v>
      </c>
      <c r="AW10" s="72">
        <v>0</v>
      </c>
      <c r="AX10" s="72">
        <f t="shared" si="16"/>
        <v>177695</v>
      </c>
      <c r="AY10" s="72">
        <v>0</v>
      </c>
      <c r="AZ10" s="72">
        <v>169162</v>
      </c>
      <c r="BA10" s="72">
        <v>8533</v>
      </c>
      <c r="BB10" s="72">
        <v>0</v>
      </c>
      <c r="BC10" s="73" t="s">
        <v>193</v>
      </c>
      <c r="BD10" s="72">
        <v>0</v>
      </c>
      <c r="BE10" s="72">
        <v>0</v>
      </c>
      <c r="BF10" s="72">
        <f t="shared" si="17"/>
        <v>668346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193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193</v>
      </c>
      <c r="CF10" s="72">
        <v>0</v>
      </c>
      <c r="CG10" s="72">
        <v>0</v>
      </c>
      <c r="CH10" s="72">
        <f t="shared" si="24"/>
        <v>0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193</v>
      </c>
      <c r="CQ10" s="72">
        <f t="shared" si="26"/>
        <v>668346</v>
      </c>
      <c r="CR10" s="72">
        <f t="shared" si="26"/>
        <v>80659</v>
      </c>
      <c r="CS10" s="72">
        <f t="shared" si="26"/>
        <v>26931</v>
      </c>
      <c r="CT10" s="72">
        <f t="shared" si="26"/>
        <v>0</v>
      </c>
      <c r="CU10" s="72">
        <f t="shared" si="26"/>
        <v>47566</v>
      </c>
      <c r="CV10" s="72">
        <f t="shared" si="26"/>
        <v>6162</v>
      </c>
      <c r="CW10" s="72">
        <f t="shared" si="26"/>
        <v>409992</v>
      </c>
      <c r="CX10" s="72">
        <f t="shared" si="26"/>
        <v>0</v>
      </c>
      <c r="CY10" s="72">
        <f t="shared" si="26"/>
        <v>394618</v>
      </c>
      <c r="CZ10" s="72">
        <f t="shared" si="26"/>
        <v>15374</v>
      </c>
      <c r="DA10" s="72">
        <f t="shared" si="26"/>
        <v>0</v>
      </c>
      <c r="DB10" s="72">
        <f t="shared" si="26"/>
        <v>177695</v>
      </c>
      <c r="DC10" s="72">
        <f t="shared" si="26"/>
        <v>0</v>
      </c>
      <c r="DD10" s="72">
        <f t="shared" si="26"/>
        <v>169162</v>
      </c>
      <c r="DE10" s="72">
        <f t="shared" si="26"/>
        <v>8533</v>
      </c>
      <c r="DF10" s="72">
        <f t="shared" si="26"/>
        <v>0</v>
      </c>
      <c r="DG10" s="73" t="s">
        <v>193</v>
      </c>
      <c r="DH10" s="72">
        <f t="shared" si="27"/>
        <v>0</v>
      </c>
      <c r="DI10" s="72">
        <f t="shared" si="27"/>
        <v>0</v>
      </c>
      <c r="DJ10" s="72">
        <f t="shared" si="27"/>
        <v>668346</v>
      </c>
    </row>
    <row r="11" spans="1:114" s="50" customFormat="1" ht="12" customHeight="1">
      <c r="A11" s="51" t="s">
        <v>191</v>
      </c>
      <c r="B11" s="64" t="s">
        <v>200</v>
      </c>
      <c r="C11" s="51" t="s">
        <v>201</v>
      </c>
      <c r="D11" s="72">
        <f t="shared" si="6"/>
        <v>439810</v>
      </c>
      <c r="E11" s="72">
        <f t="shared" si="7"/>
        <v>367545</v>
      </c>
      <c r="F11" s="72">
        <v>0</v>
      </c>
      <c r="G11" s="72">
        <v>0</v>
      </c>
      <c r="H11" s="72">
        <v>0</v>
      </c>
      <c r="I11" s="72">
        <v>338116</v>
      </c>
      <c r="J11" s="72">
        <v>866416</v>
      </c>
      <c r="K11" s="72">
        <v>29429</v>
      </c>
      <c r="L11" s="72">
        <v>72265</v>
      </c>
      <c r="M11" s="72">
        <f t="shared" si="8"/>
        <v>3629</v>
      </c>
      <c r="N11" s="72">
        <f t="shared" si="9"/>
        <v>3629</v>
      </c>
      <c r="O11" s="72">
        <v>0</v>
      </c>
      <c r="P11" s="72">
        <v>0</v>
      </c>
      <c r="Q11" s="72">
        <v>0</v>
      </c>
      <c r="R11" s="72">
        <v>3629</v>
      </c>
      <c r="S11" s="72">
        <v>162036</v>
      </c>
      <c r="T11" s="72">
        <v>0</v>
      </c>
      <c r="U11" s="72">
        <v>0</v>
      </c>
      <c r="V11" s="72">
        <f t="shared" si="10"/>
        <v>443439</v>
      </c>
      <c r="W11" s="72">
        <f t="shared" si="10"/>
        <v>371174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341745</v>
      </c>
      <c r="AB11" s="72">
        <f t="shared" si="10"/>
        <v>1028452</v>
      </c>
      <c r="AC11" s="72">
        <f t="shared" si="10"/>
        <v>29429</v>
      </c>
      <c r="AD11" s="72">
        <f t="shared" si="10"/>
        <v>72265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193</v>
      </c>
      <c r="AM11" s="72">
        <f t="shared" si="13"/>
        <v>1010759</v>
      </c>
      <c r="AN11" s="72">
        <f t="shared" si="14"/>
        <v>118035</v>
      </c>
      <c r="AO11" s="72">
        <v>95679</v>
      </c>
      <c r="AP11" s="72">
        <v>14112</v>
      </c>
      <c r="AQ11" s="72">
        <v>8244</v>
      </c>
      <c r="AR11" s="72">
        <v>0</v>
      </c>
      <c r="AS11" s="72">
        <f t="shared" si="15"/>
        <v>289484</v>
      </c>
      <c r="AT11" s="72">
        <v>4698</v>
      </c>
      <c r="AU11" s="72">
        <v>258292</v>
      </c>
      <c r="AV11" s="72">
        <v>26494</v>
      </c>
      <c r="AW11" s="72">
        <v>1095</v>
      </c>
      <c r="AX11" s="72">
        <f t="shared" si="16"/>
        <v>602145</v>
      </c>
      <c r="AY11" s="72">
        <v>338338</v>
      </c>
      <c r="AZ11" s="72">
        <v>248196</v>
      </c>
      <c r="BA11" s="72">
        <v>11715</v>
      </c>
      <c r="BB11" s="72">
        <v>3896</v>
      </c>
      <c r="BC11" s="73" t="s">
        <v>193</v>
      </c>
      <c r="BD11" s="72">
        <v>0</v>
      </c>
      <c r="BE11" s="72">
        <v>295467</v>
      </c>
      <c r="BF11" s="72">
        <f t="shared" si="17"/>
        <v>1306226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193</v>
      </c>
      <c r="BO11" s="72">
        <f t="shared" si="20"/>
        <v>165600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123185</v>
      </c>
      <c r="BV11" s="72">
        <v>0</v>
      </c>
      <c r="BW11" s="72">
        <v>123185</v>
      </c>
      <c r="BX11" s="72">
        <v>0</v>
      </c>
      <c r="BY11" s="72">
        <v>0</v>
      </c>
      <c r="BZ11" s="72">
        <f t="shared" si="23"/>
        <v>42415</v>
      </c>
      <c r="CA11" s="72">
        <v>0</v>
      </c>
      <c r="CB11" s="72">
        <v>42415</v>
      </c>
      <c r="CC11" s="72">
        <v>0</v>
      </c>
      <c r="CD11" s="72">
        <v>0</v>
      </c>
      <c r="CE11" s="73" t="s">
        <v>193</v>
      </c>
      <c r="CF11" s="72">
        <v>0</v>
      </c>
      <c r="CG11" s="72">
        <v>65</v>
      </c>
      <c r="CH11" s="72">
        <f t="shared" si="24"/>
        <v>165665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193</v>
      </c>
      <c r="CQ11" s="72">
        <f t="shared" si="26"/>
        <v>1176359</v>
      </c>
      <c r="CR11" s="72">
        <f t="shared" si="26"/>
        <v>118035</v>
      </c>
      <c r="CS11" s="72">
        <f t="shared" si="26"/>
        <v>95679</v>
      </c>
      <c r="CT11" s="72">
        <f t="shared" si="26"/>
        <v>14112</v>
      </c>
      <c r="CU11" s="72">
        <f t="shared" si="26"/>
        <v>8244</v>
      </c>
      <c r="CV11" s="72">
        <f t="shared" si="26"/>
        <v>0</v>
      </c>
      <c r="CW11" s="72">
        <f t="shared" si="26"/>
        <v>412669</v>
      </c>
      <c r="CX11" s="72">
        <f t="shared" si="26"/>
        <v>4698</v>
      </c>
      <c r="CY11" s="72">
        <f t="shared" si="26"/>
        <v>381477</v>
      </c>
      <c r="CZ11" s="72">
        <f t="shared" si="26"/>
        <v>26494</v>
      </c>
      <c r="DA11" s="72">
        <f t="shared" si="26"/>
        <v>1095</v>
      </c>
      <c r="DB11" s="72">
        <f t="shared" si="26"/>
        <v>644560</v>
      </c>
      <c r="DC11" s="72">
        <f t="shared" si="26"/>
        <v>338338</v>
      </c>
      <c r="DD11" s="72">
        <f t="shared" si="26"/>
        <v>290611</v>
      </c>
      <c r="DE11" s="72">
        <f t="shared" si="26"/>
        <v>11715</v>
      </c>
      <c r="DF11" s="72">
        <f t="shared" si="26"/>
        <v>3896</v>
      </c>
      <c r="DG11" s="73" t="s">
        <v>193</v>
      </c>
      <c r="DH11" s="72">
        <f t="shared" si="27"/>
        <v>0</v>
      </c>
      <c r="DI11" s="72">
        <f t="shared" si="27"/>
        <v>295532</v>
      </c>
      <c r="DJ11" s="72">
        <f t="shared" si="27"/>
        <v>1471891</v>
      </c>
    </row>
    <row r="12" spans="1:114" s="50" customFormat="1" ht="12" customHeight="1">
      <c r="A12" s="53" t="s">
        <v>191</v>
      </c>
      <c r="B12" s="54" t="s">
        <v>202</v>
      </c>
      <c r="C12" s="53" t="s">
        <v>203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128234</v>
      </c>
      <c r="N12" s="74">
        <f t="shared" si="9"/>
        <v>107666</v>
      </c>
      <c r="O12" s="74">
        <v>0</v>
      </c>
      <c r="P12" s="74">
        <v>0</v>
      </c>
      <c r="Q12" s="74">
        <v>0</v>
      </c>
      <c r="R12" s="74">
        <v>3044</v>
      </c>
      <c r="S12" s="74">
        <v>204924</v>
      </c>
      <c r="T12" s="74">
        <v>104622</v>
      </c>
      <c r="U12" s="74">
        <v>20568</v>
      </c>
      <c r="V12" s="74">
        <f t="shared" si="10"/>
        <v>128234</v>
      </c>
      <c r="W12" s="74">
        <f t="shared" si="10"/>
        <v>107666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3044</v>
      </c>
      <c r="AB12" s="74">
        <f t="shared" si="10"/>
        <v>204924</v>
      </c>
      <c r="AC12" s="74">
        <f t="shared" si="10"/>
        <v>104622</v>
      </c>
      <c r="AD12" s="74">
        <f t="shared" si="10"/>
        <v>20568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193</v>
      </c>
      <c r="AM12" s="74">
        <f t="shared" si="13"/>
        <v>0</v>
      </c>
      <c r="AN12" s="74">
        <f t="shared" si="14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193</v>
      </c>
      <c r="BD12" s="74">
        <v>0</v>
      </c>
      <c r="BE12" s="74">
        <v>0</v>
      </c>
      <c r="BF12" s="74">
        <f t="shared" si="17"/>
        <v>0</v>
      </c>
      <c r="BG12" s="74">
        <f t="shared" si="18"/>
        <v>127609</v>
      </c>
      <c r="BH12" s="74">
        <f t="shared" si="19"/>
        <v>125750</v>
      </c>
      <c r="BI12" s="74">
        <v>0</v>
      </c>
      <c r="BJ12" s="74">
        <v>114450</v>
      </c>
      <c r="BK12" s="74">
        <v>0</v>
      </c>
      <c r="BL12" s="74">
        <v>11300</v>
      </c>
      <c r="BM12" s="74">
        <v>1859</v>
      </c>
      <c r="BN12" s="75" t="s">
        <v>193</v>
      </c>
      <c r="BO12" s="74">
        <f t="shared" si="20"/>
        <v>116600</v>
      </c>
      <c r="BP12" s="74">
        <f t="shared" si="21"/>
        <v>31821</v>
      </c>
      <c r="BQ12" s="74">
        <v>31821</v>
      </c>
      <c r="BR12" s="74">
        <v>0</v>
      </c>
      <c r="BS12" s="74">
        <v>0</v>
      </c>
      <c r="BT12" s="74">
        <v>0</v>
      </c>
      <c r="BU12" s="74">
        <f t="shared" si="22"/>
        <v>7146</v>
      </c>
      <c r="BV12" s="74">
        <v>7146</v>
      </c>
      <c r="BW12" s="74">
        <v>0</v>
      </c>
      <c r="BX12" s="74">
        <v>0</v>
      </c>
      <c r="BY12" s="74">
        <v>0</v>
      </c>
      <c r="BZ12" s="74">
        <f t="shared" si="23"/>
        <v>77633</v>
      </c>
      <c r="CA12" s="74">
        <v>0</v>
      </c>
      <c r="CB12" s="74">
        <v>64589</v>
      </c>
      <c r="CC12" s="74">
        <v>4224</v>
      </c>
      <c r="CD12" s="74">
        <v>8820</v>
      </c>
      <c r="CE12" s="75" t="s">
        <v>193</v>
      </c>
      <c r="CF12" s="74">
        <v>0</v>
      </c>
      <c r="CG12" s="74">
        <v>88949</v>
      </c>
      <c r="CH12" s="74">
        <f t="shared" si="24"/>
        <v>333158</v>
      </c>
      <c r="CI12" s="74">
        <f t="shared" si="25"/>
        <v>127609</v>
      </c>
      <c r="CJ12" s="74">
        <f t="shared" si="25"/>
        <v>125750</v>
      </c>
      <c r="CK12" s="74">
        <f t="shared" si="25"/>
        <v>0</v>
      </c>
      <c r="CL12" s="74">
        <f t="shared" si="25"/>
        <v>114450</v>
      </c>
      <c r="CM12" s="74">
        <f t="shared" si="25"/>
        <v>0</v>
      </c>
      <c r="CN12" s="74">
        <f t="shared" si="25"/>
        <v>11300</v>
      </c>
      <c r="CO12" s="74">
        <f t="shared" si="25"/>
        <v>1859</v>
      </c>
      <c r="CP12" s="75" t="s">
        <v>193</v>
      </c>
      <c r="CQ12" s="74">
        <f t="shared" si="26"/>
        <v>116600</v>
      </c>
      <c r="CR12" s="74">
        <f t="shared" si="26"/>
        <v>31821</v>
      </c>
      <c r="CS12" s="74">
        <f t="shared" si="26"/>
        <v>31821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7146</v>
      </c>
      <c r="CX12" s="74">
        <f t="shared" si="26"/>
        <v>7146</v>
      </c>
      <c r="CY12" s="74">
        <f t="shared" si="26"/>
        <v>0</v>
      </c>
      <c r="CZ12" s="74">
        <f t="shared" si="26"/>
        <v>0</v>
      </c>
      <c r="DA12" s="74">
        <f t="shared" si="26"/>
        <v>0</v>
      </c>
      <c r="DB12" s="74">
        <f t="shared" si="26"/>
        <v>77633</v>
      </c>
      <c r="DC12" s="74">
        <f t="shared" si="26"/>
        <v>0</v>
      </c>
      <c r="DD12" s="74">
        <f t="shared" si="26"/>
        <v>64589</v>
      </c>
      <c r="DE12" s="74">
        <f t="shared" si="26"/>
        <v>4224</v>
      </c>
      <c r="DF12" s="74">
        <f t="shared" si="26"/>
        <v>8820</v>
      </c>
      <c r="DG12" s="75" t="s">
        <v>193</v>
      </c>
      <c r="DH12" s="74">
        <f t="shared" si="27"/>
        <v>0</v>
      </c>
      <c r="DI12" s="74">
        <f t="shared" si="27"/>
        <v>88949</v>
      </c>
      <c r="DJ12" s="74">
        <f t="shared" si="27"/>
        <v>333158</v>
      </c>
    </row>
    <row r="13" spans="1:114" s="50" customFormat="1" ht="12" customHeight="1">
      <c r="A13" s="53" t="s">
        <v>191</v>
      </c>
      <c r="B13" s="54" t="s">
        <v>204</v>
      </c>
      <c r="C13" s="53" t="s">
        <v>205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2613</v>
      </c>
      <c r="N13" s="74">
        <f t="shared" si="9"/>
        <v>1311</v>
      </c>
      <c r="O13" s="74">
        <v>0</v>
      </c>
      <c r="P13" s="74">
        <v>0</v>
      </c>
      <c r="Q13" s="74">
        <v>0</v>
      </c>
      <c r="R13" s="74">
        <v>1302</v>
      </c>
      <c r="S13" s="74">
        <v>46185</v>
      </c>
      <c r="T13" s="74">
        <v>9</v>
      </c>
      <c r="U13" s="74">
        <v>1302</v>
      </c>
      <c r="V13" s="74">
        <f t="shared" si="10"/>
        <v>2613</v>
      </c>
      <c r="W13" s="74">
        <f t="shared" si="10"/>
        <v>1311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1302</v>
      </c>
      <c r="AB13" s="74">
        <f t="shared" si="10"/>
        <v>46185</v>
      </c>
      <c r="AC13" s="74">
        <f t="shared" si="10"/>
        <v>9</v>
      </c>
      <c r="AD13" s="74">
        <f t="shared" si="10"/>
        <v>1302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193</v>
      </c>
      <c r="AM13" s="74">
        <f t="shared" si="13"/>
        <v>0</v>
      </c>
      <c r="AN13" s="74">
        <f t="shared" si="14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193</v>
      </c>
      <c r="BD13" s="74">
        <v>0</v>
      </c>
      <c r="BE13" s="74">
        <v>0</v>
      </c>
      <c r="BF13" s="74">
        <f t="shared" si="17"/>
        <v>0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193</v>
      </c>
      <c r="BO13" s="74">
        <f t="shared" si="20"/>
        <v>46824</v>
      </c>
      <c r="BP13" s="74">
        <f t="shared" si="21"/>
        <v>29713</v>
      </c>
      <c r="BQ13" s="74">
        <v>29713</v>
      </c>
      <c r="BR13" s="74">
        <v>0</v>
      </c>
      <c r="BS13" s="74">
        <v>0</v>
      </c>
      <c r="BT13" s="74">
        <v>0</v>
      </c>
      <c r="BU13" s="74">
        <f t="shared" si="22"/>
        <v>11533</v>
      </c>
      <c r="BV13" s="74">
        <v>0</v>
      </c>
      <c r="BW13" s="74">
        <v>11436</v>
      </c>
      <c r="BX13" s="74">
        <v>97</v>
      </c>
      <c r="BY13" s="74">
        <v>0</v>
      </c>
      <c r="BZ13" s="74">
        <f t="shared" si="23"/>
        <v>5578</v>
      </c>
      <c r="CA13" s="74">
        <v>0</v>
      </c>
      <c r="CB13" s="74">
        <v>0</v>
      </c>
      <c r="CC13" s="74">
        <v>0</v>
      </c>
      <c r="CD13" s="74">
        <v>5578</v>
      </c>
      <c r="CE13" s="75" t="s">
        <v>193</v>
      </c>
      <c r="CF13" s="74">
        <v>0</v>
      </c>
      <c r="CG13" s="74">
        <v>1974</v>
      </c>
      <c r="CH13" s="74">
        <f t="shared" si="24"/>
        <v>48798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193</v>
      </c>
      <c r="CQ13" s="74">
        <f t="shared" si="26"/>
        <v>46824</v>
      </c>
      <c r="CR13" s="74">
        <f t="shared" si="26"/>
        <v>29713</v>
      </c>
      <c r="CS13" s="74">
        <f t="shared" si="26"/>
        <v>29713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11533</v>
      </c>
      <c r="CX13" s="74">
        <f t="shared" si="26"/>
        <v>0</v>
      </c>
      <c r="CY13" s="74">
        <f t="shared" si="26"/>
        <v>11436</v>
      </c>
      <c r="CZ13" s="74">
        <f t="shared" si="26"/>
        <v>97</v>
      </c>
      <c r="DA13" s="74">
        <f t="shared" si="26"/>
        <v>0</v>
      </c>
      <c r="DB13" s="74">
        <f t="shared" si="26"/>
        <v>5578</v>
      </c>
      <c r="DC13" s="74">
        <f t="shared" si="26"/>
        <v>0</v>
      </c>
      <c r="DD13" s="74">
        <f t="shared" si="26"/>
        <v>0</v>
      </c>
      <c r="DE13" s="74">
        <f t="shared" si="26"/>
        <v>0</v>
      </c>
      <c r="DF13" s="74">
        <f t="shared" si="26"/>
        <v>5578</v>
      </c>
      <c r="DG13" s="75" t="s">
        <v>193</v>
      </c>
      <c r="DH13" s="74">
        <f t="shared" si="27"/>
        <v>0</v>
      </c>
      <c r="DI13" s="74">
        <f t="shared" si="27"/>
        <v>1974</v>
      </c>
      <c r="DJ13" s="74">
        <f t="shared" si="27"/>
        <v>48798</v>
      </c>
    </row>
    <row r="14" spans="1:114" s="50" customFormat="1" ht="12" customHeight="1">
      <c r="A14" s="53" t="s">
        <v>191</v>
      </c>
      <c r="B14" s="54" t="s">
        <v>206</v>
      </c>
      <c r="C14" s="53" t="s">
        <v>207</v>
      </c>
      <c r="D14" s="74">
        <f t="shared" si="6"/>
        <v>109520</v>
      </c>
      <c r="E14" s="74">
        <f t="shared" si="7"/>
        <v>89633</v>
      </c>
      <c r="F14" s="74">
        <v>0</v>
      </c>
      <c r="G14" s="74">
        <v>0</v>
      </c>
      <c r="H14" s="74">
        <v>0</v>
      </c>
      <c r="I14" s="74">
        <v>61615</v>
      </c>
      <c r="J14" s="74">
        <v>441999</v>
      </c>
      <c r="K14" s="74">
        <v>28018</v>
      </c>
      <c r="L14" s="74">
        <v>19887</v>
      </c>
      <c r="M14" s="74">
        <f t="shared" si="8"/>
        <v>19522</v>
      </c>
      <c r="N14" s="74">
        <f t="shared" si="9"/>
        <v>1845</v>
      </c>
      <c r="O14" s="74">
        <v>0</v>
      </c>
      <c r="P14" s="74">
        <v>0</v>
      </c>
      <c r="Q14" s="74">
        <v>0</v>
      </c>
      <c r="R14" s="74">
        <v>1845</v>
      </c>
      <c r="S14" s="74">
        <v>115066</v>
      </c>
      <c r="T14" s="74">
        <v>0</v>
      </c>
      <c r="U14" s="74">
        <v>17677</v>
      </c>
      <c r="V14" s="74">
        <f t="shared" si="10"/>
        <v>129042</v>
      </c>
      <c r="W14" s="74">
        <f t="shared" si="10"/>
        <v>91478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63460</v>
      </c>
      <c r="AB14" s="74">
        <f t="shared" si="10"/>
        <v>557065</v>
      </c>
      <c r="AC14" s="74">
        <f t="shared" si="10"/>
        <v>28018</v>
      </c>
      <c r="AD14" s="74">
        <f t="shared" si="10"/>
        <v>37564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193</v>
      </c>
      <c r="AM14" s="74">
        <f t="shared" si="13"/>
        <v>543724</v>
      </c>
      <c r="AN14" s="74">
        <f t="shared" si="14"/>
        <v>28561</v>
      </c>
      <c r="AO14" s="74">
        <v>14281</v>
      </c>
      <c r="AP14" s="74">
        <v>0</v>
      </c>
      <c r="AQ14" s="74">
        <v>14280</v>
      </c>
      <c r="AR14" s="74">
        <v>0</v>
      </c>
      <c r="AS14" s="74">
        <f t="shared" si="15"/>
        <v>354139</v>
      </c>
      <c r="AT14" s="74">
        <v>0</v>
      </c>
      <c r="AU14" s="74">
        <v>326796</v>
      </c>
      <c r="AV14" s="74">
        <v>27343</v>
      </c>
      <c r="AW14" s="74">
        <v>0</v>
      </c>
      <c r="AX14" s="74">
        <f t="shared" si="16"/>
        <v>148207</v>
      </c>
      <c r="AY14" s="74">
        <v>0</v>
      </c>
      <c r="AZ14" s="74">
        <v>137934</v>
      </c>
      <c r="BA14" s="74">
        <v>9272</v>
      </c>
      <c r="BB14" s="74">
        <v>1001</v>
      </c>
      <c r="BC14" s="75" t="s">
        <v>193</v>
      </c>
      <c r="BD14" s="74">
        <v>12817</v>
      </c>
      <c r="BE14" s="74">
        <v>7795</v>
      </c>
      <c r="BF14" s="74">
        <f t="shared" si="17"/>
        <v>551519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193</v>
      </c>
      <c r="BO14" s="74">
        <f t="shared" si="20"/>
        <v>133692</v>
      </c>
      <c r="BP14" s="74">
        <f t="shared" si="21"/>
        <v>11052</v>
      </c>
      <c r="BQ14" s="74">
        <v>11052</v>
      </c>
      <c r="BR14" s="74">
        <v>0</v>
      </c>
      <c r="BS14" s="74">
        <v>0</v>
      </c>
      <c r="BT14" s="74">
        <v>0</v>
      </c>
      <c r="BU14" s="74">
        <f t="shared" si="22"/>
        <v>108940</v>
      </c>
      <c r="BV14" s="74">
        <v>0</v>
      </c>
      <c r="BW14" s="74">
        <v>108940</v>
      </c>
      <c r="BX14" s="74">
        <v>0</v>
      </c>
      <c r="BY14" s="74">
        <v>0</v>
      </c>
      <c r="BZ14" s="74">
        <f t="shared" si="23"/>
        <v>13633</v>
      </c>
      <c r="CA14" s="74">
        <v>0</v>
      </c>
      <c r="CB14" s="74">
        <v>13407</v>
      </c>
      <c r="CC14" s="74">
        <v>0</v>
      </c>
      <c r="CD14" s="74">
        <v>226</v>
      </c>
      <c r="CE14" s="75" t="s">
        <v>193</v>
      </c>
      <c r="CF14" s="74">
        <v>67</v>
      </c>
      <c r="CG14" s="74">
        <v>896</v>
      </c>
      <c r="CH14" s="74">
        <f t="shared" si="24"/>
        <v>134588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193</v>
      </c>
      <c r="CQ14" s="74">
        <f t="shared" si="26"/>
        <v>677416</v>
      </c>
      <c r="CR14" s="74">
        <f t="shared" si="26"/>
        <v>39613</v>
      </c>
      <c r="CS14" s="74">
        <f t="shared" si="26"/>
        <v>25333</v>
      </c>
      <c r="CT14" s="74">
        <f t="shared" si="26"/>
        <v>0</v>
      </c>
      <c r="CU14" s="74">
        <f t="shared" si="26"/>
        <v>14280</v>
      </c>
      <c r="CV14" s="74">
        <f t="shared" si="26"/>
        <v>0</v>
      </c>
      <c r="CW14" s="74">
        <f t="shared" si="26"/>
        <v>463079</v>
      </c>
      <c r="CX14" s="74">
        <f t="shared" si="26"/>
        <v>0</v>
      </c>
      <c r="CY14" s="74">
        <f t="shared" si="26"/>
        <v>435736</v>
      </c>
      <c r="CZ14" s="74">
        <f t="shared" si="26"/>
        <v>27343</v>
      </c>
      <c r="DA14" s="74">
        <f t="shared" si="26"/>
        <v>0</v>
      </c>
      <c r="DB14" s="74">
        <f t="shared" si="26"/>
        <v>161840</v>
      </c>
      <c r="DC14" s="74">
        <f t="shared" si="26"/>
        <v>0</v>
      </c>
      <c r="DD14" s="74">
        <f t="shared" si="26"/>
        <v>151341</v>
      </c>
      <c r="DE14" s="74">
        <f t="shared" si="26"/>
        <v>9272</v>
      </c>
      <c r="DF14" s="74">
        <f t="shared" si="26"/>
        <v>1227</v>
      </c>
      <c r="DG14" s="75" t="s">
        <v>193</v>
      </c>
      <c r="DH14" s="74">
        <f t="shared" si="27"/>
        <v>12884</v>
      </c>
      <c r="DI14" s="74">
        <f t="shared" si="27"/>
        <v>8691</v>
      </c>
      <c r="DJ14" s="74">
        <f t="shared" si="27"/>
        <v>686107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208</v>
      </c>
      <c r="B2" s="148" t="s">
        <v>209</v>
      </c>
      <c r="C2" s="154" t="s">
        <v>210</v>
      </c>
      <c r="D2" s="137" t="s">
        <v>211</v>
      </c>
      <c r="E2" s="103"/>
      <c r="F2" s="103"/>
      <c r="G2" s="103"/>
      <c r="H2" s="103"/>
      <c r="I2" s="103"/>
      <c r="J2" s="103"/>
      <c r="K2" s="103"/>
      <c r="L2" s="104"/>
      <c r="M2" s="137" t="s">
        <v>212</v>
      </c>
      <c r="N2" s="103"/>
      <c r="O2" s="103"/>
      <c r="P2" s="103"/>
      <c r="Q2" s="103"/>
      <c r="R2" s="103"/>
      <c r="S2" s="103"/>
      <c r="T2" s="103"/>
      <c r="U2" s="104"/>
      <c r="V2" s="137" t="s">
        <v>213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214</v>
      </c>
      <c r="E3" s="105"/>
      <c r="F3" s="105"/>
      <c r="G3" s="105"/>
      <c r="H3" s="105"/>
      <c r="I3" s="105"/>
      <c r="J3" s="105"/>
      <c r="K3" s="105"/>
      <c r="L3" s="106"/>
      <c r="M3" s="138" t="s">
        <v>215</v>
      </c>
      <c r="N3" s="105"/>
      <c r="O3" s="105"/>
      <c r="P3" s="105"/>
      <c r="Q3" s="105"/>
      <c r="R3" s="105"/>
      <c r="S3" s="105"/>
      <c r="T3" s="105"/>
      <c r="U3" s="106"/>
      <c r="V3" s="138" t="s">
        <v>214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216</v>
      </c>
      <c r="F4" s="108"/>
      <c r="G4" s="108"/>
      <c r="H4" s="108"/>
      <c r="I4" s="108"/>
      <c r="J4" s="108"/>
      <c r="K4" s="109"/>
      <c r="L4" s="128" t="s">
        <v>217</v>
      </c>
      <c r="M4" s="107"/>
      <c r="N4" s="138" t="s">
        <v>216</v>
      </c>
      <c r="O4" s="108"/>
      <c r="P4" s="108"/>
      <c r="Q4" s="108"/>
      <c r="R4" s="108"/>
      <c r="S4" s="108"/>
      <c r="T4" s="109"/>
      <c r="U4" s="128" t="s">
        <v>218</v>
      </c>
      <c r="V4" s="107"/>
      <c r="W4" s="138" t="s">
        <v>219</v>
      </c>
      <c r="X4" s="108"/>
      <c r="Y4" s="108"/>
      <c r="Z4" s="108"/>
      <c r="AA4" s="108"/>
      <c r="AB4" s="108"/>
      <c r="AC4" s="109"/>
      <c r="AD4" s="128" t="s">
        <v>218</v>
      </c>
    </row>
    <row r="5" spans="1:30" s="45" customFormat="1" ht="23.25" customHeight="1">
      <c r="A5" s="155"/>
      <c r="B5" s="149"/>
      <c r="C5" s="155"/>
      <c r="D5" s="107"/>
      <c r="E5" s="107" t="s">
        <v>213</v>
      </c>
      <c r="F5" s="127" t="s">
        <v>220</v>
      </c>
      <c r="G5" s="127" t="s">
        <v>221</v>
      </c>
      <c r="H5" s="127" t="s">
        <v>222</v>
      </c>
      <c r="I5" s="127" t="s">
        <v>223</v>
      </c>
      <c r="J5" s="127" t="s">
        <v>224</v>
      </c>
      <c r="K5" s="127" t="s">
        <v>3</v>
      </c>
      <c r="L5" s="69"/>
      <c r="M5" s="107"/>
      <c r="N5" s="107" t="s">
        <v>213</v>
      </c>
      <c r="O5" s="127" t="s">
        <v>220</v>
      </c>
      <c r="P5" s="127" t="s">
        <v>225</v>
      </c>
      <c r="Q5" s="127" t="s">
        <v>226</v>
      </c>
      <c r="R5" s="127" t="s">
        <v>227</v>
      </c>
      <c r="S5" s="127" t="s">
        <v>2</v>
      </c>
      <c r="T5" s="127" t="s">
        <v>3</v>
      </c>
      <c r="U5" s="69"/>
      <c r="V5" s="107"/>
      <c r="W5" s="107" t="s">
        <v>213</v>
      </c>
      <c r="X5" s="127" t="s">
        <v>228</v>
      </c>
      <c r="Y5" s="127" t="s">
        <v>229</v>
      </c>
      <c r="Z5" s="127" t="s">
        <v>222</v>
      </c>
      <c r="AA5" s="127" t="s">
        <v>230</v>
      </c>
      <c r="AB5" s="127" t="s">
        <v>2</v>
      </c>
      <c r="AC5" s="127" t="s">
        <v>3</v>
      </c>
      <c r="AD5" s="69"/>
    </row>
    <row r="6" spans="1:30" s="46" customFormat="1" ht="13.5">
      <c r="A6" s="156"/>
      <c r="B6" s="150"/>
      <c r="C6" s="156"/>
      <c r="D6" s="110" t="s">
        <v>231</v>
      </c>
      <c r="E6" s="110" t="s">
        <v>232</v>
      </c>
      <c r="F6" s="111" t="s">
        <v>233</v>
      </c>
      <c r="G6" s="111" t="s">
        <v>234</v>
      </c>
      <c r="H6" s="111" t="s">
        <v>234</v>
      </c>
      <c r="I6" s="111" t="s">
        <v>234</v>
      </c>
      <c r="J6" s="111" t="s">
        <v>233</v>
      </c>
      <c r="K6" s="111" t="s">
        <v>232</v>
      </c>
      <c r="L6" s="111" t="s">
        <v>233</v>
      </c>
      <c r="M6" s="110" t="s">
        <v>234</v>
      </c>
      <c r="N6" s="110" t="s">
        <v>234</v>
      </c>
      <c r="O6" s="111" t="s">
        <v>234</v>
      </c>
      <c r="P6" s="111" t="s">
        <v>233</v>
      </c>
      <c r="Q6" s="111" t="s">
        <v>232</v>
      </c>
      <c r="R6" s="111" t="s">
        <v>233</v>
      </c>
      <c r="S6" s="111" t="s">
        <v>234</v>
      </c>
      <c r="T6" s="111" t="s">
        <v>234</v>
      </c>
      <c r="U6" s="111" t="s">
        <v>234</v>
      </c>
      <c r="V6" s="110" t="s">
        <v>233</v>
      </c>
      <c r="W6" s="110" t="s">
        <v>232</v>
      </c>
      <c r="X6" s="111" t="s">
        <v>233</v>
      </c>
      <c r="Y6" s="111" t="s">
        <v>234</v>
      </c>
      <c r="Z6" s="111" t="s">
        <v>234</v>
      </c>
      <c r="AA6" s="111" t="s">
        <v>234</v>
      </c>
      <c r="AB6" s="111" t="s">
        <v>233</v>
      </c>
      <c r="AC6" s="111" t="s">
        <v>232</v>
      </c>
      <c r="AD6" s="111" t="s">
        <v>233</v>
      </c>
    </row>
    <row r="7" spans="1:30" s="50" customFormat="1" ht="12" customHeight="1">
      <c r="A7" s="48" t="s">
        <v>235</v>
      </c>
      <c r="B7" s="63" t="s">
        <v>236</v>
      </c>
      <c r="C7" s="48" t="s">
        <v>213</v>
      </c>
      <c r="D7" s="70">
        <f aca="true" t="shared" si="0" ref="D7:AD7">SUM(D8:D31)</f>
        <v>9270644</v>
      </c>
      <c r="E7" s="70">
        <f t="shared" si="0"/>
        <v>2057288</v>
      </c>
      <c r="F7" s="70">
        <f t="shared" si="0"/>
        <v>512259</v>
      </c>
      <c r="G7" s="70">
        <f t="shared" si="0"/>
        <v>9310</v>
      </c>
      <c r="H7" s="70">
        <f t="shared" si="0"/>
        <v>29000</v>
      </c>
      <c r="I7" s="70">
        <f t="shared" si="0"/>
        <v>1062534</v>
      </c>
      <c r="J7" s="70">
        <f t="shared" si="0"/>
        <v>3117184</v>
      </c>
      <c r="K7" s="70">
        <f t="shared" si="0"/>
        <v>444185</v>
      </c>
      <c r="L7" s="70">
        <f t="shared" si="0"/>
        <v>7213356</v>
      </c>
      <c r="M7" s="70">
        <f t="shared" si="0"/>
        <v>1459393</v>
      </c>
      <c r="N7" s="70">
        <f t="shared" si="0"/>
        <v>477339</v>
      </c>
      <c r="O7" s="70">
        <f t="shared" si="0"/>
        <v>312212</v>
      </c>
      <c r="P7" s="70">
        <f t="shared" si="0"/>
        <v>147</v>
      </c>
      <c r="Q7" s="70">
        <f t="shared" si="0"/>
        <v>0</v>
      </c>
      <c r="R7" s="70">
        <f t="shared" si="0"/>
        <v>27506</v>
      </c>
      <c r="S7" s="70">
        <f t="shared" si="0"/>
        <v>591918</v>
      </c>
      <c r="T7" s="70">
        <f t="shared" si="0"/>
        <v>137474</v>
      </c>
      <c r="U7" s="70">
        <f t="shared" si="0"/>
        <v>982054</v>
      </c>
      <c r="V7" s="70">
        <f t="shared" si="0"/>
        <v>10730037</v>
      </c>
      <c r="W7" s="70">
        <f t="shared" si="0"/>
        <v>2534627</v>
      </c>
      <c r="X7" s="70">
        <f t="shared" si="0"/>
        <v>824471</v>
      </c>
      <c r="Y7" s="70">
        <f t="shared" si="0"/>
        <v>9457</v>
      </c>
      <c r="Z7" s="70">
        <f t="shared" si="0"/>
        <v>29000</v>
      </c>
      <c r="AA7" s="70">
        <f t="shared" si="0"/>
        <v>1090040</v>
      </c>
      <c r="AB7" s="70">
        <f t="shared" si="0"/>
        <v>3709102</v>
      </c>
      <c r="AC7" s="70">
        <f t="shared" si="0"/>
        <v>581659</v>
      </c>
      <c r="AD7" s="70">
        <f t="shared" si="0"/>
        <v>8195410</v>
      </c>
    </row>
    <row r="8" spans="1:30" s="50" customFormat="1" ht="12" customHeight="1">
      <c r="A8" s="51" t="s">
        <v>237</v>
      </c>
      <c r="B8" s="64" t="s">
        <v>238</v>
      </c>
      <c r="C8" s="51" t="s">
        <v>239</v>
      </c>
      <c r="D8" s="72">
        <f aca="true" t="shared" si="1" ref="D8:D31">SUM(E8,+L8)</f>
        <v>2513927</v>
      </c>
      <c r="E8" s="72">
        <f aca="true" t="shared" si="2" ref="E8:E31">+SUM(F8:I8,K8)</f>
        <v>226503</v>
      </c>
      <c r="F8" s="72">
        <v>0</v>
      </c>
      <c r="G8" s="72">
        <v>1290</v>
      </c>
      <c r="H8" s="72">
        <v>15700</v>
      </c>
      <c r="I8" s="72">
        <v>108472</v>
      </c>
      <c r="J8" s="73">
        <v>0</v>
      </c>
      <c r="K8" s="72">
        <v>101041</v>
      </c>
      <c r="L8" s="72">
        <v>2287424</v>
      </c>
      <c r="M8" s="72">
        <f aca="true" t="shared" si="3" ref="M8:M31">SUM(N8,+U8)</f>
        <v>41656</v>
      </c>
      <c r="N8" s="72">
        <f aca="true" t="shared" si="4" ref="N8:N31">+SUM(O8:R8,T8)</f>
        <v>7809</v>
      </c>
      <c r="O8" s="72">
        <v>1810</v>
      </c>
      <c r="P8" s="72">
        <v>0</v>
      </c>
      <c r="Q8" s="72">
        <v>0</v>
      </c>
      <c r="R8" s="72">
        <v>5966</v>
      </c>
      <c r="S8" s="73">
        <v>0</v>
      </c>
      <c r="T8" s="72">
        <v>33</v>
      </c>
      <c r="U8" s="72">
        <v>33847</v>
      </c>
      <c r="V8" s="72">
        <f aca="true" t="shared" si="5" ref="V8:V31">+SUM(D8,M8)</f>
        <v>2555583</v>
      </c>
      <c r="W8" s="72">
        <f aca="true" t="shared" si="6" ref="W8:W31">+SUM(E8,N8)</f>
        <v>234312</v>
      </c>
      <c r="X8" s="72">
        <f aca="true" t="shared" si="7" ref="X8:X31">+SUM(F8,O8)</f>
        <v>1810</v>
      </c>
      <c r="Y8" s="72">
        <f aca="true" t="shared" si="8" ref="Y8:Y31">+SUM(G8,P8)</f>
        <v>1290</v>
      </c>
      <c r="Z8" s="72">
        <f aca="true" t="shared" si="9" ref="Z8:Z31">+SUM(H8,Q8)</f>
        <v>15700</v>
      </c>
      <c r="AA8" s="72">
        <f aca="true" t="shared" si="10" ref="AA8:AA31">+SUM(I8,R8)</f>
        <v>114438</v>
      </c>
      <c r="AB8" s="73">
        <v>0</v>
      </c>
      <c r="AC8" s="72">
        <f aca="true" t="shared" si="11" ref="AC8:AC31">+SUM(K8,T8)</f>
        <v>101074</v>
      </c>
      <c r="AD8" s="72">
        <f aca="true" t="shared" si="12" ref="AD8:AD31">+SUM(L8,U8)</f>
        <v>2321271</v>
      </c>
    </row>
    <row r="9" spans="1:30" s="50" customFormat="1" ht="12" customHeight="1">
      <c r="A9" s="51" t="s">
        <v>235</v>
      </c>
      <c r="B9" s="64" t="s">
        <v>240</v>
      </c>
      <c r="C9" s="51" t="s">
        <v>241</v>
      </c>
      <c r="D9" s="72">
        <f t="shared" si="1"/>
        <v>722134</v>
      </c>
      <c r="E9" s="72">
        <f t="shared" si="2"/>
        <v>451896</v>
      </c>
      <c r="F9" s="72">
        <v>293264</v>
      </c>
      <c r="G9" s="72">
        <v>0</v>
      </c>
      <c r="H9" s="72">
        <v>13300</v>
      </c>
      <c r="I9" s="72">
        <v>40160</v>
      </c>
      <c r="J9" s="73">
        <v>0</v>
      </c>
      <c r="K9" s="72">
        <v>105172</v>
      </c>
      <c r="L9" s="72">
        <v>270238</v>
      </c>
      <c r="M9" s="72">
        <f t="shared" si="3"/>
        <v>105911</v>
      </c>
      <c r="N9" s="72">
        <f t="shared" si="4"/>
        <v>9433</v>
      </c>
      <c r="O9" s="72">
        <v>0</v>
      </c>
      <c r="P9" s="72">
        <v>0</v>
      </c>
      <c r="Q9" s="72">
        <v>0</v>
      </c>
      <c r="R9" s="72">
        <v>3633</v>
      </c>
      <c r="S9" s="73">
        <v>0</v>
      </c>
      <c r="T9" s="72">
        <v>5800</v>
      </c>
      <c r="U9" s="72">
        <v>96478</v>
      </c>
      <c r="V9" s="72">
        <f t="shared" si="5"/>
        <v>828045</v>
      </c>
      <c r="W9" s="72">
        <f t="shared" si="6"/>
        <v>461329</v>
      </c>
      <c r="X9" s="72">
        <f t="shared" si="7"/>
        <v>293264</v>
      </c>
      <c r="Y9" s="72">
        <f t="shared" si="8"/>
        <v>0</v>
      </c>
      <c r="Z9" s="72">
        <f t="shared" si="9"/>
        <v>13300</v>
      </c>
      <c r="AA9" s="72">
        <f t="shared" si="10"/>
        <v>43793</v>
      </c>
      <c r="AB9" s="73">
        <v>0</v>
      </c>
      <c r="AC9" s="72">
        <f t="shared" si="11"/>
        <v>110972</v>
      </c>
      <c r="AD9" s="72">
        <f t="shared" si="12"/>
        <v>366716</v>
      </c>
    </row>
    <row r="10" spans="1:30" s="50" customFormat="1" ht="12" customHeight="1">
      <c r="A10" s="51" t="s">
        <v>237</v>
      </c>
      <c r="B10" s="64" t="s">
        <v>242</v>
      </c>
      <c r="C10" s="51" t="s">
        <v>243</v>
      </c>
      <c r="D10" s="72">
        <f t="shared" si="1"/>
        <v>606289</v>
      </c>
      <c r="E10" s="72">
        <f t="shared" si="2"/>
        <v>117616</v>
      </c>
      <c r="F10" s="72">
        <v>0</v>
      </c>
      <c r="G10" s="72">
        <v>0</v>
      </c>
      <c r="H10" s="72">
        <v>0</v>
      </c>
      <c r="I10" s="72">
        <v>44032</v>
      </c>
      <c r="J10" s="73">
        <v>0</v>
      </c>
      <c r="K10" s="72">
        <v>73584</v>
      </c>
      <c r="L10" s="72">
        <v>488673</v>
      </c>
      <c r="M10" s="72">
        <f t="shared" si="3"/>
        <v>93337</v>
      </c>
      <c r="N10" s="72">
        <f t="shared" si="4"/>
        <v>28489</v>
      </c>
      <c r="O10" s="72">
        <v>0</v>
      </c>
      <c r="P10" s="72">
        <v>0</v>
      </c>
      <c r="Q10" s="72">
        <v>0</v>
      </c>
      <c r="R10" s="72">
        <v>1509</v>
      </c>
      <c r="S10" s="73">
        <v>0</v>
      </c>
      <c r="T10" s="72">
        <v>26980</v>
      </c>
      <c r="U10" s="72">
        <v>64848</v>
      </c>
      <c r="V10" s="72">
        <f t="shared" si="5"/>
        <v>699626</v>
      </c>
      <c r="W10" s="72">
        <f t="shared" si="6"/>
        <v>146105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45541</v>
      </c>
      <c r="AB10" s="73">
        <v>0</v>
      </c>
      <c r="AC10" s="72">
        <f t="shared" si="11"/>
        <v>100564</v>
      </c>
      <c r="AD10" s="72">
        <f t="shared" si="12"/>
        <v>553521</v>
      </c>
    </row>
    <row r="11" spans="1:30" s="50" customFormat="1" ht="12" customHeight="1">
      <c r="A11" s="51" t="s">
        <v>235</v>
      </c>
      <c r="B11" s="64" t="s">
        <v>244</v>
      </c>
      <c r="C11" s="51" t="s">
        <v>245</v>
      </c>
      <c r="D11" s="72">
        <f t="shared" si="1"/>
        <v>489132</v>
      </c>
      <c r="E11" s="72">
        <f t="shared" si="2"/>
        <v>670</v>
      </c>
      <c r="F11" s="72">
        <v>0</v>
      </c>
      <c r="G11" s="72">
        <v>0</v>
      </c>
      <c r="H11" s="72">
        <v>0</v>
      </c>
      <c r="I11" s="72">
        <v>190</v>
      </c>
      <c r="J11" s="73">
        <v>0</v>
      </c>
      <c r="K11" s="72">
        <v>480</v>
      </c>
      <c r="L11" s="72">
        <v>488462</v>
      </c>
      <c r="M11" s="72">
        <f t="shared" si="3"/>
        <v>84143</v>
      </c>
      <c r="N11" s="72">
        <f t="shared" si="4"/>
        <v>4459</v>
      </c>
      <c r="O11" s="72">
        <v>0</v>
      </c>
      <c r="P11" s="72">
        <v>0</v>
      </c>
      <c r="Q11" s="72">
        <v>0</v>
      </c>
      <c r="R11" s="72">
        <v>4459</v>
      </c>
      <c r="S11" s="73">
        <v>0</v>
      </c>
      <c r="T11" s="72">
        <v>0</v>
      </c>
      <c r="U11" s="72">
        <v>79684</v>
      </c>
      <c r="V11" s="72">
        <f t="shared" si="5"/>
        <v>573275</v>
      </c>
      <c r="W11" s="72">
        <f t="shared" si="6"/>
        <v>5129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4649</v>
      </c>
      <c r="AB11" s="73">
        <v>0</v>
      </c>
      <c r="AC11" s="72">
        <f t="shared" si="11"/>
        <v>480</v>
      </c>
      <c r="AD11" s="72">
        <f t="shared" si="12"/>
        <v>568146</v>
      </c>
    </row>
    <row r="12" spans="1:30" s="50" customFormat="1" ht="12" customHeight="1">
      <c r="A12" s="53" t="s">
        <v>246</v>
      </c>
      <c r="B12" s="54" t="s">
        <v>247</v>
      </c>
      <c r="C12" s="53" t="s">
        <v>248</v>
      </c>
      <c r="D12" s="74">
        <f t="shared" si="1"/>
        <v>343349</v>
      </c>
      <c r="E12" s="74">
        <f t="shared" si="2"/>
        <v>3317</v>
      </c>
      <c r="F12" s="74">
        <v>0</v>
      </c>
      <c r="G12" s="74">
        <v>0</v>
      </c>
      <c r="H12" s="74">
        <v>0</v>
      </c>
      <c r="I12" s="74">
        <v>3317</v>
      </c>
      <c r="J12" s="75">
        <v>0</v>
      </c>
      <c r="K12" s="74">
        <v>0</v>
      </c>
      <c r="L12" s="74">
        <v>340032</v>
      </c>
      <c r="M12" s="74">
        <f t="shared" si="3"/>
        <v>35829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35829</v>
      </c>
      <c r="V12" s="74">
        <f t="shared" si="5"/>
        <v>379178</v>
      </c>
      <c r="W12" s="74">
        <f t="shared" si="6"/>
        <v>3317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3317</v>
      </c>
      <c r="AB12" s="75">
        <v>0</v>
      </c>
      <c r="AC12" s="74">
        <f t="shared" si="11"/>
        <v>0</v>
      </c>
      <c r="AD12" s="74">
        <f t="shared" si="12"/>
        <v>375861</v>
      </c>
    </row>
    <row r="13" spans="1:30" s="50" customFormat="1" ht="12" customHeight="1">
      <c r="A13" s="53" t="s">
        <v>235</v>
      </c>
      <c r="B13" s="54" t="s">
        <v>249</v>
      </c>
      <c r="C13" s="53" t="s">
        <v>250</v>
      </c>
      <c r="D13" s="74">
        <f t="shared" si="1"/>
        <v>584106</v>
      </c>
      <c r="E13" s="74">
        <f t="shared" si="2"/>
        <v>21883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21883</v>
      </c>
      <c r="L13" s="74">
        <v>562223</v>
      </c>
      <c r="M13" s="74">
        <f t="shared" si="3"/>
        <v>88828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88828</v>
      </c>
      <c r="V13" s="74">
        <f t="shared" si="5"/>
        <v>672934</v>
      </c>
      <c r="W13" s="74">
        <f t="shared" si="6"/>
        <v>21883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21883</v>
      </c>
      <c r="AD13" s="74">
        <f t="shared" si="12"/>
        <v>651051</v>
      </c>
    </row>
    <row r="14" spans="1:30" s="50" customFormat="1" ht="12" customHeight="1">
      <c r="A14" s="53" t="s">
        <v>246</v>
      </c>
      <c r="B14" s="54" t="s">
        <v>251</v>
      </c>
      <c r="C14" s="53" t="s">
        <v>252</v>
      </c>
      <c r="D14" s="74">
        <f t="shared" si="1"/>
        <v>257961</v>
      </c>
      <c r="E14" s="74">
        <f t="shared" si="2"/>
        <v>59722</v>
      </c>
      <c r="F14" s="74">
        <v>0</v>
      </c>
      <c r="G14" s="74">
        <v>0</v>
      </c>
      <c r="H14" s="74">
        <v>0</v>
      </c>
      <c r="I14" s="74">
        <v>59722</v>
      </c>
      <c r="J14" s="75">
        <v>0</v>
      </c>
      <c r="K14" s="74">
        <v>0</v>
      </c>
      <c r="L14" s="74">
        <v>198239</v>
      </c>
      <c r="M14" s="74">
        <f t="shared" si="3"/>
        <v>63229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63229</v>
      </c>
      <c r="V14" s="74">
        <f t="shared" si="5"/>
        <v>321190</v>
      </c>
      <c r="W14" s="74">
        <f t="shared" si="6"/>
        <v>59722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59722</v>
      </c>
      <c r="AB14" s="75">
        <v>0</v>
      </c>
      <c r="AC14" s="74">
        <f t="shared" si="11"/>
        <v>0</v>
      </c>
      <c r="AD14" s="74">
        <f t="shared" si="12"/>
        <v>261468</v>
      </c>
    </row>
    <row r="15" spans="1:30" s="50" customFormat="1" ht="12" customHeight="1">
      <c r="A15" s="53" t="s">
        <v>235</v>
      </c>
      <c r="B15" s="54" t="s">
        <v>253</v>
      </c>
      <c r="C15" s="53" t="s">
        <v>254</v>
      </c>
      <c r="D15" s="74">
        <f t="shared" si="1"/>
        <v>690990</v>
      </c>
      <c r="E15" s="74">
        <f t="shared" si="2"/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0</v>
      </c>
      <c r="L15" s="74">
        <v>690990</v>
      </c>
      <c r="M15" s="74">
        <f t="shared" si="3"/>
        <v>141312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141312</v>
      </c>
      <c r="V15" s="74">
        <f t="shared" si="5"/>
        <v>832302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0</v>
      </c>
      <c r="AD15" s="74">
        <f t="shared" si="12"/>
        <v>832302</v>
      </c>
    </row>
    <row r="16" spans="1:30" s="50" customFormat="1" ht="12" customHeight="1">
      <c r="A16" s="53" t="s">
        <v>255</v>
      </c>
      <c r="B16" s="54" t="s">
        <v>256</v>
      </c>
      <c r="C16" s="53" t="s">
        <v>257</v>
      </c>
      <c r="D16" s="74">
        <f t="shared" si="1"/>
        <v>654976</v>
      </c>
      <c r="E16" s="74">
        <f t="shared" si="2"/>
        <v>162970</v>
      </c>
      <c r="F16" s="74">
        <v>0</v>
      </c>
      <c r="G16" s="74">
        <v>0</v>
      </c>
      <c r="H16" s="74">
        <v>0</v>
      </c>
      <c r="I16" s="74">
        <v>154343</v>
      </c>
      <c r="J16" s="75">
        <v>0</v>
      </c>
      <c r="K16" s="74">
        <v>8627</v>
      </c>
      <c r="L16" s="74">
        <v>492006</v>
      </c>
      <c r="M16" s="74">
        <f t="shared" si="3"/>
        <v>141695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141695</v>
      </c>
      <c r="V16" s="74">
        <f t="shared" si="5"/>
        <v>796671</v>
      </c>
      <c r="W16" s="74">
        <f t="shared" si="6"/>
        <v>162970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154343</v>
      </c>
      <c r="AB16" s="75">
        <v>0</v>
      </c>
      <c r="AC16" s="74">
        <f t="shared" si="11"/>
        <v>8627</v>
      </c>
      <c r="AD16" s="74">
        <f t="shared" si="12"/>
        <v>633701</v>
      </c>
    </row>
    <row r="17" spans="1:30" s="50" customFormat="1" ht="12" customHeight="1">
      <c r="A17" s="53" t="s">
        <v>235</v>
      </c>
      <c r="B17" s="54" t="s">
        <v>258</v>
      </c>
      <c r="C17" s="53" t="s">
        <v>259</v>
      </c>
      <c r="D17" s="74">
        <f t="shared" si="1"/>
        <v>179689</v>
      </c>
      <c r="E17" s="74">
        <f t="shared" si="2"/>
        <v>0</v>
      </c>
      <c r="F17" s="74">
        <v>0</v>
      </c>
      <c r="G17" s="74">
        <v>0</v>
      </c>
      <c r="H17" s="74">
        <v>0</v>
      </c>
      <c r="I17" s="74">
        <v>0</v>
      </c>
      <c r="J17" s="75">
        <v>0</v>
      </c>
      <c r="K17" s="74">
        <v>0</v>
      </c>
      <c r="L17" s="74">
        <v>179689</v>
      </c>
      <c r="M17" s="74">
        <f t="shared" si="3"/>
        <v>14816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14816</v>
      </c>
      <c r="V17" s="74">
        <f t="shared" si="5"/>
        <v>194505</v>
      </c>
      <c r="W17" s="74">
        <f t="shared" si="6"/>
        <v>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0</v>
      </c>
      <c r="AB17" s="75">
        <v>0</v>
      </c>
      <c r="AC17" s="74">
        <f t="shared" si="11"/>
        <v>0</v>
      </c>
      <c r="AD17" s="74">
        <f t="shared" si="12"/>
        <v>194505</v>
      </c>
    </row>
    <row r="18" spans="1:30" s="50" customFormat="1" ht="12" customHeight="1">
      <c r="A18" s="53" t="s">
        <v>255</v>
      </c>
      <c r="B18" s="54" t="s">
        <v>260</v>
      </c>
      <c r="C18" s="53" t="s">
        <v>261</v>
      </c>
      <c r="D18" s="74">
        <f t="shared" si="1"/>
        <v>37623</v>
      </c>
      <c r="E18" s="74">
        <f t="shared" si="2"/>
        <v>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0</v>
      </c>
      <c r="L18" s="74">
        <v>37623</v>
      </c>
      <c r="M18" s="74">
        <f t="shared" si="3"/>
        <v>2068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2068</v>
      </c>
      <c r="V18" s="74">
        <f t="shared" si="5"/>
        <v>39691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0</v>
      </c>
      <c r="AB18" s="75">
        <v>0</v>
      </c>
      <c r="AC18" s="74">
        <f t="shared" si="11"/>
        <v>0</v>
      </c>
      <c r="AD18" s="74">
        <f t="shared" si="12"/>
        <v>39691</v>
      </c>
    </row>
    <row r="19" spans="1:30" s="50" customFormat="1" ht="12" customHeight="1">
      <c r="A19" s="53" t="s">
        <v>235</v>
      </c>
      <c r="B19" s="54" t="s">
        <v>262</v>
      </c>
      <c r="C19" s="53" t="s">
        <v>263</v>
      </c>
      <c r="D19" s="74">
        <f t="shared" si="1"/>
        <v>137803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137803</v>
      </c>
      <c r="M19" s="74">
        <f t="shared" si="3"/>
        <v>20724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20724</v>
      </c>
      <c r="V19" s="74">
        <f t="shared" si="5"/>
        <v>158527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158527</v>
      </c>
    </row>
    <row r="20" spans="1:30" s="50" customFormat="1" ht="12" customHeight="1">
      <c r="A20" s="53" t="s">
        <v>255</v>
      </c>
      <c r="B20" s="54" t="s">
        <v>264</v>
      </c>
      <c r="C20" s="53" t="s">
        <v>265</v>
      </c>
      <c r="D20" s="74">
        <f t="shared" si="1"/>
        <v>199040</v>
      </c>
      <c r="E20" s="74">
        <f t="shared" si="2"/>
        <v>29694</v>
      </c>
      <c r="F20" s="74">
        <v>0</v>
      </c>
      <c r="G20" s="74">
        <v>5000</v>
      </c>
      <c r="H20" s="74">
        <v>0</v>
      </c>
      <c r="I20" s="74">
        <v>22543</v>
      </c>
      <c r="J20" s="75">
        <v>0</v>
      </c>
      <c r="K20" s="74">
        <v>2151</v>
      </c>
      <c r="L20" s="74">
        <v>169346</v>
      </c>
      <c r="M20" s="74">
        <f t="shared" si="3"/>
        <v>24170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24170</v>
      </c>
      <c r="V20" s="74">
        <f t="shared" si="5"/>
        <v>223210</v>
      </c>
      <c r="W20" s="74">
        <f t="shared" si="6"/>
        <v>29694</v>
      </c>
      <c r="X20" s="74">
        <f t="shared" si="7"/>
        <v>0</v>
      </c>
      <c r="Y20" s="74">
        <f t="shared" si="8"/>
        <v>5000</v>
      </c>
      <c r="Z20" s="74">
        <f t="shared" si="9"/>
        <v>0</v>
      </c>
      <c r="AA20" s="74">
        <f t="shared" si="10"/>
        <v>22543</v>
      </c>
      <c r="AB20" s="75">
        <v>0</v>
      </c>
      <c r="AC20" s="74">
        <f t="shared" si="11"/>
        <v>2151</v>
      </c>
      <c r="AD20" s="74">
        <f t="shared" si="12"/>
        <v>193516</v>
      </c>
    </row>
    <row r="21" spans="1:30" s="50" customFormat="1" ht="12" customHeight="1">
      <c r="A21" s="53" t="s">
        <v>235</v>
      </c>
      <c r="B21" s="54" t="s">
        <v>266</v>
      </c>
      <c r="C21" s="53" t="s">
        <v>267</v>
      </c>
      <c r="D21" s="74">
        <f t="shared" si="1"/>
        <v>236788</v>
      </c>
      <c r="E21" s="74">
        <f t="shared" si="2"/>
        <v>4133</v>
      </c>
      <c r="F21" s="74">
        <v>0</v>
      </c>
      <c r="G21" s="74">
        <v>0</v>
      </c>
      <c r="H21" s="74">
        <v>0</v>
      </c>
      <c r="I21" s="74">
        <v>3773</v>
      </c>
      <c r="J21" s="75">
        <v>0</v>
      </c>
      <c r="K21" s="74">
        <v>360</v>
      </c>
      <c r="L21" s="74">
        <v>232655</v>
      </c>
      <c r="M21" s="74">
        <f t="shared" si="3"/>
        <v>35166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35166</v>
      </c>
      <c r="V21" s="74">
        <f t="shared" si="5"/>
        <v>271954</v>
      </c>
      <c r="W21" s="74">
        <f t="shared" si="6"/>
        <v>4133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3773</v>
      </c>
      <c r="AB21" s="75">
        <v>0</v>
      </c>
      <c r="AC21" s="74">
        <f t="shared" si="11"/>
        <v>360</v>
      </c>
      <c r="AD21" s="74">
        <f t="shared" si="12"/>
        <v>267821</v>
      </c>
    </row>
    <row r="22" spans="1:30" s="50" customFormat="1" ht="12" customHeight="1">
      <c r="A22" s="53" t="s">
        <v>255</v>
      </c>
      <c r="B22" s="54" t="s">
        <v>268</v>
      </c>
      <c r="C22" s="53" t="s">
        <v>269</v>
      </c>
      <c r="D22" s="74">
        <f t="shared" si="1"/>
        <v>303421</v>
      </c>
      <c r="E22" s="74">
        <f t="shared" si="2"/>
        <v>145118</v>
      </c>
      <c r="F22" s="74">
        <v>131785</v>
      </c>
      <c r="G22" s="74">
        <v>0</v>
      </c>
      <c r="H22" s="74">
        <v>0</v>
      </c>
      <c r="I22" s="74">
        <v>4308</v>
      </c>
      <c r="J22" s="75">
        <v>0</v>
      </c>
      <c r="K22" s="74">
        <v>9025</v>
      </c>
      <c r="L22" s="74">
        <v>158303</v>
      </c>
      <c r="M22" s="74">
        <f t="shared" si="3"/>
        <v>60382</v>
      </c>
      <c r="N22" s="74">
        <f t="shared" si="4"/>
        <v>34808</v>
      </c>
      <c r="O22" s="74">
        <v>34050</v>
      </c>
      <c r="P22" s="74">
        <v>0</v>
      </c>
      <c r="Q22" s="74">
        <v>0</v>
      </c>
      <c r="R22" s="74">
        <v>758</v>
      </c>
      <c r="S22" s="75">
        <v>0</v>
      </c>
      <c r="T22" s="74">
        <v>0</v>
      </c>
      <c r="U22" s="74">
        <v>25574</v>
      </c>
      <c r="V22" s="74">
        <f t="shared" si="5"/>
        <v>363803</v>
      </c>
      <c r="W22" s="74">
        <f t="shared" si="6"/>
        <v>179926</v>
      </c>
      <c r="X22" s="74">
        <f t="shared" si="7"/>
        <v>165835</v>
      </c>
      <c r="Y22" s="74">
        <f t="shared" si="8"/>
        <v>0</v>
      </c>
      <c r="Z22" s="74">
        <f t="shared" si="9"/>
        <v>0</v>
      </c>
      <c r="AA22" s="74">
        <f t="shared" si="10"/>
        <v>5066</v>
      </c>
      <c r="AB22" s="75">
        <v>0</v>
      </c>
      <c r="AC22" s="74">
        <f t="shared" si="11"/>
        <v>9025</v>
      </c>
      <c r="AD22" s="74">
        <f t="shared" si="12"/>
        <v>183877</v>
      </c>
    </row>
    <row r="23" spans="1:30" s="50" customFormat="1" ht="12" customHeight="1">
      <c r="A23" s="53" t="s">
        <v>235</v>
      </c>
      <c r="B23" s="54" t="s">
        <v>270</v>
      </c>
      <c r="C23" s="53" t="s">
        <v>271</v>
      </c>
      <c r="D23" s="74">
        <f t="shared" si="1"/>
        <v>213405</v>
      </c>
      <c r="E23" s="74">
        <f t="shared" si="2"/>
        <v>95861</v>
      </c>
      <c r="F23" s="74">
        <v>87210</v>
      </c>
      <c r="G23" s="74">
        <v>0</v>
      </c>
      <c r="H23" s="74">
        <v>0</v>
      </c>
      <c r="I23" s="74">
        <v>7352</v>
      </c>
      <c r="J23" s="75">
        <v>0</v>
      </c>
      <c r="K23" s="74">
        <v>1299</v>
      </c>
      <c r="L23" s="74">
        <v>117544</v>
      </c>
      <c r="M23" s="74">
        <f t="shared" si="3"/>
        <v>302804</v>
      </c>
      <c r="N23" s="74">
        <f t="shared" si="4"/>
        <v>276615</v>
      </c>
      <c r="O23" s="74">
        <v>276352</v>
      </c>
      <c r="P23" s="74">
        <v>147</v>
      </c>
      <c r="Q23" s="74">
        <v>0</v>
      </c>
      <c r="R23" s="74">
        <v>116</v>
      </c>
      <c r="S23" s="75">
        <v>0</v>
      </c>
      <c r="T23" s="74">
        <v>0</v>
      </c>
      <c r="U23" s="74">
        <v>26189</v>
      </c>
      <c r="V23" s="74">
        <f t="shared" si="5"/>
        <v>516209</v>
      </c>
      <c r="W23" s="74">
        <f t="shared" si="6"/>
        <v>372476</v>
      </c>
      <c r="X23" s="74">
        <f t="shared" si="7"/>
        <v>363562</v>
      </c>
      <c r="Y23" s="74">
        <f t="shared" si="8"/>
        <v>147</v>
      </c>
      <c r="Z23" s="74">
        <f t="shared" si="9"/>
        <v>0</v>
      </c>
      <c r="AA23" s="74">
        <f t="shared" si="10"/>
        <v>7468</v>
      </c>
      <c r="AB23" s="75">
        <v>0</v>
      </c>
      <c r="AC23" s="74">
        <f t="shared" si="11"/>
        <v>1299</v>
      </c>
      <c r="AD23" s="74">
        <f t="shared" si="12"/>
        <v>143733</v>
      </c>
    </row>
    <row r="24" spans="1:30" s="50" customFormat="1" ht="12" customHeight="1">
      <c r="A24" s="53" t="s">
        <v>237</v>
      </c>
      <c r="B24" s="54" t="s">
        <v>272</v>
      </c>
      <c r="C24" s="53" t="s">
        <v>273</v>
      </c>
      <c r="D24" s="74">
        <f t="shared" si="1"/>
        <v>252053</v>
      </c>
      <c r="E24" s="74">
        <f t="shared" si="2"/>
        <v>6228</v>
      </c>
      <c r="F24" s="74">
        <v>0</v>
      </c>
      <c r="G24" s="74">
        <v>0</v>
      </c>
      <c r="H24" s="74">
        <v>0</v>
      </c>
      <c r="I24" s="74">
        <v>334</v>
      </c>
      <c r="J24" s="75">
        <v>0</v>
      </c>
      <c r="K24" s="74">
        <v>5894</v>
      </c>
      <c r="L24" s="74">
        <v>245825</v>
      </c>
      <c r="M24" s="74">
        <f t="shared" si="3"/>
        <v>45845</v>
      </c>
      <c r="N24" s="74">
        <f t="shared" si="4"/>
        <v>10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10</v>
      </c>
      <c r="U24" s="74">
        <v>45835</v>
      </c>
      <c r="V24" s="74">
        <f t="shared" si="5"/>
        <v>297898</v>
      </c>
      <c r="W24" s="74">
        <f t="shared" si="6"/>
        <v>6238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334</v>
      </c>
      <c r="AB24" s="75">
        <v>0</v>
      </c>
      <c r="AC24" s="74">
        <f t="shared" si="11"/>
        <v>5904</v>
      </c>
      <c r="AD24" s="74">
        <f t="shared" si="12"/>
        <v>291660</v>
      </c>
    </row>
    <row r="25" spans="1:30" s="50" customFormat="1" ht="12" customHeight="1">
      <c r="A25" s="53" t="s">
        <v>235</v>
      </c>
      <c r="B25" s="54" t="s">
        <v>274</v>
      </c>
      <c r="C25" s="53" t="s">
        <v>275</v>
      </c>
      <c r="D25" s="74">
        <f t="shared" si="1"/>
        <v>44095</v>
      </c>
      <c r="E25" s="74">
        <f t="shared" si="2"/>
        <v>19966</v>
      </c>
      <c r="F25" s="74">
        <v>0</v>
      </c>
      <c r="G25" s="74">
        <v>0</v>
      </c>
      <c r="H25" s="74">
        <v>0</v>
      </c>
      <c r="I25" s="74">
        <v>19966</v>
      </c>
      <c r="J25" s="75">
        <v>315063</v>
      </c>
      <c r="K25" s="74">
        <v>0</v>
      </c>
      <c r="L25" s="74">
        <v>24129</v>
      </c>
      <c r="M25" s="74">
        <f t="shared" si="3"/>
        <v>3480</v>
      </c>
      <c r="N25" s="74">
        <f t="shared" si="4"/>
        <v>1265</v>
      </c>
      <c r="O25" s="74">
        <v>0</v>
      </c>
      <c r="P25" s="74">
        <v>0</v>
      </c>
      <c r="Q25" s="74">
        <v>0</v>
      </c>
      <c r="R25" s="74">
        <v>1245</v>
      </c>
      <c r="S25" s="75">
        <v>63707</v>
      </c>
      <c r="T25" s="74">
        <v>20</v>
      </c>
      <c r="U25" s="74">
        <v>2215</v>
      </c>
      <c r="V25" s="74">
        <f t="shared" si="5"/>
        <v>47575</v>
      </c>
      <c r="W25" s="74">
        <f t="shared" si="6"/>
        <v>21231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21211</v>
      </c>
      <c r="AB25" s="75">
        <f aca="true" t="shared" si="13" ref="AB25:AB31">+SUM(J25,S25)</f>
        <v>378770</v>
      </c>
      <c r="AC25" s="74">
        <f t="shared" si="11"/>
        <v>20</v>
      </c>
      <c r="AD25" s="74">
        <f t="shared" si="12"/>
        <v>26344</v>
      </c>
    </row>
    <row r="26" spans="1:30" s="50" customFormat="1" ht="12" customHeight="1">
      <c r="A26" s="53" t="s">
        <v>237</v>
      </c>
      <c r="B26" s="54" t="s">
        <v>276</v>
      </c>
      <c r="C26" s="53" t="s">
        <v>277</v>
      </c>
      <c r="D26" s="74">
        <f t="shared" si="1"/>
        <v>153030</v>
      </c>
      <c r="E26" s="74">
        <f t="shared" si="2"/>
        <v>153030</v>
      </c>
      <c r="F26" s="74">
        <v>0</v>
      </c>
      <c r="G26" s="74">
        <v>0</v>
      </c>
      <c r="H26" s="74">
        <v>0</v>
      </c>
      <c r="I26" s="74">
        <v>136983</v>
      </c>
      <c r="J26" s="75">
        <v>926863</v>
      </c>
      <c r="K26" s="74">
        <v>16047</v>
      </c>
      <c r="L26" s="74">
        <v>0</v>
      </c>
      <c r="M26" s="74">
        <f t="shared" si="3"/>
        <v>0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0</v>
      </c>
      <c r="V26" s="74">
        <f t="shared" si="5"/>
        <v>153030</v>
      </c>
      <c r="W26" s="74">
        <f t="shared" si="6"/>
        <v>153030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136983</v>
      </c>
      <c r="AB26" s="75">
        <f t="shared" si="13"/>
        <v>926863</v>
      </c>
      <c r="AC26" s="74">
        <f t="shared" si="11"/>
        <v>16047</v>
      </c>
      <c r="AD26" s="74">
        <f t="shared" si="12"/>
        <v>0</v>
      </c>
    </row>
    <row r="27" spans="1:30" s="50" customFormat="1" ht="12" customHeight="1">
      <c r="A27" s="53" t="s">
        <v>235</v>
      </c>
      <c r="B27" s="54" t="s">
        <v>278</v>
      </c>
      <c r="C27" s="53" t="s">
        <v>279</v>
      </c>
      <c r="D27" s="74">
        <f t="shared" si="1"/>
        <v>101503</v>
      </c>
      <c r="E27" s="74">
        <f t="shared" si="2"/>
        <v>101503</v>
      </c>
      <c r="F27" s="74">
        <v>0</v>
      </c>
      <c r="G27" s="74">
        <v>3020</v>
      </c>
      <c r="H27" s="74">
        <v>0</v>
      </c>
      <c r="I27" s="74">
        <v>57308</v>
      </c>
      <c r="J27" s="75">
        <v>566843</v>
      </c>
      <c r="K27" s="74">
        <v>41175</v>
      </c>
      <c r="L27" s="74">
        <v>0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0</v>
      </c>
      <c r="V27" s="74">
        <f t="shared" si="5"/>
        <v>101503</v>
      </c>
      <c r="W27" s="74">
        <f t="shared" si="6"/>
        <v>101503</v>
      </c>
      <c r="X27" s="74">
        <f t="shared" si="7"/>
        <v>0</v>
      </c>
      <c r="Y27" s="74">
        <f t="shared" si="8"/>
        <v>3020</v>
      </c>
      <c r="Z27" s="74">
        <f t="shared" si="9"/>
        <v>0</v>
      </c>
      <c r="AA27" s="74">
        <f t="shared" si="10"/>
        <v>57308</v>
      </c>
      <c r="AB27" s="75">
        <f t="shared" si="13"/>
        <v>566843</v>
      </c>
      <c r="AC27" s="74">
        <f t="shared" si="11"/>
        <v>41175</v>
      </c>
      <c r="AD27" s="74">
        <f t="shared" si="12"/>
        <v>0</v>
      </c>
    </row>
    <row r="28" spans="1:30" s="50" customFormat="1" ht="12" customHeight="1">
      <c r="A28" s="53" t="s">
        <v>235</v>
      </c>
      <c r="B28" s="54" t="s">
        <v>280</v>
      </c>
      <c r="C28" s="53" t="s">
        <v>281</v>
      </c>
      <c r="D28" s="74">
        <f t="shared" si="1"/>
        <v>439810</v>
      </c>
      <c r="E28" s="74">
        <f t="shared" si="2"/>
        <v>367545</v>
      </c>
      <c r="F28" s="74">
        <v>0</v>
      </c>
      <c r="G28" s="74">
        <v>0</v>
      </c>
      <c r="H28" s="74">
        <v>0</v>
      </c>
      <c r="I28" s="74">
        <v>338116</v>
      </c>
      <c r="J28" s="75">
        <v>866416</v>
      </c>
      <c r="K28" s="74">
        <v>29429</v>
      </c>
      <c r="L28" s="74">
        <v>72265</v>
      </c>
      <c r="M28" s="74">
        <f t="shared" si="3"/>
        <v>3629</v>
      </c>
      <c r="N28" s="74">
        <f t="shared" si="4"/>
        <v>3629</v>
      </c>
      <c r="O28" s="74">
        <v>0</v>
      </c>
      <c r="P28" s="74">
        <v>0</v>
      </c>
      <c r="Q28" s="74">
        <v>0</v>
      </c>
      <c r="R28" s="74">
        <v>3629</v>
      </c>
      <c r="S28" s="75">
        <v>162036</v>
      </c>
      <c r="T28" s="74">
        <v>0</v>
      </c>
      <c r="U28" s="74">
        <v>0</v>
      </c>
      <c r="V28" s="74">
        <f t="shared" si="5"/>
        <v>443439</v>
      </c>
      <c r="W28" s="74">
        <f t="shared" si="6"/>
        <v>371174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341745</v>
      </c>
      <c r="AB28" s="75">
        <f t="shared" si="13"/>
        <v>1028452</v>
      </c>
      <c r="AC28" s="74">
        <f t="shared" si="11"/>
        <v>29429</v>
      </c>
      <c r="AD28" s="74">
        <f t="shared" si="12"/>
        <v>72265</v>
      </c>
    </row>
    <row r="29" spans="1:30" s="50" customFormat="1" ht="12" customHeight="1">
      <c r="A29" s="53" t="s">
        <v>235</v>
      </c>
      <c r="B29" s="54" t="s">
        <v>282</v>
      </c>
      <c r="C29" s="53" t="s">
        <v>283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128234</v>
      </c>
      <c r="N29" s="74">
        <f t="shared" si="4"/>
        <v>107666</v>
      </c>
      <c r="O29" s="74">
        <v>0</v>
      </c>
      <c r="P29" s="74">
        <v>0</v>
      </c>
      <c r="Q29" s="74">
        <v>0</v>
      </c>
      <c r="R29" s="74">
        <v>3044</v>
      </c>
      <c r="S29" s="75">
        <v>204924</v>
      </c>
      <c r="T29" s="74">
        <v>104622</v>
      </c>
      <c r="U29" s="74">
        <v>20568</v>
      </c>
      <c r="V29" s="74">
        <f t="shared" si="5"/>
        <v>128234</v>
      </c>
      <c r="W29" s="74">
        <f t="shared" si="6"/>
        <v>107666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3044</v>
      </c>
      <c r="AB29" s="75">
        <f t="shared" si="13"/>
        <v>204924</v>
      </c>
      <c r="AC29" s="74">
        <f t="shared" si="11"/>
        <v>104622</v>
      </c>
      <c r="AD29" s="74">
        <f t="shared" si="12"/>
        <v>20568</v>
      </c>
    </row>
    <row r="30" spans="1:30" s="50" customFormat="1" ht="12" customHeight="1">
      <c r="A30" s="53" t="s">
        <v>235</v>
      </c>
      <c r="B30" s="54" t="s">
        <v>284</v>
      </c>
      <c r="C30" s="53" t="s">
        <v>285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2613</v>
      </c>
      <c r="N30" s="74">
        <f t="shared" si="4"/>
        <v>1311</v>
      </c>
      <c r="O30" s="74">
        <v>0</v>
      </c>
      <c r="P30" s="74">
        <v>0</v>
      </c>
      <c r="Q30" s="74">
        <v>0</v>
      </c>
      <c r="R30" s="74">
        <v>1302</v>
      </c>
      <c r="S30" s="75">
        <v>46185</v>
      </c>
      <c r="T30" s="74">
        <v>9</v>
      </c>
      <c r="U30" s="74">
        <v>1302</v>
      </c>
      <c r="V30" s="74">
        <f t="shared" si="5"/>
        <v>2613</v>
      </c>
      <c r="W30" s="74">
        <f t="shared" si="6"/>
        <v>1311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1302</v>
      </c>
      <c r="AB30" s="75">
        <f t="shared" si="13"/>
        <v>46185</v>
      </c>
      <c r="AC30" s="74">
        <f t="shared" si="11"/>
        <v>9</v>
      </c>
      <c r="AD30" s="74">
        <f t="shared" si="12"/>
        <v>1302</v>
      </c>
    </row>
    <row r="31" spans="1:30" s="50" customFormat="1" ht="12" customHeight="1">
      <c r="A31" s="53" t="s">
        <v>235</v>
      </c>
      <c r="B31" s="54" t="s">
        <v>286</v>
      </c>
      <c r="C31" s="53" t="s">
        <v>287</v>
      </c>
      <c r="D31" s="74">
        <f t="shared" si="1"/>
        <v>109520</v>
      </c>
      <c r="E31" s="74">
        <f t="shared" si="2"/>
        <v>89633</v>
      </c>
      <c r="F31" s="74">
        <v>0</v>
      </c>
      <c r="G31" s="74">
        <v>0</v>
      </c>
      <c r="H31" s="74">
        <v>0</v>
      </c>
      <c r="I31" s="74">
        <v>61615</v>
      </c>
      <c r="J31" s="75">
        <v>441999</v>
      </c>
      <c r="K31" s="74">
        <v>28018</v>
      </c>
      <c r="L31" s="74">
        <v>19887</v>
      </c>
      <c r="M31" s="74">
        <f t="shared" si="3"/>
        <v>19522</v>
      </c>
      <c r="N31" s="74">
        <f t="shared" si="4"/>
        <v>1845</v>
      </c>
      <c r="O31" s="74">
        <v>0</v>
      </c>
      <c r="P31" s="74">
        <v>0</v>
      </c>
      <c r="Q31" s="74">
        <v>0</v>
      </c>
      <c r="R31" s="74">
        <v>1845</v>
      </c>
      <c r="S31" s="75">
        <v>115066</v>
      </c>
      <c r="T31" s="74">
        <v>0</v>
      </c>
      <c r="U31" s="74">
        <v>17677</v>
      </c>
      <c r="V31" s="74">
        <f t="shared" si="5"/>
        <v>129042</v>
      </c>
      <c r="W31" s="74">
        <f t="shared" si="6"/>
        <v>91478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63460</v>
      </c>
      <c r="AB31" s="75">
        <f t="shared" si="13"/>
        <v>557065</v>
      </c>
      <c r="AC31" s="74">
        <f t="shared" si="11"/>
        <v>28018</v>
      </c>
      <c r="AD31" s="74">
        <f t="shared" si="12"/>
        <v>37564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288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289</v>
      </c>
      <c r="B2" s="148" t="s">
        <v>290</v>
      </c>
      <c r="C2" s="154" t="s">
        <v>291</v>
      </c>
      <c r="D2" s="133" t="s">
        <v>292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293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294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295</v>
      </c>
      <c r="E3" s="80"/>
      <c r="F3" s="80"/>
      <c r="G3" s="80"/>
      <c r="H3" s="80"/>
      <c r="I3" s="80"/>
      <c r="J3" s="80"/>
      <c r="K3" s="85"/>
      <c r="L3" s="81" t="s">
        <v>296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297</v>
      </c>
      <c r="AE3" s="90" t="s">
        <v>298</v>
      </c>
      <c r="AF3" s="135" t="s">
        <v>295</v>
      </c>
      <c r="AG3" s="80"/>
      <c r="AH3" s="80"/>
      <c r="AI3" s="80"/>
      <c r="AJ3" s="80"/>
      <c r="AK3" s="80"/>
      <c r="AL3" s="80"/>
      <c r="AM3" s="85"/>
      <c r="AN3" s="81" t="s">
        <v>296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297</v>
      </c>
      <c r="BG3" s="90" t="s">
        <v>298</v>
      </c>
      <c r="BH3" s="135" t="s">
        <v>295</v>
      </c>
      <c r="BI3" s="80"/>
      <c r="BJ3" s="80"/>
      <c r="BK3" s="80"/>
      <c r="BL3" s="80"/>
      <c r="BM3" s="80"/>
      <c r="BN3" s="80"/>
      <c r="BO3" s="85"/>
      <c r="BP3" s="81" t="s">
        <v>296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297</v>
      </c>
      <c r="CI3" s="90" t="s">
        <v>298</v>
      </c>
    </row>
    <row r="4" spans="1:87" s="45" customFormat="1" ht="13.5" customHeight="1">
      <c r="A4" s="149"/>
      <c r="B4" s="149"/>
      <c r="C4" s="155"/>
      <c r="D4" s="90" t="s">
        <v>298</v>
      </c>
      <c r="E4" s="95" t="s">
        <v>299</v>
      </c>
      <c r="F4" s="89"/>
      <c r="G4" s="93"/>
      <c r="H4" s="80"/>
      <c r="I4" s="94"/>
      <c r="J4" s="136" t="s">
        <v>300</v>
      </c>
      <c r="K4" s="146" t="s">
        <v>301</v>
      </c>
      <c r="L4" s="90" t="s">
        <v>298</v>
      </c>
      <c r="M4" s="135" t="s">
        <v>302</v>
      </c>
      <c r="N4" s="87"/>
      <c r="O4" s="87"/>
      <c r="P4" s="87"/>
      <c r="Q4" s="88"/>
      <c r="R4" s="135" t="s">
        <v>303</v>
      </c>
      <c r="S4" s="80"/>
      <c r="T4" s="80"/>
      <c r="U4" s="94"/>
      <c r="V4" s="95" t="s">
        <v>304</v>
      </c>
      <c r="W4" s="135" t="s">
        <v>305</v>
      </c>
      <c r="X4" s="86"/>
      <c r="Y4" s="87"/>
      <c r="Z4" s="87"/>
      <c r="AA4" s="88"/>
      <c r="AB4" s="95" t="s">
        <v>306</v>
      </c>
      <c r="AC4" s="95" t="s">
        <v>307</v>
      </c>
      <c r="AD4" s="90"/>
      <c r="AE4" s="90"/>
      <c r="AF4" s="90" t="s">
        <v>298</v>
      </c>
      <c r="AG4" s="95" t="s">
        <v>299</v>
      </c>
      <c r="AH4" s="89"/>
      <c r="AI4" s="93"/>
      <c r="AJ4" s="80"/>
      <c r="AK4" s="94"/>
      <c r="AL4" s="136" t="s">
        <v>300</v>
      </c>
      <c r="AM4" s="146" t="s">
        <v>301</v>
      </c>
      <c r="AN4" s="90" t="s">
        <v>298</v>
      </c>
      <c r="AO4" s="135" t="s">
        <v>302</v>
      </c>
      <c r="AP4" s="87"/>
      <c r="AQ4" s="87"/>
      <c r="AR4" s="87"/>
      <c r="AS4" s="88"/>
      <c r="AT4" s="135" t="s">
        <v>303</v>
      </c>
      <c r="AU4" s="80"/>
      <c r="AV4" s="80"/>
      <c r="AW4" s="94"/>
      <c r="AX4" s="95" t="s">
        <v>304</v>
      </c>
      <c r="AY4" s="135" t="s">
        <v>305</v>
      </c>
      <c r="AZ4" s="96"/>
      <c r="BA4" s="96"/>
      <c r="BB4" s="97"/>
      <c r="BC4" s="88"/>
      <c r="BD4" s="95" t="s">
        <v>306</v>
      </c>
      <c r="BE4" s="95" t="s">
        <v>307</v>
      </c>
      <c r="BF4" s="90"/>
      <c r="BG4" s="90"/>
      <c r="BH4" s="90" t="s">
        <v>298</v>
      </c>
      <c r="BI4" s="95" t="s">
        <v>299</v>
      </c>
      <c r="BJ4" s="89"/>
      <c r="BK4" s="93"/>
      <c r="BL4" s="80"/>
      <c r="BM4" s="94"/>
      <c r="BN4" s="136" t="s">
        <v>300</v>
      </c>
      <c r="BO4" s="146" t="s">
        <v>301</v>
      </c>
      <c r="BP4" s="90" t="s">
        <v>298</v>
      </c>
      <c r="BQ4" s="135" t="s">
        <v>302</v>
      </c>
      <c r="BR4" s="87"/>
      <c r="BS4" s="87"/>
      <c r="BT4" s="87"/>
      <c r="BU4" s="88"/>
      <c r="BV4" s="135" t="s">
        <v>303</v>
      </c>
      <c r="BW4" s="80"/>
      <c r="BX4" s="80"/>
      <c r="BY4" s="94"/>
      <c r="BZ4" s="95" t="s">
        <v>304</v>
      </c>
      <c r="CA4" s="135" t="s">
        <v>305</v>
      </c>
      <c r="CB4" s="87"/>
      <c r="CC4" s="87"/>
      <c r="CD4" s="87"/>
      <c r="CE4" s="88"/>
      <c r="CF4" s="95" t="s">
        <v>306</v>
      </c>
      <c r="CG4" s="95" t="s">
        <v>307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298</v>
      </c>
      <c r="F5" s="136" t="s">
        <v>308</v>
      </c>
      <c r="G5" s="136" t="s">
        <v>309</v>
      </c>
      <c r="H5" s="136" t="s">
        <v>310</v>
      </c>
      <c r="I5" s="136" t="s">
        <v>297</v>
      </c>
      <c r="J5" s="98"/>
      <c r="K5" s="147"/>
      <c r="L5" s="90"/>
      <c r="M5" s="90" t="s">
        <v>298</v>
      </c>
      <c r="N5" s="90" t="s">
        <v>311</v>
      </c>
      <c r="O5" s="90" t="s">
        <v>312</v>
      </c>
      <c r="P5" s="90" t="s">
        <v>313</v>
      </c>
      <c r="Q5" s="90" t="s">
        <v>314</v>
      </c>
      <c r="R5" s="90" t="s">
        <v>298</v>
      </c>
      <c r="S5" s="95" t="s">
        <v>315</v>
      </c>
      <c r="T5" s="95" t="s">
        <v>316</v>
      </c>
      <c r="U5" s="95" t="s">
        <v>317</v>
      </c>
      <c r="V5" s="90"/>
      <c r="W5" s="90" t="s">
        <v>298</v>
      </c>
      <c r="X5" s="95" t="s">
        <v>315</v>
      </c>
      <c r="Y5" s="95" t="s">
        <v>316</v>
      </c>
      <c r="Z5" s="95" t="s">
        <v>317</v>
      </c>
      <c r="AA5" s="95" t="s">
        <v>297</v>
      </c>
      <c r="AB5" s="90"/>
      <c r="AC5" s="90"/>
      <c r="AD5" s="90"/>
      <c r="AE5" s="90"/>
      <c r="AF5" s="90"/>
      <c r="AG5" s="90" t="s">
        <v>298</v>
      </c>
      <c r="AH5" s="136" t="s">
        <v>308</v>
      </c>
      <c r="AI5" s="136" t="s">
        <v>309</v>
      </c>
      <c r="AJ5" s="136" t="s">
        <v>310</v>
      </c>
      <c r="AK5" s="136" t="s">
        <v>297</v>
      </c>
      <c r="AL5" s="98"/>
      <c r="AM5" s="147"/>
      <c r="AN5" s="90"/>
      <c r="AO5" s="90" t="s">
        <v>298</v>
      </c>
      <c r="AP5" s="90" t="s">
        <v>311</v>
      </c>
      <c r="AQ5" s="90" t="s">
        <v>312</v>
      </c>
      <c r="AR5" s="90" t="s">
        <v>313</v>
      </c>
      <c r="AS5" s="90" t="s">
        <v>314</v>
      </c>
      <c r="AT5" s="90" t="s">
        <v>298</v>
      </c>
      <c r="AU5" s="95" t="s">
        <v>315</v>
      </c>
      <c r="AV5" s="95" t="s">
        <v>316</v>
      </c>
      <c r="AW5" s="95" t="s">
        <v>317</v>
      </c>
      <c r="AX5" s="90"/>
      <c r="AY5" s="90" t="s">
        <v>298</v>
      </c>
      <c r="AZ5" s="95" t="s">
        <v>315</v>
      </c>
      <c r="BA5" s="95" t="s">
        <v>316</v>
      </c>
      <c r="BB5" s="95" t="s">
        <v>317</v>
      </c>
      <c r="BC5" s="95" t="s">
        <v>297</v>
      </c>
      <c r="BD5" s="90"/>
      <c r="BE5" s="90"/>
      <c r="BF5" s="90"/>
      <c r="BG5" s="90"/>
      <c r="BH5" s="90"/>
      <c r="BI5" s="90" t="s">
        <v>298</v>
      </c>
      <c r="BJ5" s="136" t="s">
        <v>308</v>
      </c>
      <c r="BK5" s="136" t="s">
        <v>309</v>
      </c>
      <c r="BL5" s="136" t="s">
        <v>310</v>
      </c>
      <c r="BM5" s="136" t="s">
        <v>297</v>
      </c>
      <c r="BN5" s="98"/>
      <c r="BO5" s="147"/>
      <c r="BP5" s="90"/>
      <c r="BQ5" s="90" t="s">
        <v>298</v>
      </c>
      <c r="BR5" s="90" t="s">
        <v>311</v>
      </c>
      <c r="BS5" s="90" t="s">
        <v>312</v>
      </c>
      <c r="BT5" s="90" t="s">
        <v>313</v>
      </c>
      <c r="BU5" s="90" t="s">
        <v>314</v>
      </c>
      <c r="BV5" s="90" t="s">
        <v>298</v>
      </c>
      <c r="BW5" s="95" t="s">
        <v>315</v>
      </c>
      <c r="BX5" s="95" t="s">
        <v>316</v>
      </c>
      <c r="BY5" s="95" t="s">
        <v>317</v>
      </c>
      <c r="BZ5" s="90"/>
      <c r="CA5" s="90" t="s">
        <v>298</v>
      </c>
      <c r="CB5" s="95" t="s">
        <v>315</v>
      </c>
      <c r="CC5" s="95" t="s">
        <v>316</v>
      </c>
      <c r="CD5" s="95" t="s">
        <v>317</v>
      </c>
      <c r="CE5" s="95" t="s">
        <v>297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318</v>
      </c>
      <c r="E6" s="101" t="s">
        <v>318</v>
      </c>
      <c r="F6" s="102" t="s">
        <v>318</v>
      </c>
      <c r="G6" s="102" t="s">
        <v>318</v>
      </c>
      <c r="H6" s="102" t="s">
        <v>318</v>
      </c>
      <c r="I6" s="102" t="s">
        <v>318</v>
      </c>
      <c r="J6" s="102" t="s">
        <v>318</v>
      </c>
      <c r="K6" s="102" t="s">
        <v>318</v>
      </c>
      <c r="L6" s="101" t="s">
        <v>318</v>
      </c>
      <c r="M6" s="101" t="s">
        <v>318</v>
      </c>
      <c r="N6" s="101" t="s">
        <v>318</v>
      </c>
      <c r="O6" s="101" t="s">
        <v>318</v>
      </c>
      <c r="P6" s="101" t="s">
        <v>318</v>
      </c>
      <c r="Q6" s="101" t="s">
        <v>318</v>
      </c>
      <c r="R6" s="101" t="s">
        <v>318</v>
      </c>
      <c r="S6" s="101" t="s">
        <v>318</v>
      </c>
      <c r="T6" s="101" t="s">
        <v>318</v>
      </c>
      <c r="U6" s="101" t="s">
        <v>318</v>
      </c>
      <c r="V6" s="101" t="s">
        <v>318</v>
      </c>
      <c r="W6" s="101" t="s">
        <v>318</v>
      </c>
      <c r="X6" s="101" t="s">
        <v>318</v>
      </c>
      <c r="Y6" s="101" t="s">
        <v>318</v>
      </c>
      <c r="Z6" s="101" t="s">
        <v>318</v>
      </c>
      <c r="AA6" s="101" t="s">
        <v>318</v>
      </c>
      <c r="AB6" s="101" t="s">
        <v>318</v>
      </c>
      <c r="AC6" s="101" t="s">
        <v>318</v>
      </c>
      <c r="AD6" s="101" t="s">
        <v>318</v>
      </c>
      <c r="AE6" s="101" t="s">
        <v>318</v>
      </c>
      <c r="AF6" s="101" t="s">
        <v>318</v>
      </c>
      <c r="AG6" s="101" t="s">
        <v>318</v>
      </c>
      <c r="AH6" s="102" t="s">
        <v>318</v>
      </c>
      <c r="AI6" s="102" t="s">
        <v>318</v>
      </c>
      <c r="AJ6" s="102" t="s">
        <v>318</v>
      </c>
      <c r="AK6" s="102" t="s">
        <v>318</v>
      </c>
      <c r="AL6" s="102" t="s">
        <v>318</v>
      </c>
      <c r="AM6" s="102" t="s">
        <v>318</v>
      </c>
      <c r="AN6" s="101" t="s">
        <v>318</v>
      </c>
      <c r="AO6" s="101" t="s">
        <v>318</v>
      </c>
      <c r="AP6" s="101" t="s">
        <v>318</v>
      </c>
      <c r="AQ6" s="101" t="s">
        <v>318</v>
      </c>
      <c r="AR6" s="101" t="s">
        <v>318</v>
      </c>
      <c r="AS6" s="101" t="s">
        <v>318</v>
      </c>
      <c r="AT6" s="101" t="s">
        <v>318</v>
      </c>
      <c r="AU6" s="101" t="s">
        <v>318</v>
      </c>
      <c r="AV6" s="101" t="s">
        <v>318</v>
      </c>
      <c r="AW6" s="101" t="s">
        <v>318</v>
      </c>
      <c r="AX6" s="101" t="s">
        <v>318</v>
      </c>
      <c r="AY6" s="101" t="s">
        <v>318</v>
      </c>
      <c r="AZ6" s="101" t="s">
        <v>318</v>
      </c>
      <c r="BA6" s="101" t="s">
        <v>318</v>
      </c>
      <c r="BB6" s="101" t="s">
        <v>318</v>
      </c>
      <c r="BC6" s="101" t="s">
        <v>318</v>
      </c>
      <c r="BD6" s="101" t="s">
        <v>318</v>
      </c>
      <c r="BE6" s="101" t="s">
        <v>318</v>
      </c>
      <c r="BF6" s="101" t="s">
        <v>318</v>
      </c>
      <c r="BG6" s="101" t="s">
        <v>318</v>
      </c>
      <c r="BH6" s="101" t="s">
        <v>318</v>
      </c>
      <c r="BI6" s="101" t="s">
        <v>318</v>
      </c>
      <c r="BJ6" s="102" t="s">
        <v>318</v>
      </c>
      <c r="BK6" s="102" t="s">
        <v>318</v>
      </c>
      <c r="BL6" s="102" t="s">
        <v>318</v>
      </c>
      <c r="BM6" s="102" t="s">
        <v>318</v>
      </c>
      <c r="BN6" s="102" t="s">
        <v>318</v>
      </c>
      <c r="BO6" s="102" t="s">
        <v>318</v>
      </c>
      <c r="BP6" s="101" t="s">
        <v>318</v>
      </c>
      <c r="BQ6" s="101" t="s">
        <v>318</v>
      </c>
      <c r="BR6" s="102" t="s">
        <v>318</v>
      </c>
      <c r="BS6" s="102" t="s">
        <v>318</v>
      </c>
      <c r="BT6" s="102" t="s">
        <v>318</v>
      </c>
      <c r="BU6" s="102" t="s">
        <v>318</v>
      </c>
      <c r="BV6" s="101" t="s">
        <v>318</v>
      </c>
      <c r="BW6" s="101" t="s">
        <v>318</v>
      </c>
      <c r="BX6" s="101" t="s">
        <v>318</v>
      </c>
      <c r="BY6" s="101" t="s">
        <v>318</v>
      </c>
      <c r="BZ6" s="101" t="s">
        <v>318</v>
      </c>
      <c r="CA6" s="101" t="s">
        <v>318</v>
      </c>
      <c r="CB6" s="101" t="s">
        <v>318</v>
      </c>
      <c r="CC6" s="101" t="s">
        <v>318</v>
      </c>
      <c r="CD6" s="101" t="s">
        <v>318</v>
      </c>
      <c r="CE6" s="101" t="s">
        <v>318</v>
      </c>
      <c r="CF6" s="101" t="s">
        <v>318</v>
      </c>
      <c r="CG6" s="101" t="s">
        <v>318</v>
      </c>
      <c r="CH6" s="101" t="s">
        <v>318</v>
      </c>
      <c r="CI6" s="101" t="s">
        <v>318</v>
      </c>
    </row>
    <row r="7" spans="1:87" s="50" customFormat="1" ht="12" customHeight="1">
      <c r="A7" s="48" t="s">
        <v>319</v>
      </c>
      <c r="B7" s="63" t="s">
        <v>320</v>
      </c>
      <c r="C7" s="48" t="s">
        <v>298</v>
      </c>
      <c r="D7" s="70">
        <f aca="true" t="shared" si="0" ref="D7:AI7">SUM(D8:D31)</f>
        <v>233839</v>
      </c>
      <c r="E7" s="70">
        <f t="shared" si="0"/>
        <v>222718</v>
      </c>
      <c r="F7" s="70">
        <f t="shared" si="0"/>
        <v>7941</v>
      </c>
      <c r="G7" s="70">
        <f t="shared" si="0"/>
        <v>211430</v>
      </c>
      <c r="H7" s="70">
        <f t="shared" si="0"/>
        <v>3347</v>
      </c>
      <c r="I7" s="70">
        <f t="shared" si="0"/>
        <v>0</v>
      </c>
      <c r="J7" s="70">
        <f t="shared" si="0"/>
        <v>11121</v>
      </c>
      <c r="K7" s="70">
        <f t="shared" si="0"/>
        <v>56467</v>
      </c>
      <c r="L7" s="70">
        <f t="shared" si="0"/>
        <v>8335247</v>
      </c>
      <c r="M7" s="70">
        <f t="shared" si="0"/>
        <v>1307387</v>
      </c>
      <c r="N7" s="70">
        <f t="shared" si="0"/>
        <v>707748</v>
      </c>
      <c r="O7" s="70">
        <f t="shared" si="0"/>
        <v>280637</v>
      </c>
      <c r="P7" s="70">
        <f t="shared" si="0"/>
        <v>298091</v>
      </c>
      <c r="Q7" s="70">
        <f t="shared" si="0"/>
        <v>20911</v>
      </c>
      <c r="R7" s="70">
        <f t="shared" si="0"/>
        <v>2158780</v>
      </c>
      <c r="S7" s="70">
        <f t="shared" si="0"/>
        <v>50716</v>
      </c>
      <c r="T7" s="70">
        <f t="shared" si="0"/>
        <v>1891018</v>
      </c>
      <c r="U7" s="70">
        <f t="shared" si="0"/>
        <v>217046</v>
      </c>
      <c r="V7" s="70">
        <f t="shared" si="0"/>
        <v>54603</v>
      </c>
      <c r="W7" s="70">
        <f t="shared" si="0"/>
        <v>4780739</v>
      </c>
      <c r="X7" s="70">
        <f t="shared" si="0"/>
        <v>2367283</v>
      </c>
      <c r="Y7" s="70">
        <f t="shared" si="0"/>
        <v>2093601</v>
      </c>
      <c r="Z7" s="70">
        <f t="shared" si="0"/>
        <v>310210</v>
      </c>
      <c r="AA7" s="70">
        <f t="shared" si="0"/>
        <v>9645</v>
      </c>
      <c r="AB7" s="70">
        <f t="shared" si="0"/>
        <v>3060717</v>
      </c>
      <c r="AC7" s="70">
        <f t="shared" si="0"/>
        <v>33738</v>
      </c>
      <c r="AD7" s="70">
        <f t="shared" si="0"/>
        <v>701558</v>
      </c>
      <c r="AE7" s="70">
        <f t="shared" si="0"/>
        <v>9270644</v>
      </c>
      <c r="AF7" s="70">
        <f t="shared" si="0"/>
        <v>434769</v>
      </c>
      <c r="AG7" s="70">
        <f t="shared" si="0"/>
        <v>428793</v>
      </c>
      <c r="AH7" s="70">
        <f t="shared" si="0"/>
        <v>0</v>
      </c>
      <c r="AI7" s="70">
        <f t="shared" si="0"/>
        <v>130223</v>
      </c>
      <c r="AJ7" s="70">
        <f aca="true" t="shared" si="1" ref="AJ7:BO7">SUM(AJ8:AJ31)</f>
        <v>287270</v>
      </c>
      <c r="AK7" s="70">
        <f t="shared" si="1"/>
        <v>11300</v>
      </c>
      <c r="AL7" s="70">
        <f t="shared" si="1"/>
        <v>5976</v>
      </c>
      <c r="AM7" s="70">
        <f t="shared" si="1"/>
        <v>0</v>
      </c>
      <c r="AN7" s="70">
        <f t="shared" si="1"/>
        <v>932282</v>
      </c>
      <c r="AO7" s="70">
        <f t="shared" si="1"/>
        <v>151439</v>
      </c>
      <c r="AP7" s="70">
        <f t="shared" si="1"/>
        <v>120609</v>
      </c>
      <c r="AQ7" s="70">
        <f t="shared" si="1"/>
        <v>0</v>
      </c>
      <c r="AR7" s="70">
        <f t="shared" si="1"/>
        <v>30830</v>
      </c>
      <c r="AS7" s="70">
        <f t="shared" si="1"/>
        <v>0</v>
      </c>
      <c r="AT7" s="70">
        <f t="shared" si="1"/>
        <v>442483</v>
      </c>
      <c r="AU7" s="70">
        <f t="shared" si="1"/>
        <v>7146</v>
      </c>
      <c r="AV7" s="70">
        <f t="shared" si="1"/>
        <v>435240</v>
      </c>
      <c r="AW7" s="70">
        <f t="shared" si="1"/>
        <v>97</v>
      </c>
      <c r="AX7" s="70">
        <f t="shared" si="1"/>
        <v>0</v>
      </c>
      <c r="AY7" s="70">
        <f t="shared" si="1"/>
        <v>338293</v>
      </c>
      <c r="AZ7" s="70">
        <f t="shared" si="1"/>
        <v>3363</v>
      </c>
      <c r="BA7" s="70">
        <f t="shared" si="1"/>
        <v>306130</v>
      </c>
      <c r="BB7" s="70">
        <f t="shared" si="1"/>
        <v>13679</v>
      </c>
      <c r="BC7" s="70">
        <f t="shared" si="1"/>
        <v>15121</v>
      </c>
      <c r="BD7" s="70">
        <f t="shared" si="1"/>
        <v>591918</v>
      </c>
      <c r="BE7" s="70">
        <f t="shared" si="1"/>
        <v>67</v>
      </c>
      <c r="BF7" s="70">
        <f t="shared" si="1"/>
        <v>92342</v>
      </c>
      <c r="BG7" s="70">
        <f t="shared" si="1"/>
        <v>1459393</v>
      </c>
      <c r="BH7" s="70">
        <f t="shared" si="1"/>
        <v>668608</v>
      </c>
      <c r="BI7" s="70">
        <f t="shared" si="1"/>
        <v>651511</v>
      </c>
      <c r="BJ7" s="70">
        <f t="shared" si="1"/>
        <v>7941</v>
      </c>
      <c r="BK7" s="70">
        <f t="shared" si="1"/>
        <v>341653</v>
      </c>
      <c r="BL7" s="70">
        <f t="shared" si="1"/>
        <v>290617</v>
      </c>
      <c r="BM7" s="70">
        <f t="shared" si="1"/>
        <v>11300</v>
      </c>
      <c r="BN7" s="70">
        <f t="shared" si="1"/>
        <v>17097</v>
      </c>
      <c r="BO7" s="70">
        <f t="shared" si="1"/>
        <v>56467</v>
      </c>
      <c r="BP7" s="70">
        <f aca="true" t="shared" si="2" ref="BP7:CU7">SUM(BP8:BP31)</f>
        <v>9267529</v>
      </c>
      <c r="BQ7" s="70">
        <f t="shared" si="2"/>
        <v>1458826</v>
      </c>
      <c r="BR7" s="70">
        <f t="shared" si="2"/>
        <v>828357</v>
      </c>
      <c r="BS7" s="70">
        <f t="shared" si="2"/>
        <v>280637</v>
      </c>
      <c r="BT7" s="70">
        <f t="shared" si="2"/>
        <v>328921</v>
      </c>
      <c r="BU7" s="70">
        <f t="shared" si="2"/>
        <v>20911</v>
      </c>
      <c r="BV7" s="70">
        <f t="shared" si="2"/>
        <v>2601263</v>
      </c>
      <c r="BW7" s="70">
        <f t="shared" si="2"/>
        <v>57862</v>
      </c>
      <c r="BX7" s="70">
        <f t="shared" si="2"/>
        <v>2326258</v>
      </c>
      <c r="BY7" s="70">
        <f t="shared" si="2"/>
        <v>217143</v>
      </c>
      <c r="BZ7" s="70">
        <f t="shared" si="2"/>
        <v>54603</v>
      </c>
      <c r="CA7" s="70">
        <f t="shared" si="2"/>
        <v>5119032</v>
      </c>
      <c r="CB7" s="70">
        <f t="shared" si="2"/>
        <v>2370646</v>
      </c>
      <c r="CC7" s="70">
        <f t="shared" si="2"/>
        <v>2399731</v>
      </c>
      <c r="CD7" s="70">
        <f t="shared" si="2"/>
        <v>323889</v>
      </c>
      <c r="CE7" s="70">
        <f t="shared" si="2"/>
        <v>24766</v>
      </c>
      <c r="CF7" s="70">
        <f t="shared" si="2"/>
        <v>3652635</v>
      </c>
      <c r="CG7" s="70">
        <f t="shared" si="2"/>
        <v>33805</v>
      </c>
      <c r="CH7" s="70">
        <f t="shared" si="2"/>
        <v>793900</v>
      </c>
      <c r="CI7" s="70">
        <f t="shared" si="2"/>
        <v>10730037</v>
      </c>
    </row>
    <row r="8" spans="1:87" s="50" customFormat="1" ht="12" customHeight="1">
      <c r="A8" s="51" t="s">
        <v>319</v>
      </c>
      <c r="B8" s="64" t="s">
        <v>321</v>
      </c>
      <c r="C8" s="51" t="s">
        <v>322</v>
      </c>
      <c r="D8" s="72">
        <f aca="true" t="shared" si="3" ref="D8:D31">+SUM(E8,J8)</f>
        <v>78678</v>
      </c>
      <c r="E8" s="72">
        <f aca="true" t="shared" si="4" ref="E8:E31">+SUM(F8:I8)</f>
        <v>69989</v>
      </c>
      <c r="F8" s="72">
        <v>7941</v>
      </c>
      <c r="G8" s="72">
        <v>62048</v>
      </c>
      <c r="H8" s="72">
        <v>0</v>
      </c>
      <c r="I8" s="72">
        <v>0</v>
      </c>
      <c r="J8" s="72">
        <v>8689</v>
      </c>
      <c r="K8" s="73">
        <v>21165</v>
      </c>
      <c r="L8" s="72">
        <f aca="true" t="shared" si="5" ref="L8:L31">+SUM(M8,R8,V8,W8,AC8)</f>
        <v>2024813</v>
      </c>
      <c r="M8" s="72">
        <f aca="true" t="shared" si="6" ref="M8:M31">+SUM(N8:Q8)</f>
        <v>678846</v>
      </c>
      <c r="N8" s="72">
        <v>253545</v>
      </c>
      <c r="O8" s="72">
        <v>253545</v>
      </c>
      <c r="P8" s="72">
        <v>171756</v>
      </c>
      <c r="Q8" s="72">
        <v>0</v>
      </c>
      <c r="R8" s="72">
        <f aca="true" t="shared" si="7" ref="R8:R31">+SUM(S8:U8)</f>
        <v>145289</v>
      </c>
      <c r="S8" s="72">
        <v>35875</v>
      </c>
      <c r="T8" s="72">
        <v>109414</v>
      </c>
      <c r="U8" s="72">
        <v>0</v>
      </c>
      <c r="V8" s="72">
        <v>0</v>
      </c>
      <c r="W8" s="72">
        <f aca="true" t="shared" si="8" ref="W8:W31">+SUM(X8:AA8)</f>
        <v>1200678</v>
      </c>
      <c r="X8" s="72">
        <v>600556</v>
      </c>
      <c r="Y8" s="72">
        <v>371737</v>
      </c>
      <c r="Z8" s="72">
        <v>224700</v>
      </c>
      <c r="AA8" s="72">
        <v>3685</v>
      </c>
      <c r="AB8" s="73">
        <v>286747</v>
      </c>
      <c r="AC8" s="72">
        <v>0</v>
      </c>
      <c r="AD8" s="72">
        <v>102524</v>
      </c>
      <c r="AE8" s="72">
        <f aca="true" t="shared" si="9" ref="AE8:AE31">+SUM(D8,L8,AD8)</f>
        <v>2206015</v>
      </c>
      <c r="AF8" s="72">
        <f aca="true" t="shared" si="10" ref="AF8:AF31">+SUM(AG8,AL8)</f>
        <v>947</v>
      </c>
      <c r="AG8" s="72">
        <f aca="true" t="shared" si="11" ref="AG8:AG31">+SUM(AH8:AK8)</f>
        <v>947</v>
      </c>
      <c r="AH8" s="72">
        <v>0</v>
      </c>
      <c r="AI8" s="72">
        <v>947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1">+SUM(AO8,AT8,AX8,AY8,BE8)</f>
        <v>40709</v>
      </c>
      <c r="AO8" s="72">
        <f aca="true" t="shared" si="13" ref="AO8:AO31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1">+SUM(AU8:AW8)</f>
        <v>5195</v>
      </c>
      <c r="AU8" s="72">
        <v>0</v>
      </c>
      <c r="AV8" s="72">
        <v>5195</v>
      </c>
      <c r="AW8" s="72">
        <v>0</v>
      </c>
      <c r="AX8" s="72">
        <v>0</v>
      </c>
      <c r="AY8" s="72">
        <f aca="true" t="shared" si="15" ref="AY8:AY31">+SUM(AZ8:BC8)</f>
        <v>35514</v>
      </c>
      <c r="AZ8" s="72">
        <v>0</v>
      </c>
      <c r="BA8" s="72">
        <v>35514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1">+SUM(BF8,AN8,AF8)</f>
        <v>41656</v>
      </c>
      <c r="BH8" s="72">
        <f aca="true" t="shared" si="17" ref="BH8:BH24">SUM(D8,AF8)</f>
        <v>79625</v>
      </c>
      <c r="BI8" s="72">
        <f aca="true" t="shared" si="18" ref="BI8:BI24">SUM(E8,AG8)</f>
        <v>70936</v>
      </c>
      <c r="BJ8" s="72">
        <f aca="true" t="shared" si="19" ref="BJ8:BJ24">SUM(F8,AH8)</f>
        <v>7941</v>
      </c>
      <c r="BK8" s="72">
        <f aca="true" t="shared" si="20" ref="BK8:BK24">SUM(G8,AI8)</f>
        <v>62995</v>
      </c>
      <c r="BL8" s="72">
        <f aca="true" t="shared" si="21" ref="BL8:BL24">SUM(H8,AJ8)</f>
        <v>0</v>
      </c>
      <c r="BM8" s="72">
        <f aca="true" t="shared" si="22" ref="BM8:BM24">SUM(I8,AK8)</f>
        <v>0</v>
      </c>
      <c r="BN8" s="72">
        <f aca="true" t="shared" si="23" ref="BN8:BN24">SUM(J8,AL8)</f>
        <v>8689</v>
      </c>
      <c r="BO8" s="73">
        <f aca="true" t="shared" si="24" ref="BO8:BO24">SUM(K8,AM8)</f>
        <v>21165</v>
      </c>
      <c r="BP8" s="72">
        <f aca="true" t="shared" si="25" ref="BP8:BP24">SUM(L8,AN8)</f>
        <v>2065522</v>
      </c>
      <c r="BQ8" s="72">
        <f aca="true" t="shared" si="26" ref="BQ8:BQ24">SUM(M8,AO8)</f>
        <v>678846</v>
      </c>
      <c r="BR8" s="72">
        <f aca="true" t="shared" si="27" ref="BR8:BR24">SUM(N8,AP8)</f>
        <v>253545</v>
      </c>
      <c r="BS8" s="72">
        <f aca="true" t="shared" si="28" ref="BS8:BS24">SUM(O8,AQ8)</f>
        <v>253545</v>
      </c>
      <c r="BT8" s="72">
        <f aca="true" t="shared" si="29" ref="BT8:BT24">SUM(P8,AR8)</f>
        <v>171756</v>
      </c>
      <c r="BU8" s="72">
        <f aca="true" t="shared" si="30" ref="BU8:BU24">SUM(Q8,AS8)</f>
        <v>0</v>
      </c>
      <c r="BV8" s="72">
        <f aca="true" t="shared" si="31" ref="BV8:BV24">SUM(R8,AT8)</f>
        <v>150484</v>
      </c>
      <c r="BW8" s="72">
        <f aca="true" t="shared" si="32" ref="BW8:BW24">SUM(S8,AU8)</f>
        <v>35875</v>
      </c>
      <c r="BX8" s="72">
        <f aca="true" t="shared" si="33" ref="BX8:BX24">SUM(T8,AV8)</f>
        <v>114609</v>
      </c>
      <c r="BY8" s="72">
        <f aca="true" t="shared" si="34" ref="BY8:BY24">SUM(U8,AW8)</f>
        <v>0</v>
      </c>
      <c r="BZ8" s="72">
        <f aca="true" t="shared" si="35" ref="BZ8:BZ24">SUM(V8,AX8)</f>
        <v>0</v>
      </c>
      <c r="CA8" s="72">
        <f aca="true" t="shared" si="36" ref="CA8:CA24">SUM(W8,AY8)</f>
        <v>1236192</v>
      </c>
      <c r="CB8" s="72">
        <f aca="true" t="shared" si="37" ref="CB8:CB24">SUM(X8,AZ8)</f>
        <v>600556</v>
      </c>
      <c r="CC8" s="72">
        <f aca="true" t="shared" si="38" ref="CC8:CC24">SUM(Y8,BA8)</f>
        <v>407251</v>
      </c>
      <c r="CD8" s="72">
        <f aca="true" t="shared" si="39" ref="CD8:CD24">SUM(Z8,BB8)</f>
        <v>224700</v>
      </c>
      <c r="CE8" s="72">
        <f aca="true" t="shared" si="40" ref="CE8:CE24">SUM(AA8,BC8)</f>
        <v>3685</v>
      </c>
      <c r="CF8" s="73">
        <f aca="true" t="shared" si="41" ref="CF8:CF24">SUM(AB8,BD8)</f>
        <v>286747</v>
      </c>
      <c r="CG8" s="72">
        <f aca="true" t="shared" si="42" ref="CG8:CG24">SUM(AC8,BE8)</f>
        <v>0</v>
      </c>
      <c r="CH8" s="72">
        <f aca="true" t="shared" si="43" ref="CH8:CH24">SUM(AD8,BF8)</f>
        <v>102524</v>
      </c>
      <c r="CI8" s="72">
        <f aca="true" t="shared" si="44" ref="CI8:CI24">SUM(AE8,BG8)</f>
        <v>2247671</v>
      </c>
    </row>
    <row r="9" spans="1:87" s="50" customFormat="1" ht="12" customHeight="1">
      <c r="A9" s="51" t="s">
        <v>319</v>
      </c>
      <c r="B9" s="64" t="s">
        <v>323</v>
      </c>
      <c r="C9" s="51" t="s">
        <v>324</v>
      </c>
      <c r="D9" s="72">
        <f t="shared" si="3"/>
        <v>123667</v>
      </c>
      <c r="E9" s="72">
        <f t="shared" si="4"/>
        <v>123667</v>
      </c>
      <c r="F9" s="72">
        <v>0</v>
      </c>
      <c r="G9" s="72">
        <v>123667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584962</v>
      </c>
      <c r="M9" s="72">
        <f t="shared" si="6"/>
        <v>81823</v>
      </c>
      <c r="N9" s="72">
        <v>81823</v>
      </c>
      <c r="O9" s="72">
        <v>0</v>
      </c>
      <c r="P9" s="72">
        <v>0</v>
      </c>
      <c r="Q9" s="72">
        <v>0</v>
      </c>
      <c r="R9" s="72">
        <f t="shared" si="7"/>
        <v>163507</v>
      </c>
      <c r="S9" s="72">
        <v>0</v>
      </c>
      <c r="T9" s="72">
        <v>129817</v>
      </c>
      <c r="U9" s="72">
        <v>33690</v>
      </c>
      <c r="V9" s="72">
        <v>0</v>
      </c>
      <c r="W9" s="72">
        <f t="shared" si="8"/>
        <v>339632</v>
      </c>
      <c r="X9" s="72">
        <v>147062</v>
      </c>
      <c r="Y9" s="72">
        <v>176657</v>
      </c>
      <c r="Z9" s="72">
        <v>15913</v>
      </c>
      <c r="AA9" s="72">
        <v>0</v>
      </c>
      <c r="AB9" s="73">
        <v>0</v>
      </c>
      <c r="AC9" s="72">
        <v>0</v>
      </c>
      <c r="AD9" s="72">
        <v>13505</v>
      </c>
      <c r="AE9" s="72">
        <f t="shared" si="9"/>
        <v>722134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105911</v>
      </c>
      <c r="AO9" s="72">
        <f t="shared" si="13"/>
        <v>31587</v>
      </c>
      <c r="AP9" s="72">
        <v>17955</v>
      </c>
      <c r="AQ9" s="72">
        <v>0</v>
      </c>
      <c r="AR9" s="72">
        <v>13632</v>
      </c>
      <c r="AS9" s="72">
        <v>0</v>
      </c>
      <c r="AT9" s="72">
        <f t="shared" si="14"/>
        <v>74324</v>
      </c>
      <c r="AU9" s="72">
        <v>0</v>
      </c>
      <c r="AV9" s="72">
        <v>74324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105911</v>
      </c>
      <c r="BH9" s="72">
        <f t="shared" si="17"/>
        <v>123667</v>
      </c>
      <c r="BI9" s="72">
        <f t="shared" si="18"/>
        <v>123667</v>
      </c>
      <c r="BJ9" s="72">
        <f t="shared" si="19"/>
        <v>0</v>
      </c>
      <c r="BK9" s="72">
        <f t="shared" si="20"/>
        <v>123667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690873</v>
      </c>
      <c r="BQ9" s="72">
        <f t="shared" si="26"/>
        <v>113410</v>
      </c>
      <c r="BR9" s="72">
        <f t="shared" si="27"/>
        <v>99778</v>
      </c>
      <c r="BS9" s="72">
        <f t="shared" si="28"/>
        <v>0</v>
      </c>
      <c r="BT9" s="72">
        <f t="shared" si="29"/>
        <v>13632</v>
      </c>
      <c r="BU9" s="72">
        <f t="shared" si="30"/>
        <v>0</v>
      </c>
      <c r="BV9" s="72">
        <f t="shared" si="31"/>
        <v>237831</v>
      </c>
      <c r="BW9" s="72">
        <f t="shared" si="32"/>
        <v>0</v>
      </c>
      <c r="BX9" s="72">
        <f t="shared" si="33"/>
        <v>204141</v>
      </c>
      <c r="BY9" s="72">
        <f t="shared" si="34"/>
        <v>33690</v>
      </c>
      <c r="BZ9" s="72">
        <f t="shared" si="35"/>
        <v>0</v>
      </c>
      <c r="CA9" s="72">
        <f t="shared" si="36"/>
        <v>339632</v>
      </c>
      <c r="CB9" s="72">
        <f t="shared" si="37"/>
        <v>147062</v>
      </c>
      <c r="CC9" s="72">
        <f t="shared" si="38"/>
        <v>176657</v>
      </c>
      <c r="CD9" s="72">
        <f t="shared" si="39"/>
        <v>15913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13505</v>
      </c>
      <c r="CI9" s="72">
        <f t="shared" si="44"/>
        <v>828045</v>
      </c>
    </row>
    <row r="10" spans="1:87" s="50" customFormat="1" ht="12" customHeight="1">
      <c r="A10" s="51" t="s">
        <v>319</v>
      </c>
      <c r="B10" s="64" t="s">
        <v>325</v>
      </c>
      <c r="C10" s="51" t="s">
        <v>326</v>
      </c>
      <c r="D10" s="72">
        <f t="shared" si="3"/>
        <v>3347</v>
      </c>
      <c r="E10" s="72">
        <f t="shared" si="4"/>
        <v>3347</v>
      </c>
      <c r="F10" s="72">
        <v>0</v>
      </c>
      <c r="G10" s="72">
        <v>0</v>
      </c>
      <c r="H10" s="72">
        <v>3347</v>
      </c>
      <c r="I10" s="72">
        <v>0</v>
      </c>
      <c r="J10" s="72">
        <v>0</v>
      </c>
      <c r="K10" s="73">
        <v>0</v>
      </c>
      <c r="L10" s="72">
        <f t="shared" si="5"/>
        <v>602942</v>
      </c>
      <c r="M10" s="72">
        <f t="shared" si="6"/>
        <v>84608</v>
      </c>
      <c r="N10" s="72">
        <v>76876</v>
      </c>
      <c r="O10" s="72">
        <v>0</v>
      </c>
      <c r="P10" s="72">
        <v>7732</v>
      </c>
      <c r="Q10" s="72">
        <v>0</v>
      </c>
      <c r="R10" s="72">
        <f t="shared" si="7"/>
        <v>121332</v>
      </c>
      <c r="S10" s="72">
        <v>289</v>
      </c>
      <c r="T10" s="72">
        <v>115525</v>
      </c>
      <c r="U10" s="72">
        <v>5518</v>
      </c>
      <c r="V10" s="72">
        <v>0</v>
      </c>
      <c r="W10" s="72">
        <f t="shared" si="8"/>
        <v>397002</v>
      </c>
      <c r="X10" s="72">
        <v>139654</v>
      </c>
      <c r="Y10" s="72">
        <v>255174</v>
      </c>
      <c r="Z10" s="72">
        <v>2174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606289</v>
      </c>
      <c r="AF10" s="72">
        <f t="shared" si="10"/>
        <v>14826</v>
      </c>
      <c r="AG10" s="72">
        <f t="shared" si="11"/>
        <v>14826</v>
      </c>
      <c r="AH10" s="72">
        <v>0</v>
      </c>
      <c r="AI10" s="72">
        <v>14826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78511</v>
      </c>
      <c r="AO10" s="72">
        <f t="shared" si="13"/>
        <v>9443</v>
      </c>
      <c r="AP10" s="72">
        <v>9443</v>
      </c>
      <c r="AQ10" s="72">
        <v>0</v>
      </c>
      <c r="AR10" s="72">
        <v>0</v>
      </c>
      <c r="AS10" s="72">
        <v>0</v>
      </c>
      <c r="AT10" s="72">
        <f t="shared" si="14"/>
        <v>34208</v>
      </c>
      <c r="AU10" s="72">
        <v>0</v>
      </c>
      <c r="AV10" s="72">
        <v>34208</v>
      </c>
      <c r="AW10" s="72">
        <v>0</v>
      </c>
      <c r="AX10" s="72">
        <v>0</v>
      </c>
      <c r="AY10" s="72">
        <f t="shared" si="15"/>
        <v>34860</v>
      </c>
      <c r="AZ10" s="72">
        <v>315</v>
      </c>
      <c r="BA10" s="72">
        <v>34545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93337</v>
      </c>
      <c r="BH10" s="72">
        <f t="shared" si="17"/>
        <v>18173</v>
      </c>
      <c r="BI10" s="72">
        <f t="shared" si="18"/>
        <v>18173</v>
      </c>
      <c r="BJ10" s="72">
        <f t="shared" si="19"/>
        <v>0</v>
      </c>
      <c r="BK10" s="72">
        <f t="shared" si="20"/>
        <v>14826</v>
      </c>
      <c r="BL10" s="72">
        <f t="shared" si="21"/>
        <v>3347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681453</v>
      </c>
      <c r="BQ10" s="72">
        <f t="shared" si="26"/>
        <v>94051</v>
      </c>
      <c r="BR10" s="72">
        <f t="shared" si="27"/>
        <v>86319</v>
      </c>
      <c r="BS10" s="72">
        <f t="shared" si="28"/>
        <v>0</v>
      </c>
      <c r="BT10" s="72">
        <f t="shared" si="29"/>
        <v>7732</v>
      </c>
      <c r="BU10" s="72">
        <f t="shared" si="30"/>
        <v>0</v>
      </c>
      <c r="BV10" s="72">
        <f t="shared" si="31"/>
        <v>155540</v>
      </c>
      <c r="BW10" s="72">
        <f t="shared" si="32"/>
        <v>289</v>
      </c>
      <c r="BX10" s="72">
        <f t="shared" si="33"/>
        <v>149733</v>
      </c>
      <c r="BY10" s="72">
        <f t="shared" si="34"/>
        <v>5518</v>
      </c>
      <c r="BZ10" s="72">
        <f t="shared" si="35"/>
        <v>0</v>
      </c>
      <c r="CA10" s="72">
        <f t="shared" si="36"/>
        <v>431862</v>
      </c>
      <c r="CB10" s="72">
        <f t="shared" si="37"/>
        <v>139969</v>
      </c>
      <c r="CC10" s="72">
        <f t="shared" si="38"/>
        <v>289719</v>
      </c>
      <c r="CD10" s="72">
        <f t="shared" si="39"/>
        <v>2174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699626</v>
      </c>
    </row>
    <row r="11" spans="1:87" s="50" customFormat="1" ht="12" customHeight="1">
      <c r="A11" s="51" t="s">
        <v>319</v>
      </c>
      <c r="B11" s="64" t="s">
        <v>327</v>
      </c>
      <c r="C11" s="51" t="s">
        <v>328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159475</v>
      </c>
      <c r="M11" s="72">
        <f t="shared" si="6"/>
        <v>16608</v>
      </c>
      <c r="N11" s="72">
        <v>16608</v>
      </c>
      <c r="O11" s="72">
        <v>0</v>
      </c>
      <c r="P11" s="72">
        <v>0</v>
      </c>
      <c r="Q11" s="72">
        <v>0</v>
      </c>
      <c r="R11" s="72">
        <f t="shared" si="7"/>
        <v>9539</v>
      </c>
      <c r="S11" s="72">
        <v>5179</v>
      </c>
      <c r="T11" s="72">
        <v>1351</v>
      </c>
      <c r="U11" s="72">
        <v>3009</v>
      </c>
      <c r="V11" s="72">
        <v>0</v>
      </c>
      <c r="W11" s="72">
        <f t="shared" si="8"/>
        <v>133328</v>
      </c>
      <c r="X11" s="72">
        <v>133290</v>
      </c>
      <c r="Y11" s="72">
        <v>38</v>
      </c>
      <c r="Z11" s="72">
        <v>0</v>
      </c>
      <c r="AA11" s="72">
        <v>0</v>
      </c>
      <c r="AB11" s="73">
        <v>329072</v>
      </c>
      <c r="AC11" s="72">
        <v>0</v>
      </c>
      <c r="AD11" s="72">
        <v>585</v>
      </c>
      <c r="AE11" s="72">
        <f t="shared" si="9"/>
        <v>160060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84143</v>
      </c>
      <c r="AO11" s="72">
        <f t="shared" si="13"/>
        <v>31859</v>
      </c>
      <c r="AP11" s="72">
        <v>14661</v>
      </c>
      <c r="AQ11" s="72">
        <v>0</v>
      </c>
      <c r="AR11" s="72">
        <v>17198</v>
      </c>
      <c r="AS11" s="72">
        <v>0</v>
      </c>
      <c r="AT11" s="72">
        <f t="shared" si="14"/>
        <v>49236</v>
      </c>
      <c r="AU11" s="72"/>
      <c r="AV11" s="72">
        <v>49236</v>
      </c>
      <c r="AW11" s="72">
        <v>0</v>
      </c>
      <c r="AX11" s="72">
        <v>0</v>
      </c>
      <c r="AY11" s="72">
        <f t="shared" si="15"/>
        <v>3048</v>
      </c>
      <c r="AZ11" s="72">
        <v>3048</v>
      </c>
      <c r="BA11" s="72">
        <v>0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84143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243618</v>
      </c>
      <c r="BQ11" s="72">
        <f t="shared" si="26"/>
        <v>48467</v>
      </c>
      <c r="BR11" s="72">
        <f t="shared" si="27"/>
        <v>31269</v>
      </c>
      <c r="BS11" s="72">
        <f t="shared" si="28"/>
        <v>0</v>
      </c>
      <c r="BT11" s="72">
        <f t="shared" si="29"/>
        <v>17198</v>
      </c>
      <c r="BU11" s="72">
        <f t="shared" si="30"/>
        <v>0</v>
      </c>
      <c r="BV11" s="72">
        <f t="shared" si="31"/>
        <v>58775</v>
      </c>
      <c r="BW11" s="72">
        <f t="shared" si="32"/>
        <v>5179</v>
      </c>
      <c r="BX11" s="72">
        <f t="shared" si="33"/>
        <v>50587</v>
      </c>
      <c r="BY11" s="72">
        <f t="shared" si="34"/>
        <v>3009</v>
      </c>
      <c r="BZ11" s="72">
        <f t="shared" si="35"/>
        <v>0</v>
      </c>
      <c r="CA11" s="72">
        <f t="shared" si="36"/>
        <v>136376</v>
      </c>
      <c r="CB11" s="72">
        <f t="shared" si="37"/>
        <v>136338</v>
      </c>
      <c r="CC11" s="72">
        <f t="shared" si="38"/>
        <v>38</v>
      </c>
      <c r="CD11" s="72">
        <f t="shared" si="39"/>
        <v>0</v>
      </c>
      <c r="CE11" s="72">
        <f t="shared" si="40"/>
        <v>0</v>
      </c>
      <c r="CF11" s="73">
        <f t="shared" si="41"/>
        <v>329072</v>
      </c>
      <c r="CG11" s="72">
        <f t="shared" si="42"/>
        <v>0</v>
      </c>
      <c r="CH11" s="72">
        <f t="shared" si="43"/>
        <v>585</v>
      </c>
      <c r="CI11" s="72">
        <f t="shared" si="44"/>
        <v>244203</v>
      </c>
    </row>
    <row r="12" spans="1:87" s="50" customFormat="1" ht="12" customHeight="1">
      <c r="A12" s="53" t="s">
        <v>319</v>
      </c>
      <c r="B12" s="54" t="s">
        <v>329</v>
      </c>
      <c r="C12" s="53" t="s">
        <v>330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88786</v>
      </c>
      <c r="M12" s="74">
        <f t="shared" si="6"/>
        <v>28715</v>
      </c>
      <c r="N12" s="74">
        <v>20545</v>
      </c>
      <c r="O12" s="74">
        <v>0</v>
      </c>
      <c r="P12" s="74">
        <v>0</v>
      </c>
      <c r="Q12" s="74">
        <v>8170</v>
      </c>
      <c r="R12" s="74">
        <f t="shared" si="7"/>
        <v>5505</v>
      </c>
      <c r="S12" s="74">
        <v>0</v>
      </c>
      <c r="T12" s="74">
        <v>0</v>
      </c>
      <c r="U12" s="74">
        <v>5505</v>
      </c>
      <c r="V12" s="74">
        <v>0</v>
      </c>
      <c r="W12" s="74">
        <f t="shared" si="8"/>
        <v>54566</v>
      </c>
      <c r="X12" s="74">
        <v>54566</v>
      </c>
      <c r="Y12" s="74">
        <v>0</v>
      </c>
      <c r="Z12" s="74">
        <v>0</v>
      </c>
      <c r="AA12" s="74">
        <v>0</v>
      </c>
      <c r="AB12" s="75">
        <v>237771</v>
      </c>
      <c r="AC12" s="74">
        <v>0</v>
      </c>
      <c r="AD12" s="74">
        <v>16792</v>
      </c>
      <c r="AE12" s="74">
        <f t="shared" si="9"/>
        <v>105578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1486</v>
      </c>
      <c r="AO12" s="74">
        <f t="shared" si="13"/>
        <v>1486</v>
      </c>
      <c r="AP12" s="74">
        <v>1486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34343</v>
      </c>
      <c r="BE12" s="74">
        <v>0</v>
      </c>
      <c r="BF12" s="74">
        <v>0</v>
      </c>
      <c r="BG12" s="74">
        <f t="shared" si="16"/>
        <v>1486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90272</v>
      </c>
      <c r="BQ12" s="74">
        <f t="shared" si="26"/>
        <v>30201</v>
      </c>
      <c r="BR12" s="74">
        <f t="shared" si="27"/>
        <v>22031</v>
      </c>
      <c r="BS12" s="74">
        <f t="shared" si="28"/>
        <v>0</v>
      </c>
      <c r="BT12" s="74">
        <f t="shared" si="29"/>
        <v>0</v>
      </c>
      <c r="BU12" s="74">
        <f t="shared" si="30"/>
        <v>8170</v>
      </c>
      <c r="BV12" s="74">
        <f t="shared" si="31"/>
        <v>5505</v>
      </c>
      <c r="BW12" s="74">
        <f t="shared" si="32"/>
        <v>0</v>
      </c>
      <c r="BX12" s="74">
        <f t="shared" si="33"/>
        <v>0</v>
      </c>
      <c r="BY12" s="74">
        <f t="shared" si="34"/>
        <v>5505</v>
      </c>
      <c r="BZ12" s="74">
        <f t="shared" si="35"/>
        <v>0</v>
      </c>
      <c r="CA12" s="74">
        <f t="shared" si="36"/>
        <v>54566</v>
      </c>
      <c r="CB12" s="74">
        <f t="shared" si="37"/>
        <v>54566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272114</v>
      </c>
      <c r="CG12" s="74">
        <f t="shared" si="42"/>
        <v>0</v>
      </c>
      <c r="CH12" s="74">
        <f t="shared" si="43"/>
        <v>16792</v>
      </c>
      <c r="CI12" s="74">
        <f t="shared" si="44"/>
        <v>107064</v>
      </c>
    </row>
    <row r="13" spans="1:87" s="50" customFormat="1" ht="12" customHeight="1">
      <c r="A13" s="53" t="s">
        <v>319</v>
      </c>
      <c r="B13" s="54" t="s">
        <v>331</v>
      </c>
      <c r="C13" s="53" t="s">
        <v>332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275185</v>
      </c>
      <c r="M13" s="74">
        <f t="shared" si="6"/>
        <v>21153</v>
      </c>
      <c r="N13" s="74">
        <v>21153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254032</v>
      </c>
      <c r="X13" s="74">
        <v>245754</v>
      </c>
      <c r="Y13" s="74">
        <v>8278</v>
      </c>
      <c r="Z13" s="74">
        <v>0</v>
      </c>
      <c r="AA13" s="74">
        <v>0</v>
      </c>
      <c r="AB13" s="75">
        <v>308921</v>
      </c>
      <c r="AC13" s="74">
        <v>0</v>
      </c>
      <c r="AD13" s="74">
        <v>0</v>
      </c>
      <c r="AE13" s="74">
        <f t="shared" si="9"/>
        <v>275185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88828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275185</v>
      </c>
      <c r="BQ13" s="74">
        <f t="shared" si="26"/>
        <v>21153</v>
      </c>
      <c r="BR13" s="74">
        <f t="shared" si="27"/>
        <v>21153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254032</v>
      </c>
      <c r="CB13" s="74">
        <f t="shared" si="37"/>
        <v>245754</v>
      </c>
      <c r="CC13" s="74">
        <f t="shared" si="38"/>
        <v>8278</v>
      </c>
      <c r="CD13" s="74">
        <f t="shared" si="39"/>
        <v>0</v>
      </c>
      <c r="CE13" s="74">
        <f t="shared" si="40"/>
        <v>0</v>
      </c>
      <c r="CF13" s="75">
        <f t="shared" si="41"/>
        <v>397749</v>
      </c>
      <c r="CG13" s="74">
        <f t="shared" si="42"/>
        <v>0</v>
      </c>
      <c r="CH13" s="74">
        <f t="shared" si="43"/>
        <v>0</v>
      </c>
      <c r="CI13" s="74">
        <f t="shared" si="44"/>
        <v>275185</v>
      </c>
    </row>
    <row r="14" spans="1:87" s="50" customFormat="1" ht="12" customHeight="1">
      <c r="A14" s="53" t="s">
        <v>319</v>
      </c>
      <c r="B14" s="54" t="s">
        <v>333</v>
      </c>
      <c r="C14" s="53" t="s">
        <v>334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10434</v>
      </c>
      <c r="L14" s="74">
        <f t="shared" si="5"/>
        <v>97539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97539</v>
      </c>
      <c r="X14" s="74">
        <v>97539</v>
      </c>
      <c r="Y14" s="74">
        <v>0</v>
      </c>
      <c r="Z14" s="74">
        <v>0</v>
      </c>
      <c r="AA14" s="74">
        <v>0</v>
      </c>
      <c r="AB14" s="75">
        <v>149988</v>
      </c>
      <c r="AC14" s="74">
        <v>0</v>
      </c>
      <c r="AD14" s="74">
        <v>0</v>
      </c>
      <c r="AE14" s="74">
        <f t="shared" si="9"/>
        <v>97539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63229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10434</v>
      </c>
      <c r="BP14" s="74">
        <f t="shared" si="25"/>
        <v>97539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97539</v>
      </c>
      <c r="CB14" s="74">
        <f t="shared" si="37"/>
        <v>97539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213217</v>
      </c>
      <c r="CG14" s="74">
        <f t="shared" si="42"/>
        <v>0</v>
      </c>
      <c r="CH14" s="74">
        <f t="shared" si="43"/>
        <v>0</v>
      </c>
      <c r="CI14" s="74">
        <f t="shared" si="44"/>
        <v>97539</v>
      </c>
    </row>
    <row r="15" spans="1:87" s="50" customFormat="1" ht="12" customHeight="1">
      <c r="A15" s="53" t="s">
        <v>319</v>
      </c>
      <c r="B15" s="54" t="s">
        <v>335</v>
      </c>
      <c r="C15" s="53" t="s">
        <v>336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0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690990</v>
      </c>
      <c r="AC15" s="74">
        <v>0</v>
      </c>
      <c r="AD15" s="74">
        <v>0</v>
      </c>
      <c r="AE15" s="74">
        <f t="shared" si="9"/>
        <v>0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141312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0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0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832302</v>
      </c>
      <c r="CG15" s="74">
        <f t="shared" si="42"/>
        <v>0</v>
      </c>
      <c r="CH15" s="74">
        <f t="shared" si="43"/>
        <v>0</v>
      </c>
      <c r="CI15" s="74">
        <f t="shared" si="44"/>
        <v>0</v>
      </c>
    </row>
    <row r="16" spans="1:87" s="50" customFormat="1" ht="12" customHeight="1">
      <c r="A16" s="53" t="s">
        <v>319</v>
      </c>
      <c r="B16" s="54" t="s">
        <v>337</v>
      </c>
      <c r="C16" s="53" t="s">
        <v>338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24868</v>
      </c>
      <c r="L16" s="74">
        <f t="shared" si="5"/>
        <v>250577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250577</v>
      </c>
      <c r="X16" s="74">
        <v>240101</v>
      </c>
      <c r="Y16" s="74">
        <v>10476</v>
      </c>
      <c r="Z16" s="74">
        <v>0</v>
      </c>
      <c r="AA16" s="74">
        <v>0</v>
      </c>
      <c r="AB16" s="75">
        <v>379531</v>
      </c>
      <c r="AC16" s="74">
        <v>0</v>
      </c>
      <c r="AD16" s="74">
        <v>0</v>
      </c>
      <c r="AE16" s="74">
        <f t="shared" si="9"/>
        <v>250577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141695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24868</v>
      </c>
      <c r="BP16" s="74">
        <f t="shared" si="25"/>
        <v>250577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250577</v>
      </c>
      <c r="CB16" s="74">
        <f t="shared" si="37"/>
        <v>240101</v>
      </c>
      <c r="CC16" s="74">
        <f t="shared" si="38"/>
        <v>10476</v>
      </c>
      <c r="CD16" s="74">
        <f t="shared" si="39"/>
        <v>0</v>
      </c>
      <c r="CE16" s="74">
        <f t="shared" si="40"/>
        <v>0</v>
      </c>
      <c r="CF16" s="75">
        <f t="shared" si="41"/>
        <v>521226</v>
      </c>
      <c r="CG16" s="74">
        <f t="shared" si="42"/>
        <v>0</v>
      </c>
      <c r="CH16" s="74">
        <f t="shared" si="43"/>
        <v>0</v>
      </c>
      <c r="CI16" s="74">
        <f t="shared" si="44"/>
        <v>250577</v>
      </c>
    </row>
    <row r="17" spans="1:87" s="50" customFormat="1" ht="12" customHeight="1">
      <c r="A17" s="53" t="s">
        <v>319</v>
      </c>
      <c r="B17" s="54" t="s">
        <v>339</v>
      </c>
      <c r="C17" s="53" t="s">
        <v>340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81094</v>
      </c>
      <c r="M17" s="74">
        <f t="shared" si="6"/>
        <v>3592</v>
      </c>
      <c r="N17" s="74">
        <v>3592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77502</v>
      </c>
      <c r="X17" s="74">
        <v>71187</v>
      </c>
      <c r="Y17" s="74">
        <v>6315</v>
      </c>
      <c r="Z17" s="74">
        <v>0</v>
      </c>
      <c r="AA17" s="74">
        <v>0</v>
      </c>
      <c r="AB17" s="75">
        <v>93187</v>
      </c>
      <c r="AC17" s="74"/>
      <c r="AD17" s="74">
        <v>5408</v>
      </c>
      <c r="AE17" s="74">
        <f t="shared" si="9"/>
        <v>86502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2974</v>
      </c>
      <c r="AO17" s="74">
        <f t="shared" si="13"/>
        <v>2974</v>
      </c>
      <c r="AP17" s="74">
        <v>2974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11842</v>
      </c>
      <c r="BE17" s="74">
        <v>0</v>
      </c>
      <c r="BF17" s="74">
        <v>0</v>
      </c>
      <c r="BG17" s="74">
        <f t="shared" si="16"/>
        <v>2974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84068</v>
      </c>
      <c r="BQ17" s="74">
        <f t="shared" si="26"/>
        <v>6566</v>
      </c>
      <c r="BR17" s="74">
        <f t="shared" si="27"/>
        <v>6566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77502</v>
      </c>
      <c r="CB17" s="74">
        <f t="shared" si="37"/>
        <v>71187</v>
      </c>
      <c r="CC17" s="74">
        <f t="shared" si="38"/>
        <v>6315</v>
      </c>
      <c r="CD17" s="74">
        <f t="shared" si="39"/>
        <v>0</v>
      </c>
      <c r="CE17" s="74">
        <f t="shared" si="40"/>
        <v>0</v>
      </c>
      <c r="CF17" s="75">
        <f t="shared" si="41"/>
        <v>105029</v>
      </c>
      <c r="CG17" s="74">
        <f t="shared" si="42"/>
        <v>0</v>
      </c>
      <c r="CH17" s="74">
        <f t="shared" si="43"/>
        <v>5408</v>
      </c>
      <c r="CI17" s="74">
        <f t="shared" si="44"/>
        <v>89476</v>
      </c>
    </row>
    <row r="18" spans="1:87" s="50" customFormat="1" ht="12" customHeight="1">
      <c r="A18" s="53" t="s">
        <v>319</v>
      </c>
      <c r="B18" s="54" t="s">
        <v>341</v>
      </c>
      <c r="C18" s="53" t="s">
        <v>342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0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37623</v>
      </c>
      <c r="AC18" s="74">
        <v>0</v>
      </c>
      <c r="AD18" s="74">
        <v>0</v>
      </c>
      <c r="AE18" s="74">
        <f t="shared" si="9"/>
        <v>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2068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0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0</v>
      </c>
      <c r="CB18" s="74">
        <f t="shared" si="37"/>
        <v>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39691</v>
      </c>
      <c r="CG18" s="74">
        <f t="shared" si="42"/>
        <v>0</v>
      </c>
      <c r="CH18" s="74">
        <f t="shared" si="43"/>
        <v>0</v>
      </c>
      <c r="CI18" s="74">
        <f t="shared" si="44"/>
        <v>0</v>
      </c>
    </row>
    <row r="19" spans="1:87" s="50" customFormat="1" ht="12" customHeight="1">
      <c r="A19" s="53" t="s">
        <v>319</v>
      </c>
      <c r="B19" s="54" t="s">
        <v>343</v>
      </c>
      <c r="C19" s="53" t="s">
        <v>344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137803</v>
      </c>
      <c r="AC19" s="74">
        <v>0</v>
      </c>
      <c r="AD19" s="74">
        <v>0</v>
      </c>
      <c r="AE19" s="74">
        <f t="shared" si="9"/>
        <v>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20724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158527</v>
      </c>
      <c r="CG19" s="74">
        <f t="shared" si="42"/>
        <v>0</v>
      </c>
      <c r="CH19" s="74">
        <f t="shared" si="43"/>
        <v>0</v>
      </c>
      <c r="CI19" s="74">
        <f t="shared" si="44"/>
        <v>0</v>
      </c>
    </row>
    <row r="20" spans="1:87" s="50" customFormat="1" ht="12" customHeight="1">
      <c r="A20" s="53" t="s">
        <v>319</v>
      </c>
      <c r="B20" s="54" t="s">
        <v>345</v>
      </c>
      <c r="C20" s="53" t="s">
        <v>346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99062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99062</v>
      </c>
      <c r="X20" s="74">
        <v>96652</v>
      </c>
      <c r="Y20" s="74">
        <v>2410</v>
      </c>
      <c r="Z20" s="74">
        <v>0</v>
      </c>
      <c r="AA20" s="74">
        <v>0</v>
      </c>
      <c r="AB20" s="75">
        <v>94021</v>
      </c>
      <c r="AC20" s="74">
        <v>0</v>
      </c>
      <c r="AD20" s="74">
        <v>5957</v>
      </c>
      <c r="AE20" s="74">
        <f t="shared" si="9"/>
        <v>105019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24170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99062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99062</v>
      </c>
      <c r="CB20" s="74">
        <f t="shared" si="37"/>
        <v>96652</v>
      </c>
      <c r="CC20" s="74">
        <f t="shared" si="38"/>
        <v>2410</v>
      </c>
      <c r="CD20" s="74">
        <f t="shared" si="39"/>
        <v>0</v>
      </c>
      <c r="CE20" s="74">
        <f t="shared" si="40"/>
        <v>0</v>
      </c>
      <c r="CF20" s="75">
        <f t="shared" si="41"/>
        <v>118191</v>
      </c>
      <c r="CG20" s="74">
        <f t="shared" si="42"/>
        <v>0</v>
      </c>
      <c r="CH20" s="74">
        <f t="shared" si="43"/>
        <v>5957</v>
      </c>
      <c r="CI20" s="74">
        <f t="shared" si="44"/>
        <v>105019</v>
      </c>
    </row>
    <row r="21" spans="1:87" s="50" customFormat="1" ht="12" customHeight="1">
      <c r="A21" s="53" t="s">
        <v>319</v>
      </c>
      <c r="B21" s="54" t="s">
        <v>347</v>
      </c>
      <c r="C21" s="53" t="s">
        <v>348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57880</v>
      </c>
      <c r="M21" s="74">
        <f t="shared" si="6"/>
        <v>4286</v>
      </c>
      <c r="N21" s="74">
        <v>4286</v>
      </c>
      <c r="O21" s="74">
        <v>0</v>
      </c>
      <c r="P21" s="74">
        <v>0</v>
      </c>
      <c r="Q21" s="74">
        <v>0</v>
      </c>
      <c r="R21" s="74">
        <f t="shared" si="7"/>
        <v>3268</v>
      </c>
      <c r="S21" s="74">
        <v>0</v>
      </c>
      <c r="T21" s="74">
        <v>0</v>
      </c>
      <c r="U21" s="74">
        <v>3268</v>
      </c>
      <c r="V21" s="74">
        <v>0</v>
      </c>
      <c r="W21" s="74">
        <f t="shared" si="8"/>
        <v>50326</v>
      </c>
      <c r="X21" s="74">
        <v>50326</v>
      </c>
      <c r="Y21" s="74">
        <v>0</v>
      </c>
      <c r="Z21" s="74">
        <v>0</v>
      </c>
      <c r="AA21" s="74">
        <v>0</v>
      </c>
      <c r="AB21" s="75">
        <v>173915</v>
      </c>
      <c r="AC21" s="74">
        <v>0</v>
      </c>
      <c r="AD21" s="74">
        <v>4993</v>
      </c>
      <c r="AE21" s="74">
        <f t="shared" si="9"/>
        <v>62873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35166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57880</v>
      </c>
      <c r="BQ21" s="74">
        <f t="shared" si="26"/>
        <v>4286</v>
      </c>
      <c r="BR21" s="74">
        <f t="shared" si="27"/>
        <v>4286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3268</v>
      </c>
      <c r="BW21" s="74">
        <f t="shared" si="32"/>
        <v>0</v>
      </c>
      <c r="BX21" s="74">
        <f t="shared" si="33"/>
        <v>0</v>
      </c>
      <c r="BY21" s="74">
        <f t="shared" si="34"/>
        <v>3268</v>
      </c>
      <c r="BZ21" s="74">
        <f t="shared" si="35"/>
        <v>0</v>
      </c>
      <c r="CA21" s="74">
        <f t="shared" si="36"/>
        <v>50326</v>
      </c>
      <c r="CB21" s="74">
        <f t="shared" si="37"/>
        <v>50326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209081</v>
      </c>
      <c r="CG21" s="74">
        <f t="shared" si="42"/>
        <v>0</v>
      </c>
      <c r="CH21" s="74">
        <f t="shared" si="43"/>
        <v>4993</v>
      </c>
      <c r="CI21" s="74">
        <f t="shared" si="44"/>
        <v>62873</v>
      </c>
    </row>
    <row r="22" spans="1:87" s="50" customFormat="1" ht="12" customHeight="1">
      <c r="A22" s="53" t="s">
        <v>319</v>
      </c>
      <c r="B22" s="54" t="s">
        <v>349</v>
      </c>
      <c r="C22" s="53" t="s">
        <v>350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303421</v>
      </c>
      <c r="M22" s="74">
        <f t="shared" si="6"/>
        <v>5900</v>
      </c>
      <c r="N22" s="74">
        <v>5900</v>
      </c>
      <c r="O22" s="74">
        <v>0</v>
      </c>
      <c r="P22" s="74">
        <v>0</v>
      </c>
      <c r="Q22" s="74">
        <v>0</v>
      </c>
      <c r="R22" s="74">
        <f t="shared" si="7"/>
        <v>116814</v>
      </c>
      <c r="S22" s="74">
        <v>0</v>
      </c>
      <c r="T22" s="74">
        <v>111148</v>
      </c>
      <c r="U22" s="74">
        <v>5666</v>
      </c>
      <c r="V22" s="74">
        <v>0</v>
      </c>
      <c r="W22" s="74">
        <f t="shared" si="8"/>
        <v>180707</v>
      </c>
      <c r="X22" s="74">
        <v>77780</v>
      </c>
      <c r="Y22" s="74">
        <v>94533</v>
      </c>
      <c r="Z22" s="74">
        <v>8394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303421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60382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28716</v>
      </c>
      <c r="AU22" s="74">
        <v>0</v>
      </c>
      <c r="AV22" s="74">
        <v>28716</v>
      </c>
      <c r="AW22" s="74">
        <v>0</v>
      </c>
      <c r="AX22" s="74">
        <v>0</v>
      </c>
      <c r="AY22" s="74">
        <f t="shared" si="15"/>
        <v>31666</v>
      </c>
      <c r="AZ22" s="74">
        <v>0</v>
      </c>
      <c r="BA22" s="74">
        <v>31666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60382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363803</v>
      </c>
      <c r="BQ22" s="74">
        <f t="shared" si="26"/>
        <v>5900</v>
      </c>
      <c r="BR22" s="74">
        <f t="shared" si="27"/>
        <v>5900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145530</v>
      </c>
      <c r="BW22" s="74">
        <f t="shared" si="32"/>
        <v>0</v>
      </c>
      <c r="BX22" s="74">
        <f t="shared" si="33"/>
        <v>139864</v>
      </c>
      <c r="BY22" s="74">
        <f t="shared" si="34"/>
        <v>5666</v>
      </c>
      <c r="BZ22" s="74">
        <f t="shared" si="35"/>
        <v>0</v>
      </c>
      <c r="CA22" s="74">
        <f t="shared" si="36"/>
        <v>212373</v>
      </c>
      <c r="CB22" s="74">
        <f t="shared" si="37"/>
        <v>77780</v>
      </c>
      <c r="CC22" s="74">
        <f t="shared" si="38"/>
        <v>126199</v>
      </c>
      <c r="CD22" s="74">
        <f t="shared" si="39"/>
        <v>8394</v>
      </c>
      <c r="CE22" s="74">
        <f t="shared" si="40"/>
        <v>0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363803</v>
      </c>
    </row>
    <row r="23" spans="1:87" s="50" customFormat="1" ht="12" customHeight="1">
      <c r="A23" s="53" t="s">
        <v>319</v>
      </c>
      <c r="B23" s="54" t="s">
        <v>351</v>
      </c>
      <c r="C23" s="53" t="s">
        <v>352</v>
      </c>
      <c r="D23" s="74">
        <f t="shared" si="3"/>
        <v>27632</v>
      </c>
      <c r="E23" s="74">
        <f t="shared" si="4"/>
        <v>25200</v>
      </c>
      <c r="F23" s="74">
        <v>0</v>
      </c>
      <c r="G23" s="74">
        <v>25200</v>
      </c>
      <c r="H23" s="74">
        <v>0</v>
      </c>
      <c r="I23" s="74">
        <v>0</v>
      </c>
      <c r="J23" s="74">
        <v>2432</v>
      </c>
      <c r="K23" s="75">
        <v>0</v>
      </c>
      <c r="L23" s="74">
        <f t="shared" si="5"/>
        <v>175194</v>
      </c>
      <c r="M23" s="74">
        <f t="shared" si="6"/>
        <v>13285</v>
      </c>
      <c r="N23" s="74">
        <v>3509</v>
      </c>
      <c r="O23" s="74">
        <v>9405</v>
      </c>
      <c r="P23" s="74">
        <v>0</v>
      </c>
      <c r="Q23" s="74">
        <v>371</v>
      </c>
      <c r="R23" s="74">
        <f t="shared" si="7"/>
        <v>31672</v>
      </c>
      <c r="S23" s="74">
        <v>3942</v>
      </c>
      <c r="T23" s="74">
        <v>20032</v>
      </c>
      <c r="U23" s="74">
        <v>7698</v>
      </c>
      <c r="V23" s="74">
        <v>46179</v>
      </c>
      <c r="W23" s="74">
        <f t="shared" si="8"/>
        <v>84058</v>
      </c>
      <c r="X23" s="74">
        <v>14733</v>
      </c>
      <c r="Y23" s="74">
        <v>58732</v>
      </c>
      <c r="Z23" s="74">
        <v>10593</v>
      </c>
      <c r="AA23" s="74">
        <v>0</v>
      </c>
      <c r="AB23" s="75">
        <v>0</v>
      </c>
      <c r="AC23" s="74">
        <v>0</v>
      </c>
      <c r="AD23" s="74">
        <v>10579</v>
      </c>
      <c r="AE23" s="74">
        <f t="shared" si="9"/>
        <v>213405</v>
      </c>
      <c r="AF23" s="74">
        <f t="shared" si="10"/>
        <v>291387</v>
      </c>
      <c r="AG23" s="74">
        <f t="shared" si="11"/>
        <v>287270</v>
      </c>
      <c r="AH23" s="74">
        <v>0</v>
      </c>
      <c r="AI23" s="74">
        <v>0</v>
      </c>
      <c r="AJ23" s="74">
        <v>287270</v>
      </c>
      <c r="AK23" s="74">
        <v>0</v>
      </c>
      <c r="AL23" s="74">
        <v>4117</v>
      </c>
      <c r="AM23" s="75">
        <v>0</v>
      </c>
      <c r="AN23" s="74">
        <f t="shared" si="12"/>
        <v>10959</v>
      </c>
      <c r="AO23" s="74">
        <f t="shared" si="13"/>
        <v>1504</v>
      </c>
      <c r="AP23" s="74">
        <v>1504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9455</v>
      </c>
      <c r="AZ23" s="74">
        <v>0</v>
      </c>
      <c r="BA23" s="74">
        <v>0</v>
      </c>
      <c r="BB23" s="74">
        <v>9455</v>
      </c>
      <c r="BC23" s="74">
        <v>0</v>
      </c>
      <c r="BD23" s="75">
        <v>0</v>
      </c>
      <c r="BE23" s="74">
        <v>0</v>
      </c>
      <c r="BF23" s="74">
        <v>458</v>
      </c>
      <c r="BG23" s="74">
        <f t="shared" si="16"/>
        <v>302804</v>
      </c>
      <c r="BH23" s="74">
        <f t="shared" si="17"/>
        <v>319019</v>
      </c>
      <c r="BI23" s="74">
        <f t="shared" si="18"/>
        <v>312470</v>
      </c>
      <c r="BJ23" s="74">
        <f t="shared" si="19"/>
        <v>0</v>
      </c>
      <c r="BK23" s="74">
        <f t="shared" si="20"/>
        <v>25200</v>
      </c>
      <c r="BL23" s="74">
        <f t="shared" si="21"/>
        <v>287270</v>
      </c>
      <c r="BM23" s="74">
        <f t="shared" si="22"/>
        <v>0</v>
      </c>
      <c r="BN23" s="74">
        <f t="shared" si="23"/>
        <v>6549</v>
      </c>
      <c r="BO23" s="75">
        <f t="shared" si="24"/>
        <v>0</v>
      </c>
      <c r="BP23" s="74">
        <f t="shared" si="25"/>
        <v>186153</v>
      </c>
      <c r="BQ23" s="74">
        <f t="shared" si="26"/>
        <v>14789</v>
      </c>
      <c r="BR23" s="74">
        <f t="shared" si="27"/>
        <v>5013</v>
      </c>
      <c r="BS23" s="74">
        <f t="shared" si="28"/>
        <v>9405</v>
      </c>
      <c r="BT23" s="74">
        <f t="shared" si="29"/>
        <v>0</v>
      </c>
      <c r="BU23" s="74">
        <f t="shared" si="30"/>
        <v>371</v>
      </c>
      <c r="BV23" s="74">
        <f t="shared" si="31"/>
        <v>31672</v>
      </c>
      <c r="BW23" s="74">
        <f t="shared" si="32"/>
        <v>3942</v>
      </c>
      <c r="BX23" s="74">
        <f t="shared" si="33"/>
        <v>20032</v>
      </c>
      <c r="BY23" s="74">
        <f t="shared" si="34"/>
        <v>7698</v>
      </c>
      <c r="BZ23" s="74">
        <f t="shared" si="35"/>
        <v>46179</v>
      </c>
      <c r="CA23" s="74">
        <f t="shared" si="36"/>
        <v>93513</v>
      </c>
      <c r="CB23" s="74">
        <f t="shared" si="37"/>
        <v>14733</v>
      </c>
      <c r="CC23" s="74">
        <f t="shared" si="38"/>
        <v>58732</v>
      </c>
      <c r="CD23" s="74">
        <f t="shared" si="39"/>
        <v>20048</v>
      </c>
      <c r="CE23" s="74">
        <f t="shared" si="40"/>
        <v>0</v>
      </c>
      <c r="CF23" s="75">
        <f t="shared" si="41"/>
        <v>0</v>
      </c>
      <c r="CG23" s="74">
        <f t="shared" si="42"/>
        <v>0</v>
      </c>
      <c r="CH23" s="74">
        <f t="shared" si="43"/>
        <v>11037</v>
      </c>
      <c r="CI23" s="74">
        <f t="shared" si="44"/>
        <v>516209</v>
      </c>
    </row>
    <row r="24" spans="1:87" s="50" customFormat="1" ht="12" customHeight="1">
      <c r="A24" s="53" t="s">
        <v>319</v>
      </c>
      <c r="B24" s="54" t="s">
        <v>353</v>
      </c>
      <c r="C24" s="53" t="s">
        <v>354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110905</v>
      </c>
      <c r="M24" s="74">
        <f t="shared" si="6"/>
        <v>3575</v>
      </c>
      <c r="N24" s="74">
        <v>0</v>
      </c>
      <c r="O24" s="74">
        <v>3575</v>
      </c>
      <c r="P24" s="74">
        <v>0</v>
      </c>
      <c r="Q24" s="74">
        <v>0</v>
      </c>
      <c r="R24" s="74">
        <f t="shared" si="7"/>
        <v>733</v>
      </c>
      <c r="S24" s="74">
        <v>733</v>
      </c>
      <c r="T24" s="74">
        <v>0</v>
      </c>
      <c r="U24" s="74">
        <v>0</v>
      </c>
      <c r="V24" s="74">
        <v>0</v>
      </c>
      <c r="W24" s="74">
        <f t="shared" si="8"/>
        <v>106597</v>
      </c>
      <c r="X24" s="74">
        <v>59745</v>
      </c>
      <c r="Y24" s="74">
        <v>45941</v>
      </c>
      <c r="Z24" s="74">
        <v>911</v>
      </c>
      <c r="AA24" s="74">
        <v>0</v>
      </c>
      <c r="AB24" s="75">
        <v>141148</v>
      </c>
      <c r="AC24" s="74">
        <v>0</v>
      </c>
      <c r="AD24" s="74">
        <v>0</v>
      </c>
      <c r="AE24" s="74">
        <f t="shared" si="9"/>
        <v>110905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17304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17304</v>
      </c>
      <c r="AZ24" s="74">
        <v>0</v>
      </c>
      <c r="BA24" s="74">
        <v>17304</v>
      </c>
      <c r="BB24" s="74">
        <v>0</v>
      </c>
      <c r="BC24" s="74">
        <v>0</v>
      </c>
      <c r="BD24" s="75">
        <v>28541</v>
      </c>
      <c r="BE24" s="74">
        <v>0</v>
      </c>
      <c r="BF24" s="74">
        <v>0</v>
      </c>
      <c r="BG24" s="74">
        <f t="shared" si="16"/>
        <v>17304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128209</v>
      </c>
      <c r="BQ24" s="74">
        <f t="shared" si="26"/>
        <v>3575</v>
      </c>
      <c r="BR24" s="74">
        <f t="shared" si="27"/>
        <v>0</v>
      </c>
      <c r="BS24" s="74">
        <f t="shared" si="28"/>
        <v>3575</v>
      </c>
      <c r="BT24" s="74">
        <f t="shared" si="29"/>
        <v>0</v>
      </c>
      <c r="BU24" s="74">
        <f t="shared" si="30"/>
        <v>0</v>
      </c>
      <c r="BV24" s="74">
        <f t="shared" si="31"/>
        <v>733</v>
      </c>
      <c r="BW24" s="74">
        <f t="shared" si="32"/>
        <v>733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123901</v>
      </c>
      <c r="CB24" s="74">
        <f t="shared" si="37"/>
        <v>59745</v>
      </c>
      <c r="CC24" s="74">
        <f t="shared" si="38"/>
        <v>63245</v>
      </c>
      <c r="CD24" s="74">
        <f t="shared" si="39"/>
        <v>911</v>
      </c>
      <c r="CE24" s="74">
        <f t="shared" si="40"/>
        <v>0</v>
      </c>
      <c r="CF24" s="75">
        <f t="shared" si="41"/>
        <v>169689</v>
      </c>
      <c r="CG24" s="74">
        <f t="shared" si="42"/>
        <v>0</v>
      </c>
      <c r="CH24" s="74">
        <f t="shared" si="43"/>
        <v>0</v>
      </c>
      <c r="CI24" s="74">
        <f t="shared" si="44"/>
        <v>128209</v>
      </c>
    </row>
    <row r="25" spans="1:87" s="50" customFormat="1" ht="12" customHeight="1">
      <c r="A25" s="53" t="s">
        <v>319</v>
      </c>
      <c r="B25" s="54" t="s">
        <v>355</v>
      </c>
      <c r="C25" s="53" t="s">
        <v>356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349438</v>
      </c>
      <c r="M25" s="74">
        <f t="shared" si="6"/>
        <v>27489</v>
      </c>
      <c r="N25" s="74">
        <v>27489</v>
      </c>
      <c r="O25" s="74">
        <v>0</v>
      </c>
      <c r="P25" s="74">
        <v>0</v>
      </c>
      <c r="Q25" s="74">
        <v>0</v>
      </c>
      <c r="R25" s="74">
        <f t="shared" si="7"/>
        <v>1722</v>
      </c>
      <c r="S25" s="74">
        <v>0</v>
      </c>
      <c r="T25" s="74">
        <v>1222</v>
      </c>
      <c r="U25" s="74">
        <v>500</v>
      </c>
      <c r="V25" s="74">
        <v>0</v>
      </c>
      <c r="W25" s="74">
        <f t="shared" si="8"/>
        <v>320227</v>
      </c>
      <c r="X25" s="74">
        <v>0</v>
      </c>
      <c r="Y25" s="74">
        <v>315238</v>
      </c>
      <c r="Z25" s="74">
        <v>3926</v>
      </c>
      <c r="AA25" s="74">
        <v>1063</v>
      </c>
      <c r="AB25" s="75">
        <v>0</v>
      </c>
      <c r="AC25" s="74">
        <v>0</v>
      </c>
      <c r="AD25" s="74">
        <v>9720</v>
      </c>
      <c r="AE25" s="74">
        <f t="shared" si="9"/>
        <v>359158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67187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67187</v>
      </c>
      <c r="AZ25" s="74">
        <v>0</v>
      </c>
      <c r="BA25" s="74">
        <v>66690</v>
      </c>
      <c r="BB25" s="74">
        <v>0</v>
      </c>
      <c r="BC25" s="74">
        <v>497</v>
      </c>
      <c r="BD25" s="75">
        <v>0</v>
      </c>
      <c r="BE25" s="74">
        <v>0</v>
      </c>
      <c r="BF25" s="74">
        <v>0</v>
      </c>
      <c r="BG25" s="74">
        <f t="shared" si="16"/>
        <v>67187</v>
      </c>
      <c r="BH25" s="74">
        <f aca="true" t="shared" si="45" ref="BH25:BN31">SUM(D25,AF25)</f>
        <v>0</v>
      </c>
      <c r="BI25" s="74">
        <f t="shared" si="45"/>
        <v>0</v>
      </c>
      <c r="BJ25" s="74">
        <f t="shared" si="45"/>
        <v>0</v>
      </c>
      <c r="BK25" s="74">
        <f t="shared" si="45"/>
        <v>0</v>
      </c>
      <c r="BL25" s="74">
        <f t="shared" si="45"/>
        <v>0</v>
      </c>
      <c r="BM25" s="74">
        <f t="shared" si="45"/>
        <v>0</v>
      </c>
      <c r="BN25" s="74">
        <f t="shared" si="45"/>
        <v>0</v>
      </c>
      <c r="BO25" s="75">
        <v>0</v>
      </c>
      <c r="BP25" s="74">
        <f aca="true" t="shared" si="46" ref="BP25:CE31">SUM(L25,AN25)</f>
        <v>416625</v>
      </c>
      <c r="BQ25" s="74">
        <f t="shared" si="46"/>
        <v>27489</v>
      </c>
      <c r="BR25" s="74">
        <f t="shared" si="46"/>
        <v>27489</v>
      </c>
      <c r="BS25" s="74">
        <f t="shared" si="46"/>
        <v>0</v>
      </c>
      <c r="BT25" s="74">
        <f t="shared" si="46"/>
        <v>0</v>
      </c>
      <c r="BU25" s="74">
        <f t="shared" si="46"/>
        <v>0</v>
      </c>
      <c r="BV25" s="74">
        <f t="shared" si="46"/>
        <v>1722</v>
      </c>
      <c r="BW25" s="74">
        <f t="shared" si="46"/>
        <v>0</v>
      </c>
      <c r="BX25" s="74">
        <f t="shared" si="46"/>
        <v>1222</v>
      </c>
      <c r="BY25" s="74">
        <f t="shared" si="46"/>
        <v>500</v>
      </c>
      <c r="BZ25" s="74">
        <f t="shared" si="46"/>
        <v>0</v>
      </c>
      <c r="CA25" s="74">
        <f t="shared" si="46"/>
        <v>387414</v>
      </c>
      <c r="CB25" s="74">
        <f t="shared" si="46"/>
        <v>0</v>
      </c>
      <c r="CC25" s="74">
        <f t="shared" si="46"/>
        <v>381928</v>
      </c>
      <c r="CD25" s="74">
        <f t="shared" si="46"/>
        <v>3926</v>
      </c>
      <c r="CE25" s="74">
        <f t="shared" si="46"/>
        <v>1560</v>
      </c>
      <c r="CF25" s="75">
        <v>0</v>
      </c>
      <c r="CG25" s="74">
        <f aca="true" t="shared" si="47" ref="CG25:CI31">SUM(AC25,BE25)</f>
        <v>0</v>
      </c>
      <c r="CH25" s="74">
        <f t="shared" si="47"/>
        <v>9720</v>
      </c>
      <c r="CI25" s="74">
        <f t="shared" si="47"/>
        <v>426345</v>
      </c>
    </row>
    <row r="26" spans="1:87" s="50" customFormat="1" ht="12" customHeight="1">
      <c r="A26" s="53" t="s">
        <v>319</v>
      </c>
      <c r="B26" s="54" t="s">
        <v>357</v>
      </c>
      <c r="C26" s="53" t="s">
        <v>358</v>
      </c>
      <c r="D26" s="74">
        <f t="shared" si="3"/>
        <v>515</v>
      </c>
      <c r="E26" s="74">
        <f t="shared" si="4"/>
        <v>515</v>
      </c>
      <c r="F26" s="74">
        <v>0</v>
      </c>
      <c r="G26" s="74">
        <v>515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851145</v>
      </c>
      <c r="M26" s="74">
        <f t="shared" si="6"/>
        <v>110252</v>
      </c>
      <c r="N26" s="74">
        <v>55531</v>
      </c>
      <c r="O26" s="74">
        <v>0</v>
      </c>
      <c r="P26" s="74">
        <v>48513</v>
      </c>
      <c r="Q26" s="74">
        <v>6208</v>
      </c>
      <c r="R26" s="74">
        <f t="shared" si="7"/>
        <v>505784</v>
      </c>
      <c r="S26" s="74">
        <v>0</v>
      </c>
      <c r="T26" s="74">
        <v>422803</v>
      </c>
      <c r="U26" s="74">
        <v>82981</v>
      </c>
      <c r="V26" s="74">
        <v>7329</v>
      </c>
      <c r="W26" s="74">
        <f t="shared" si="8"/>
        <v>206859</v>
      </c>
      <c r="X26" s="74">
        <v>0</v>
      </c>
      <c r="Y26" s="74">
        <v>192780</v>
      </c>
      <c r="Z26" s="74">
        <v>14079</v>
      </c>
      <c r="AA26" s="74">
        <v>0</v>
      </c>
      <c r="AB26" s="75">
        <v>0</v>
      </c>
      <c r="AC26" s="74">
        <v>20921</v>
      </c>
      <c r="AD26" s="74">
        <v>228233</v>
      </c>
      <c r="AE26" s="74">
        <f t="shared" si="9"/>
        <v>1079893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0</v>
      </c>
      <c r="BH26" s="74">
        <f t="shared" si="45"/>
        <v>515</v>
      </c>
      <c r="BI26" s="74">
        <f t="shared" si="45"/>
        <v>515</v>
      </c>
      <c r="BJ26" s="74">
        <f t="shared" si="45"/>
        <v>0</v>
      </c>
      <c r="BK26" s="74">
        <f t="shared" si="45"/>
        <v>515</v>
      </c>
      <c r="BL26" s="74">
        <f t="shared" si="45"/>
        <v>0</v>
      </c>
      <c r="BM26" s="74">
        <f t="shared" si="45"/>
        <v>0</v>
      </c>
      <c r="BN26" s="74">
        <f t="shared" si="45"/>
        <v>0</v>
      </c>
      <c r="BO26" s="75">
        <v>0</v>
      </c>
      <c r="BP26" s="74">
        <f t="shared" si="46"/>
        <v>851145</v>
      </c>
      <c r="BQ26" s="74">
        <f t="shared" si="46"/>
        <v>110252</v>
      </c>
      <c r="BR26" s="74">
        <f t="shared" si="46"/>
        <v>55531</v>
      </c>
      <c r="BS26" s="74">
        <f t="shared" si="46"/>
        <v>0</v>
      </c>
      <c r="BT26" s="74">
        <f t="shared" si="46"/>
        <v>48513</v>
      </c>
      <c r="BU26" s="74">
        <f t="shared" si="46"/>
        <v>6208</v>
      </c>
      <c r="BV26" s="74">
        <f t="shared" si="46"/>
        <v>505784</v>
      </c>
      <c r="BW26" s="74">
        <f t="shared" si="46"/>
        <v>0</v>
      </c>
      <c r="BX26" s="74">
        <f t="shared" si="46"/>
        <v>422803</v>
      </c>
      <c r="BY26" s="74">
        <f t="shared" si="46"/>
        <v>82981</v>
      </c>
      <c r="BZ26" s="74">
        <f t="shared" si="46"/>
        <v>7329</v>
      </c>
      <c r="CA26" s="74">
        <f t="shared" si="46"/>
        <v>206859</v>
      </c>
      <c r="CB26" s="74">
        <f t="shared" si="46"/>
        <v>0</v>
      </c>
      <c r="CC26" s="74">
        <f t="shared" si="46"/>
        <v>192780</v>
      </c>
      <c r="CD26" s="74">
        <f t="shared" si="46"/>
        <v>14079</v>
      </c>
      <c r="CE26" s="74">
        <f t="shared" si="46"/>
        <v>0</v>
      </c>
      <c r="CF26" s="75">
        <v>0</v>
      </c>
      <c r="CG26" s="74">
        <f t="shared" si="47"/>
        <v>20921</v>
      </c>
      <c r="CH26" s="74">
        <f t="shared" si="47"/>
        <v>228233</v>
      </c>
      <c r="CI26" s="74">
        <f t="shared" si="47"/>
        <v>1079893</v>
      </c>
    </row>
    <row r="27" spans="1:87" s="50" customFormat="1" ht="12" customHeight="1">
      <c r="A27" s="53" t="s">
        <v>319</v>
      </c>
      <c r="B27" s="54" t="s">
        <v>359</v>
      </c>
      <c r="C27" s="53" t="s">
        <v>360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668346</v>
      </c>
      <c r="M27" s="74">
        <f t="shared" si="6"/>
        <v>80659</v>
      </c>
      <c r="N27" s="74">
        <v>26931</v>
      </c>
      <c r="O27" s="74">
        <v>0</v>
      </c>
      <c r="P27" s="74">
        <v>47566</v>
      </c>
      <c r="Q27" s="74">
        <v>6162</v>
      </c>
      <c r="R27" s="74">
        <f t="shared" si="7"/>
        <v>409992</v>
      </c>
      <c r="S27" s="74">
        <v>0</v>
      </c>
      <c r="T27" s="74">
        <v>394618</v>
      </c>
      <c r="U27" s="74">
        <v>15374</v>
      </c>
      <c r="V27" s="74">
        <v>0</v>
      </c>
      <c r="W27" s="74">
        <f t="shared" si="8"/>
        <v>177695</v>
      </c>
      <c r="X27" s="74">
        <v>0</v>
      </c>
      <c r="Y27" s="74">
        <v>169162</v>
      </c>
      <c r="Z27" s="74">
        <v>8533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668346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0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668346</v>
      </c>
      <c r="BQ27" s="74">
        <f t="shared" si="46"/>
        <v>80659</v>
      </c>
      <c r="BR27" s="74">
        <f t="shared" si="46"/>
        <v>26931</v>
      </c>
      <c r="BS27" s="74">
        <f t="shared" si="46"/>
        <v>0</v>
      </c>
      <c r="BT27" s="74">
        <f t="shared" si="46"/>
        <v>47566</v>
      </c>
      <c r="BU27" s="74">
        <f t="shared" si="46"/>
        <v>6162</v>
      </c>
      <c r="BV27" s="74">
        <f t="shared" si="46"/>
        <v>409992</v>
      </c>
      <c r="BW27" s="74">
        <f t="shared" si="46"/>
        <v>0</v>
      </c>
      <c r="BX27" s="74">
        <f t="shared" si="46"/>
        <v>394618</v>
      </c>
      <c r="BY27" s="74">
        <f t="shared" si="46"/>
        <v>15374</v>
      </c>
      <c r="BZ27" s="74">
        <f t="shared" si="46"/>
        <v>0</v>
      </c>
      <c r="CA27" s="74">
        <f t="shared" si="46"/>
        <v>177695</v>
      </c>
      <c r="CB27" s="74">
        <f t="shared" si="46"/>
        <v>0</v>
      </c>
      <c r="CC27" s="74">
        <f t="shared" si="46"/>
        <v>169162</v>
      </c>
      <c r="CD27" s="74">
        <f t="shared" si="46"/>
        <v>8533</v>
      </c>
      <c r="CE27" s="74">
        <f t="shared" si="46"/>
        <v>0</v>
      </c>
      <c r="CF27" s="75">
        <v>0</v>
      </c>
      <c r="CG27" s="74">
        <f t="shared" si="47"/>
        <v>0</v>
      </c>
      <c r="CH27" s="74">
        <f t="shared" si="47"/>
        <v>0</v>
      </c>
      <c r="CI27" s="74">
        <f t="shared" si="47"/>
        <v>668346</v>
      </c>
    </row>
    <row r="28" spans="1:87" s="50" customFormat="1" ht="12" customHeight="1">
      <c r="A28" s="53" t="s">
        <v>319</v>
      </c>
      <c r="B28" s="54" t="s">
        <v>361</v>
      </c>
      <c r="C28" s="53" t="s">
        <v>362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1010759</v>
      </c>
      <c r="M28" s="74">
        <f t="shared" si="6"/>
        <v>118035</v>
      </c>
      <c r="N28" s="74">
        <v>95679</v>
      </c>
      <c r="O28" s="74">
        <v>14112</v>
      </c>
      <c r="P28" s="74">
        <v>8244</v>
      </c>
      <c r="Q28" s="74">
        <v>0</v>
      </c>
      <c r="R28" s="74">
        <f t="shared" si="7"/>
        <v>289484</v>
      </c>
      <c r="S28" s="74">
        <v>4698</v>
      </c>
      <c r="T28" s="74">
        <v>258292</v>
      </c>
      <c r="U28" s="74">
        <v>26494</v>
      </c>
      <c r="V28" s="74">
        <v>1095</v>
      </c>
      <c r="W28" s="74">
        <f t="shared" si="8"/>
        <v>602145</v>
      </c>
      <c r="X28" s="74">
        <v>338338</v>
      </c>
      <c r="Y28" s="74">
        <v>248196</v>
      </c>
      <c r="Z28" s="74">
        <v>11715</v>
      </c>
      <c r="AA28" s="74">
        <v>3896</v>
      </c>
      <c r="AB28" s="75">
        <v>0</v>
      </c>
      <c r="AC28" s="74">
        <v>0</v>
      </c>
      <c r="AD28" s="74">
        <v>295467</v>
      </c>
      <c r="AE28" s="74">
        <f t="shared" si="9"/>
        <v>1306226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165600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123185</v>
      </c>
      <c r="AU28" s="74">
        <v>0</v>
      </c>
      <c r="AV28" s="74">
        <v>123185</v>
      </c>
      <c r="AW28" s="74">
        <v>0</v>
      </c>
      <c r="AX28" s="74">
        <v>0</v>
      </c>
      <c r="AY28" s="74">
        <f t="shared" si="15"/>
        <v>42415</v>
      </c>
      <c r="AZ28" s="74">
        <v>0</v>
      </c>
      <c r="BA28" s="74">
        <v>42415</v>
      </c>
      <c r="BB28" s="74">
        <v>0</v>
      </c>
      <c r="BC28" s="74">
        <v>0</v>
      </c>
      <c r="BD28" s="75">
        <v>0</v>
      </c>
      <c r="BE28" s="74">
        <v>0</v>
      </c>
      <c r="BF28" s="74">
        <v>65</v>
      </c>
      <c r="BG28" s="74">
        <f t="shared" si="16"/>
        <v>165665</v>
      </c>
      <c r="BH28" s="74">
        <f t="shared" si="45"/>
        <v>0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1176359</v>
      </c>
      <c r="BQ28" s="74">
        <f t="shared" si="46"/>
        <v>118035</v>
      </c>
      <c r="BR28" s="74">
        <f t="shared" si="46"/>
        <v>95679</v>
      </c>
      <c r="BS28" s="74">
        <f t="shared" si="46"/>
        <v>14112</v>
      </c>
      <c r="BT28" s="74">
        <f t="shared" si="46"/>
        <v>8244</v>
      </c>
      <c r="BU28" s="74">
        <f t="shared" si="46"/>
        <v>0</v>
      </c>
      <c r="BV28" s="74">
        <f t="shared" si="46"/>
        <v>412669</v>
      </c>
      <c r="BW28" s="74">
        <f t="shared" si="46"/>
        <v>4698</v>
      </c>
      <c r="BX28" s="74">
        <f t="shared" si="46"/>
        <v>381477</v>
      </c>
      <c r="BY28" s="74">
        <f t="shared" si="46"/>
        <v>26494</v>
      </c>
      <c r="BZ28" s="74">
        <f t="shared" si="46"/>
        <v>1095</v>
      </c>
      <c r="CA28" s="74">
        <f t="shared" si="46"/>
        <v>644560</v>
      </c>
      <c r="CB28" s="74">
        <f t="shared" si="46"/>
        <v>338338</v>
      </c>
      <c r="CC28" s="74">
        <f t="shared" si="46"/>
        <v>290611</v>
      </c>
      <c r="CD28" s="74">
        <f t="shared" si="46"/>
        <v>11715</v>
      </c>
      <c r="CE28" s="74">
        <f t="shared" si="46"/>
        <v>3896</v>
      </c>
      <c r="CF28" s="75">
        <v>0</v>
      </c>
      <c r="CG28" s="74">
        <f t="shared" si="47"/>
        <v>0</v>
      </c>
      <c r="CH28" s="74">
        <f t="shared" si="47"/>
        <v>295532</v>
      </c>
      <c r="CI28" s="74">
        <f t="shared" si="47"/>
        <v>1471891</v>
      </c>
    </row>
    <row r="29" spans="1:87" s="50" customFormat="1" ht="12" customHeight="1">
      <c r="A29" s="53" t="s">
        <v>319</v>
      </c>
      <c r="B29" s="54" t="s">
        <v>363</v>
      </c>
      <c r="C29" s="53" t="s">
        <v>364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127609</v>
      </c>
      <c r="AG29" s="74">
        <f t="shared" si="11"/>
        <v>125750</v>
      </c>
      <c r="AH29" s="74">
        <v>0</v>
      </c>
      <c r="AI29" s="74">
        <v>114450</v>
      </c>
      <c r="AJ29" s="74">
        <v>0</v>
      </c>
      <c r="AK29" s="74">
        <v>11300</v>
      </c>
      <c r="AL29" s="74">
        <v>1859</v>
      </c>
      <c r="AM29" s="75">
        <v>0</v>
      </c>
      <c r="AN29" s="74">
        <f t="shared" si="12"/>
        <v>116600</v>
      </c>
      <c r="AO29" s="74">
        <f t="shared" si="13"/>
        <v>31821</v>
      </c>
      <c r="AP29" s="74">
        <v>31821</v>
      </c>
      <c r="AQ29" s="74">
        <v>0</v>
      </c>
      <c r="AR29" s="74">
        <v>0</v>
      </c>
      <c r="AS29" s="74">
        <v>0</v>
      </c>
      <c r="AT29" s="74">
        <f t="shared" si="14"/>
        <v>7146</v>
      </c>
      <c r="AU29" s="74">
        <v>7146</v>
      </c>
      <c r="AV29" s="74">
        <v>0</v>
      </c>
      <c r="AW29" s="74">
        <v>0</v>
      </c>
      <c r="AX29" s="74">
        <v>0</v>
      </c>
      <c r="AY29" s="74">
        <f t="shared" si="15"/>
        <v>77633</v>
      </c>
      <c r="AZ29" s="74">
        <v>0</v>
      </c>
      <c r="BA29" s="74">
        <v>64589</v>
      </c>
      <c r="BB29" s="74">
        <v>4224</v>
      </c>
      <c r="BC29" s="74">
        <v>8820</v>
      </c>
      <c r="BD29" s="75">
        <v>0</v>
      </c>
      <c r="BE29" s="74">
        <v>0</v>
      </c>
      <c r="BF29" s="74">
        <v>88949</v>
      </c>
      <c r="BG29" s="74">
        <f t="shared" si="16"/>
        <v>333158</v>
      </c>
      <c r="BH29" s="74">
        <f t="shared" si="45"/>
        <v>127609</v>
      </c>
      <c r="BI29" s="74">
        <f t="shared" si="45"/>
        <v>125750</v>
      </c>
      <c r="BJ29" s="74">
        <f t="shared" si="45"/>
        <v>0</v>
      </c>
      <c r="BK29" s="74">
        <f t="shared" si="45"/>
        <v>114450</v>
      </c>
      <c r="BL29" s="74">
        <f t="shared" si="45"/>
        <v>0</v>
      </c>
      <c r="BM29" s="74">
        <f t="shared" si="45"/>
        <v>11300</v>
      </c>
      <c r="BN29" s="74">
        <f t="shared" si="45"/>
        <v>1859</v>
      </c>
      <c r="BO29" s="75">
        <v>0</v>
      </c>
      <c r="BP29" s="74">
        <f t="shared" si="46"/>
        <v>116600</v>
      </c>
      <c r="BQ29" s="74">
        <f t="shared" si="46"/>
        <v>31821</v>
      </c>
      <c r="BR29" s="74">
        <f t="shared" si="46"/>
        <v>31821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7146</v>
      </c>
      <c r="BW29" s="74">
        <f t="shared" si="46"/>
        <v>7146</v>
      </c>
      <c r="BX29" s="74">
        <f t="shared" si="46"/>
        <v>0</v>
      </c>
      <c r="BY29" s="74">
        <f t="shared" si="46"/>
        <v>0</v>
      </c>
      <c r="BZ29" s="74">
        <f t="shared" si="46"/>
        <v>0</v>
      </c>
      <c r="CA29" s="74">
        <f t="shared" si="46"/>
        <v>77633</v>
      </c>
      <c r="CB29" s="74">
        <f t="shared" si="46"/>
        <v>0</v>
      </c>
      <c r="CC29" s="74">
        <f t="shared" si="46"/>
        <v>64589</v>
      </c>
      <c r="CD29" s="74">
        <f t="shared" si="46"/>
        <v>4224</v>
      </c>
      <c r="CE29" s="74">
        <f t="shared" si="46"/>
        <v>8820</v>
      </c>
      <c r="CF29" s="75">
        <v>0</v>
      </c>
      <c r="CG29" s="74">
        <f t="shared" si="47"/>
        <v>0</v>
      </c>
      <c r="CH29" s="74">
        <f t="shared" si="47"/>
        <v>88949</v>
      </c>
      <c r="CI29" s="74">
        <f t="shared" si="47"/>
        <v>333158</v>
      </c>
    </row>
    <row r="30" spans="1:87" s="50" customFormat="1" ht="12" customHeight="1">
      <c r="A30" s="53" t="s">
        <v>319</v>
      </c>
      <c r="B30" s="54" t="s">
        <v>365</v>
      </c>
      <c r="C30" s="53" t="s">
        <v>366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46824</v>
      </c>
      <c r="AO30" s="74">
        <f t="shared" si="13"/>
        <v>29713</v>
      </c>
      <c r="AP30" s="74">
        <v>29713</v>
      </c>
      <c r="AQ30" s="74">
        <v>0</v>
      </c>
      <c r="AR30" s="74">
        <v>0</v>
      </c>
      <c r="AS30" s="74">
        <v>0</v>
      </c>
      <c r="AT30" s="74">
        <f t="shared" si="14"/>
        <v>11533</v>
      </c>
      <c r="AU30" s="74">
        <v>0</v>
      </c>
      <c r="AV30" s="74">
        <v>11436</v>
      </c>
      <c r="AW30" s="74">
        <v>97</v>
      </c>
      <c r="AX30" s="74">
        <v>0</v>
      </c>
      <c r="AY30" s="74">
        <f t="shared" si="15"/>
        <v>5578</v>
      </c>
      <c r="AZ30" s="74">
        <v>0</v>
      </c>
      <c r="BA30" s="74">
        <v>0</v>
      </c>
      <c r="BB30" s="74">
        <v>0</v>
      </c>
      <c r="BC30" s="74">
        <v>5578</v>
      </c>
      <c r="BD30" s="75">
        <v>0</v>
      </c>
      <c r="BE30" s="74">
        <v>0</v>
      </c>
      <c r="BF30" s="74">
        <v>1974</v>
      </c>
      <c r="BG30" s="74">
        <f t="shared" si="16"/>
        <v>48798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46824</v>
      </c>
      <c r="BQ30" s="74">
        <f t="shared" si="46"/>
        <v>29713</v>
      </c>
      <c r="BR30" s="74">
        <f t="shared" si="46"/>
        <v>29713</v>
      </c>
      <c r="BS30" s="74">
        <f t="shared" si="46"/>
        <v>0</v>
      </c>
      <c r="BT30" s="74">
        <f t="shared" si="46"/>
        <v>0</v>
      </c>
      <c r="BU30" s="74">
        <f t="shared" si="46"/>
        <v>0</v>
      </c>
      <c r="BV30" s="74">
        <f t="shared" si="46"/>
        <v>11533</v>
      </c>
      <c r="BW30" s="74">
        <f t="shared" si="46"/>
        <v>0</v>
      </c>
      <c r="BX30" s="74">
        <f t="shared" si="46"/>
        <v>11436</v>
      </c>
      <c r="BY30" s="74">
        <f t="shared" si="46"/>
        <v>97</v>
      </c>
      <c r="BZ30" s="74">
        <f t="shared" si="46"/>
        <v>0</v>
      </c>
      <c r="CA30" s="74">
        <f t="shared" si="46"/>
        <v>5578</v>
      </c>
      <c r="CB30" s="74">
        <f t="shared" si="46"/>
        <v>0</v>
      </c>
      <c r="CC30" s="74">
        <f t="shared" si="46"/>
        <v>0</v>
      </c>
      <c r="CD30" s="74">
        <f t="shared" si="46"/>
        <v>0</v>
      </c>
      <c r="CE30" s="74">
        <f t="shared" si="46"/>
        <v>5578</v>
      </c>
      <c r="CF30" s="75">
        <v>0</v>
      </c>
      <c r="CG30" s="74">
        <f t="shared" si="47"/>
        <v>0</v>
      </c>
      <c r="CH30" s="74">
        <f t="shared" si="47"/>
        <v>1974</v>
      </c>
      <c r="CI30" s="74">
        <f t="shared" si="47"/>
        <v>48798</v>
      </c>
    </row>
    <row r="31" spans="1:87" s="50" customFormat="1" ht="12" customHeight="1">
      <c r="A31" s="53" t="s">
        <v>319</v>
      </c>
      <c r="B31" s="54" t="s">
        <v>367</v>
      </c>
      <c r="C31" s="53" t="s">
        <v>368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543724</v>
      </c>
      <c r="M31" s="74">
        <f t="shared" si="6"/>
        <v>28561</v>
      </c>
      <c r="N31" s="74">
        <v>14281</v>
      </c>
      <c r="O31" s="74">
        <v>0</v>
      </c>
      <c r="P31" s="74">
        <v>14280</v>
      </c>
      <c r="Q31" s="74">
        <v>0</v>
      </c>
      <c r="R31" s="74">
        <f t="shared" si="7"/>
        <v>354139</v>
      </c>
      <c r="S31" s="74">
        <v>0</v>
      </c>
      <c r="T31" s="74">
        <v>326796</v>
      </c>
      <c r="U31" s="74">
        <v>27343</v>
      </c>
      <c r="V31" s="74">
        <v>0</v>
      </c>
      <c r="W31" s="74">
        <f t="shared" si="8"/>
        <v>148207</v>
      </c>
      <c r="X31" s="74">
        <v>0</v>
      </c>
      <c r="Y31" s="74">
        <v>137934</v>
      </c>
      <c r="Z31" s="74">
        <v>9272</v>
      </c>
      <c r="AA31" s="74">
        <v>1001</v>
      </c>
      <c r="AB31" s="75">
        <v>0</v>
      </c>
      <c r="AC31" s="74">
        <v>12817</v>
      </c>
      <c r="AD31" s="74">
        <v>7795</v>
      </c>
      <c r="AE31" s="74">
        <f t="shared" si="9"/>
        <v>551519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133692</v>
      </c>
      <c r="AO31" s="74">
        <f t="shared" si="13"/>
        <v>11052</v>
      </c>
      <c r="AP31" s="74">
        <v>11052</v>
      </c>
      <c r="AQ31" s="74">
        <v>0</v>
      </c>
      <c r="AR31" s="74">
        <v>0</v>
      </c>
      <c r="AS31" s="74">
        <v>0</v>
      </c>
      <c r="AT31" s="74">
        <f t="shared" si="14"/>
        <v>108940</v>
      </c>
      <c r="AU31" s="74">
        <v>0</v>
      </c>
      <c r="AV31" s="74">
        <v>108940</v>
      </c>
      <c r="AW31" s="74">
        <v>0</v>
      </c>
      <c r="AX31" s="74">
        <v>0</v>
      </c>
      <c r="AY31" s="74">
        <f t="shared" si="15"/>
        <v>13633</v>
      </c>
      <c r="AZ31" s="74">
        <v>0</v>
      </c>
      <c r="BA31" s="74">
        <v>13407</v>
      </c>
      <c r="BB31" s="74">
        <v>0</v>
      </c>
      <c r="BC31" s="74">
        <v>226</v>
      </c>
      <c r="BD31" s="75">
        <v>0</v>
      </c>
      <c r="BE31" s="74">
        <v>67</v>
      </c>
      <c r="BF31" s="74">
        <v>896</v>
      </c>
      <c r="BG31" s="74">
        <f t="shared" si="16"/>
        <v>134588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677416</v>
      </c>
      <c r="BQ31" s="74">
        <f t="shared" si="46"/>
        <v>39613</v>
      </c>
      <c r="BR31" s="74">
        <f t="shared" si="46"/>
        <v>25333</v>
      </c>
      <c r="BS31" s="74">
        <f t="shared" si="46"/>
        <v>0</v>
      </c>
      <c r="BT31" s="74">
        <f t="shared" si="46"/>
        <v>14280</v>
      </c>
      <c r="BU31" s="74">
        <f t="shared" si="46"/>
        <v>0</v>
      </c>
      <c r="BV31" s="74">
        <f t="shared" si="46"/>
        <v>463079</v>
      </c>
      <c r="BW31" s="74">
        <f t="shared" si="46"/>
        <v>0</v>
      </c>
      <c r="BX31" s="74">
        <f t="shared" si="46"/>
        <v>435736</v>
      </c>
      <c r="BY31" s="74">
        <f t="shared" si="46"/>
        <v>27343</v>
      </c>
      <c r="BZ31" s="74">
        <f t="shared" si="46"/>
        <v>0</v>
      </c>
      <c r="CA31" s="74">
        <f t="shared" si="46"/>
        <v>161840</v>
      </c>
      <c r="CB31" s="74">
        <f t="shared" si="46"/>
        <v>0</v>
      </c>
      <c r="CC31" s="74">
        <f t="shared" si="46"/>
        <v>151341</v>
      </c>
      <c r="CD31" s="74">
        <f t="shared" si="46"/>
        <v>9272</v>
      </c>
      <c r="CE31" s="74">
        <f t="shared" si="46"/>
        <v>1227</v>
      </c>
      <c r="CF31" s="75">
        <v>0</v>
      </c>
      <c r="CG31" s="74">
        <f t="shared" si="47"/>
        <v>12884</v>
      </c>
      <c r="CH31" s="74">
        <f t="shared" si="47"/>
        <v>8691</v>
      </c>
      <c r="CI31" s="74">
        <f t="shared" si="47"/>
        <v>686107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369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370</v>
      </c>
      <c r="B2" s="148" t="s">
        <v>371</v>
      </c>
      <c r="C2" s="157" t="s">
        <v>372</v>
      </c>
      <c r="D2" s="139" t="s">
        <v>373</v>
      </c>
      <c r="E2" s="114"/>
      <c r="F2" s="114"/>
      <c r="G2" s="114"/>
      <c r="H2" s="114"/>
      <c r="I2" s="114"/>
      <c r="J2" s="139" t="s">
        <v>374</v>
      </c>
      <c r="K2" s="59"/>
      <c r="L2" s="59"/>
      <c r="M2" s="59"/>
      <c r="N2" s="59"/>
      <c r="O2" s="59"/>
      <c r="P2" s="59"/>
      <c r="Q2" s="115"/>
      <c r="R2" s="139" t="s">
        <v>375</v>
      </c>
      <c r="S2" s="59"/>
      <c r="T2" s="59"/>
      <c r="U2" s="59"/>
      <c r="V2" s="59"/>
      <c r="W2" s="59"/>
      <c r="X2" s="59"/>
      <c r="Y2" s="115"/>
      <c r="Z2" s="139" t="s">
        <v>376</v>
      </c>
      <c r="AA2" s="59"/>
      <c r="AB2" s="59"/>
      <c r="AC2" s="59"/>
      <c r="AD2" s="59"/>
      <c r="AE2" s="59"/>
      <c r="AF2" s="59"/>
      <c r="AG2" s="115"/>
      <c r="AH2" s="139" t="s">
        <v>377</v>
      </c>
      <c r="AI2" s="59"/>
      <c r="AJ2" s="59"/>
      <c r="AK2" s="59"/>
      <c r="AL2" s="59"/>
      <c r="AM2" s="59"/>
      <c r="AN2" s="59"/>
      <c r="AO2" s="115"/>
      <c r="AP2" s="139" t="s">
        <v>378</v>
      </c>
      <c r="AQ2" s="59"/>
      <c r="AR2" s="59"/>
      <c r="AS2" s="59"/>
      <c r="AT2" s="59"/>
      <c r="AU2" s="59"/>
      <c r="AV2" s="59"/>
      <c r="AW2" s="115"/>
      <c r="AX2" s="139" t="s">
        <v>379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380</v>
      </c>
      <c r="E4" s="59"/>
      <c r="F4" s="118"/>
      <c r="G4" s="119" t="s">
        <v>381</v>
      </c>
      <c r="H4" s="59"/>
      <c r="I4" s="118"/>
      <c r="J4" s="160" t="s">
        <v>382</v>
      </c>
      <c r="K4" s="157" t="s">
        <v>383</v>
      </c>
      <c r="L4" s="119" t="s">
        <v>380</v>
      </c>
      <c r="M4" s="59"/>
      <c r="N4" s="118"/>
      <c r="O4" s="119" t="s">
        <v>381</v>
      </c>
      <c r="P4" s="59"/>
      <c r="Q4" s="118"/>
      <c r="R4" s="160" t="s">
        <v>382</v>
      </c>
      <c r="S4" s="157" t="s">
        <v>383</v>
      </c>
      <c r="T4" s="119" t="s">
        <v>380</v>
      </c>
      <c r="U4" s="59"/>
      <c r="V4" s="118"/>
      <c r="W4" s="119" t="s">
        <v>381</v>
      </c>
      <c r="X4" s="59"/>
      <c r="Y4" s="118"/>
      <c r="Z4" s="160" t="s">
        <v>382</v>
      </c>
      <c r="AA4" s="157" t="s">
        <v>383</v>
      </c>
      <c r="AB4" s="119" t="s">
        <v>380</v>
      </c>
      <c r="AC4" s="59"/>
      <c r="AD4" s="118"/>
      <c r="AE4" s="119" t="s">
        <v>381</v>
      </c>
      <c r="AF4" s="59"/>
      <c r="AG4" s="118"/>
      <c r="AH4" s="160" t="s">
        <v>382</v>
      </c>
      <c r="AI4" s="157" t="s">
        <v>383</v>
      </c>
      <c r="AJ4" s="119" t="s">
        <v>380</v>
      </c>
      <c r="AK4" s="59"/>
      <c r="AL4" s="118"/>
      <c r="AM4" s="119" t="s">
        <v>381</v>
      </c>
      <c r="AN4" s="59"/>
      <c r="AO4" s="118"/>
      <c r="AP4" s="160" t="s">
        <v>382</v>
      </c>
      <c r="AQ4" s="157" t="s">
        <v>383</v>
      </c>
      <c r="AR4" s="119" t="s">
        <v>380</v>
      </c>
      <c r="AS4" s="59"/>
      <c r="AT4" s="118"/>
      <c r="AU4" s="119" t="s">
        <v>381</v>
      </c>
      <c r="AV4" s="59"/>
      <c r="AW4" s="118"/>
      <c r="AX4" s="160" t="s">
        <v>382</v>
      </c>
      <c r="AY4" s="157" t="s">
        <v>383</v>
      </c>
      <c r="AZ4" s="119" t="s">
        <v>380</v>
      </c>
      <c r="BA4" s="59"/>
      <c r="BB4" s="118"/>
      <c r="BC4" s="119" t="s">
        <v>381</v>
      </c>
      <c r="BD4" s="59"/>
      <c r="BE4" s="118"/>
    </row>
    <row r="5" spans="1:57" s="45" customFormat="1" ht="22.5">
      <c r="A5" s="161"/>
      <c r="B5" s="149"/>
      <c r="C5" s="158"/>
      <c r="D5" s="140" t="s">
        <v>385</v>
      </c>
      <c r="E5" s="129" t="s">
        <v>386</v>
      </c>
      <c r="F5" s="130" t="s">
        <v>387</v>
      </c>
      <c r="G5" s="118" t="s">
        <v>385</v>
      </c>
      <c r="H5" s="129" t="s">
        <v>386</v>
      </c>
      <c r="I5" s="130" t="s">
        <v>387</v>
      </c>
      <c r="J5" s="161"/>
      <c r="K5" s="158"/>
      <c r="L5" s="140" t="s">
        <v>385</v>
      </c>
      <c r="M5" s="129" t="s">
        <v>386</v>
      </c>
      <c r="N5" s="130" t="s">
        <v>389</v>
      </c>
      <c r="O5" s="140" t="s">
        <v>385</v>
      </c>
      <c r="P5" s="129" t="s">
        <v>386</v>
      </c>
      <c r="Q5" s="130" t="s">
        <v>389</v>
      </c>
      <c r="R5" s="161"/>
      <c r="S5" s="158"/>
      <c r="T5" s="140" t="s">
        <v>385</v>
      </c>
      <c r="U5" s="129" t="s">
        <v>386</v>
      </c>
      <c r="V5" s="130" t="s">
        <v>389</v>
      </c>
      <c r="W5" s="140" t="s">
        <v>385</v>
      </c>
      <c r="X5" s="129" t="s">
        <v>386</v>
      </c>
      <c r="Y5" s="130" t="s">
        <v>389</v>
      </c>
      <c r="Z5" s="161"/>
      <c r="AA5" s="158"/>
      <c r="AB5" s="140" t="s">
        <v>385</v>
      </c>
      <c r="AC5" s="129" t="s">
        <v>386</v>
      </c>
      <c r="AD5" s="130" t="s">
        <v>389</v>
      </c>
      <c r="AE5" s="140" t="s">
        <v>385</v>
      </c>
      <c r="AF5" s="129" t="s">
        <v>386</v>
      </c>
      <c r="AG5" s="130" t="s">
        <v>389</v>
      </c>
      <c r="AH5" s="161"/>
      <c r="AI5" s="158"/>
      <c r="AJ5" s="140" t="s">
        <v>385</v>
      </c>
      <c r="AK5" s="129" t="s">
        <v>386</v>
      </c>
      <c r="AL5" s="130" t="s">
        <v>389</v>
      </c>
      <c r="AM5" s="140" t="s">
        <v>385</v>
      </c>
      <c r="AN5" s="129" t="s">
        <v>386</v>
      </c>
      <c r="AO5" s="130" t="s">
        <v>389</v>
      </c>
      <c r="AP5" s="161"/>
      <c r="AQ5" s="158"/>
      <c r="AR5" s="140" t="s">
        <v>385</v>
      </c>
      <c r="AS5" s="129" t="s">
        <v>386</v>
      </c>
      <c r="AT5" s="130" t="s">
        <v>389</v>
      </c>
      <c r="AU5" s="140" t="s">
        <v>385</v>
      </c>
      <c r="AV5" s="129" t="s">
        <v>386</v>
      </c>
      <c r="AW5" s="130" t="s">
        <v>389</v>
      </c>
      <c r="AX5" s="161"/>
      <c r="AY5" s="158"/>
      <c r="AZ5" s="140" t="s">
        <v>385</v>
      </c>
      <c r="BA5" s="129" t="s">
        <v>386</v>
      </c>
      <c r="BB5" s="130" t="s">
        <v>389</v>
      </c>
      <c r="BC5" s="140" t="s">
        <v>385</v>
      </c>
      <c r="BD5" s="129" t="s">
        <v>386</v>
      </c>
      <c r="BE5" s="130" t="s">
        <v>389</v>
      </c>
    </row>
    <row r="6" spans="1:57" s="46" customFormat="1" ht="13.5">
      <c r="A6" s="162"/>
      <c r="B6" s="150"/>
      <c r="C6" s="159"/>
      <c r="D6" s="141" t="s">
        <v>390</v>
      </c>
      <c r="E6" s="142" t="s">
        <v>390</v>
      </c>
      <c r="F6" s="142" t="s">
        <v>390</v>
      </c>
      <c r="G6" s="141" t="s">
        <v>390</v>
      </c>
      <c r="H6" s="142" t="s">
        <v>390</v>
      </c>
      <c r="I6" s="142" t="s">
        <v>390</v>
      </c>
      <c r="J6" s="162"/>
      <c r="K6" s="159"/>
      <c r="L6" s="141" t="s">
        <v>390</v>
      </c>
      <c r="M6" s="142" t="s">
        <v>390</v>
      </c>
      <c r="N6" s="142" t="s">
        <v>390</v>
      </c>
      <c r="O6" s="141" t="s">
        <v>390</v>
      </c>
      <c r="P6" s="142" t="s">
        <v>390</v>
      </c>
      <c r="Q6" s="142" t="s">
        <v>390</v>
      </c>
      <c r="R6" s="162"/>
      <c r="S6" s="159"/>
      <c r="T6" s="141" t="s">
        <v>390</v>
      </c>
      <c r="U6" s="142" t="s">
        <v>390</v>
      </c>
      <c r="V6" s="142" t="s">
        <v>390</v>
      </c>
      <c r="W6" s="141" t="s">
        <v>390</v>
      </c>
      <c r="X6" s="142" t="s">
        <v>390</v>
      </c>
      <c r="Y6" s="142" t="s">
        <v>390</v>
      </c>
      <c r="Z6" s="162"/>
      <c r="AA6" s="159"/>
      <c r="AB6" s="141" t="s">
        <v>390</v>
      </c>
      <c r="AC6" s="142" t="s">
        <v>390</v>
      </c>
      <c r="AD6" s="142" t="s">
        <v>390</v>
      </c>
      <c r="AE6" s="141" t="s">
        <v>390</v>
      </c>
      <c r="AF6" s="142" t="s">
        <v>390</v>
      </c>
      <c r="AG6" s="142" t="s">
        <v>390</v>
      </c>
      <c r="AH6" s="162"/>
      <c r="AI6" s="159"/>
      <c r="AJ6" s="141" t="s">
        <v>390</v>
      </c>
      <c r="AK6" s="142" t="s">
        <v>390</v>
      </c>
      <c r="AL6" s="142" t="s">
        <v>390</v>
      </c>
      <c r="AM6" s="141" t="s">
        <v>390</v>
      </c>
      <c r="AN6" s="142" t="s">
        <v>390</v>
      </c>
      <c r="AO6" s="142" t="s">
        <v>390</v>
      </c>
      <c r="AP6" s="162"/>
      <c r="AQ6" s="159"/>
      <c r="AR6" s="141" t="s">
        <v>390</v>
      </c>
      <c r="AS6" s="142" t="s">
        <v>390</v>
      </c>
      <c r="AT6" s="142" t="s">
        <v>390</v>
      </c>
      <c r="AU6" s="141" t="s">
        <v>390</v>
      </c>
      <c r="AV6" s="142" t="s">
        <v>390</v>
      </c>
      <c r="AW6" s="142" t="s">
        <v>390</v>
      </c>
      <c r="AX6" s="162"/>
      <c r="AY6" s="159"/>
      <c r="AZ6" s="141" t="s">
        <v>390</v>
      </c>
      <c r="BA6" s="142" t="s">
        <v>390</v>
      </c>
      <c r="BB6" s="142" t="s">
        <v>390</v>
      </c>
      <c r="BC6" s="141" t="s">
        <v>390</v>
      </c>
      <c r="BD6" s="142" t="s">
        <v>390</v>
      </c>
      <c r="BE6" s="142" t="s">
        <v>390</v>
      </c>
    </row>
    <row r="7" spans="1:57" s="61" customFormat="1" ht="12" customHeight="1">
      <c r="A7" s="48" t="s">
        <v>391</v>
      </c>
      <c r="B7" s="63">
        <v>18000</v>
      </c>
      <c r="C7" s="48" t="s">
        <v>387</v>
      </c>
      <c r="D7" s="70">
        <f aca="true" t="shared" si="0" ref="D7:I7">SUM(D8:D24)</f>
        <v>56467</v>
      </c>
      <c r="E7" s="70">
        <f t="shared" si="0"/>
        <v>3060717</v>
      </c>
      <c r="F7" s="70">
        <f t="shared" si="0"/>
        <v>3117184</v>
      </c>
      <c r="G7" s="70">
        <f t="shared" si="0"/>
        <v>0</v>
      </c>
      <c r="H7" s="70">
        <f t="shared" si="0"/>
        <v>591918</v>
      </c>
      <c r="I7" s="70">
        <f t="shared" si="0"/>
        <v>591918</v>
      </c>
      <c r="J7" s="49">
        <f>COUNTIF(J8:J24,"&lt;&gt;")</f>
        <v>13</v>
      </c>
      <c r="K7" s="49">
        <f>COUNTIF(K8:K24,"&lt;&gt;")</f>
        <v>13</v>
      </c>
      <c r="L7" s="70">
        <f aca="true" t="shared" si="1" ref="L7:Q7">SUM(L8:L24)</f>
        <v>56467</v>
      </c>
      <c r="M7" s="70">
        <f t="shared" si="1"/>
        <v>3021660</v>
      </c>
      <c r="N7" s="70">
        <f t="shared" si="1"/>
        <v>3078127</v>
      </c>
      <c r="O7" s="70">
        <f t="shared" si="1"/>
        <v>0</v>
      </c>
      <c r="P7" s="70">
        <f t="shared" si="1"/>
        <v>338741</v>
      </c>
      <c r="Q7" s="70">
        <f t="shared" si="1"/>
        <v>338741</v>
      </c>
      <c r="R7" s="49">
        <f>COUNTIF(R8:R24,"&lt;&gt;")</f>
        <v>6</v>
      </c>
      <c r="S7" s="49">
        <f>COUNTIF(S8:S24,"&lt;&gt;")</f>
        <v>6</v>
      </c>
      <c r="T7" s="70">
        <f aca="true" t="shared" si="2" ref="T7:Y7">SUM(T8:T24)</f>
        <v>0</v>
      </c>
      <c r="U7" s="70">
        <f t="shared" si="2"/>
        <v>39057</v>
      </c>
      <c r="V7" s="70">
        <f t="shared" si="2"/>
        <v>39057</v>
      </c>
      <c r="W7" s="70">
        <f t="shared" si="2"/>
        <v>0</v>
      </c>
      <c r="X7" s="70">
        <f t="shared" si="2"/>
        <v>253177</v>
      </c>
      <c r="Y7" s="70">
        <f t="shared" si="2"/>
        <v>253177</v>
      </c>
      <c r="Z7" s="49">
        <f>COUNTIF(Z8:Z24,"&lt;&gt;")</f>
        <v>0</v>
      </c>
      <c r="AA7" s="49">
        <f>COUNTIF(AA8:AA24,"&lt;&gt;")</f>
        <v>0</v>
      </c>
      <c r="AB7" s="70">
        <f aca="true" t="shared" si="3" ref="AB7:AG7">SUM(AB8:AB24)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COUNTIF(AH8:AH24,"&lt;&gt;")</f>
        <v>0</v>
      </c>
      <c r="AI7" s="49">
        <f>COUNTIF(AI8:AI24,"&lt;&gt;")</f>
        <v>0</v>
      </c>
      <c r="AJ7" s="70">
        <f aca="true" t="shared" si="4" ref="AJ7:AO7">SUM(AJ8:AJ24)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COUNTIF(AP8:AP24,"&lt;&gt;")</f>
        <v>0</v>
      </c>
      <c r="AQ7" s="49">
        <f>COUNTIF(AQ8:AQ24,"&lt;&gt;")</f>
        <v>0</v>
      </c>
      <c r="AR7" s="70">
        <f aca="true" t="shared" si="5" ref="AR7:AW7">SUM(AR8:AR24)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COUNTIF(AX8:AX24,"&lt;&gt;")</f>
        <v>0</v>
      </c>
      <c r="AY7" s="49">
        <f>COUNTIF(AY8:AY24,"&lt;&gt;")</f>
        <v>0</v>
      </c>
      <c r="AZ7" s="70">
        <f aca="true" t="shared" si="6" ref="AZ7:BE7">SUM(AZ8:AZ24)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391</v>
      </c>
      <c r="B8" s="64" t="s">
        <v>392</v>
      </c>
      <c r="C8" s="51" t="s">
        <v>393</v>
      </c>
      <c r="D8" s="72">
        <f aca="true" t="shared" si="7" ref="D8:D24">SUM(L8,T8,AB8,AJ8,AR8,AZ8)</f>
        <v>21165</v>
      </c>
      <c r="E8" s="72">
        <f aca="true" t="shared" si="8" ref="E8:E24">SUM(M8,U8,AC8,AK8,AS8,BA8)</f>
        <v>286747</v>
      </c>
      <c r="F8" s="72">
        <f aca="true" t="shared" si="9" ref="F8:F24">SUM(D8:E8)</f>
        <v>307912</v>
      </c>
      <c r="G8" s="72">
        <f aca="true" t="shared" si="10" ref="G8:G24">SUM(O8,W8,AE8,AM8,AU8,BC8)</f>
        <v>0</v>
      </c>
      <c r="H8" s="72">
        <f aca="true" t="shared" si="11" ref="H8:H24">SUM(P8,X8,AF8,AN8,AV8,BD8)</f>
        <v>0</v>
      </c>
      <c r="I8" s="72">
        <f aca="true" t="shared" si="12" ref="I8:I24">SUM(G8:H8)</f>
        <v>0</v>
      </c>
      <c r="J8" s="65" t="s">
        <v>394</v>
      </c>
      <c r="K8" s="52" t="s">
        <v>395</v>
      </c>
      <c r="L8" s="72">
        <v>21165</v>
      </c>
      <c r="M8" s="72">
        <v>247690</v>
      </c>
      <c r="N8" s="72">
        <f aca="true" t="shared" si="13" ref="N8:N24">SUM(L8,+M8)</f>
        <v>268855</v>
      </c>
      <c r="O8" s="72"/>
      <c r="P8" s="72">
        <v>0</v>
      </c>
      <c r="Q8" s="72">
        <f aca="true" t="shared" si="14" ref="Q8:Q24">SUM(O8,+P8)</f>
        <v>0</v>
      </c>
      <c r="R8" s="65" t="s">
        <v>396</v>
      </c>
      <c r="S8" s="52" t="s">
        <v>397</v>
      </c>
      <c r="T8" s="72">
        <v>0</v>
      </c>
      <c r="U8" s="72">
        <v>39057</v>
      </c>
      <c r="V8" s="72">
        <f aca="true" t="shared" si="15" ref="V8:V24">+SUM(T8,U8)</f>
        <v>39057</v>
      </c>
      <c r="W8" s="72"/>
      <c r="X8" s="72">
        <v>0</v>
      </c>
      <c r="Y8" s="72">
        <f aca="true" t="shared" si="16" ref="Y8:Y24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24">+SUM(AB8,AC8)</f>
        <v>0</v>
      </c>
      <c r="AE8" s="72">
        <v>0</v>
      </c>
      <c r="AF8" s="72">
        <v>0</v>
      </c>
      <c r="AG8" s="72">
        <f aca="true" t="shared" si="18" ref="AG8:AG24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24">SUM(AJ8,+AK8)</f>
        <v>0</v>
      </c>
      <c r="AM8" s="72">
        <v>0</v>
      </c>
      <c r="AN8" s="72">
        <v>0</v>
      </c>
      <c r="AO8" s="72">
        <f aca="true" t="shared" si="20" ref="AO8:AO24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24">SUM(AR8,+AS8)</f>
        <v>0</v>
      </c>
      <c r="AU8" s="72">
        <v>0</v>
      </c>
      <c r="AV8" s="72">
        <v>0</v>
      </c>
      <c r="AW8" s="72">
        <f aca="true" t="shared" si="22" ref="AW8:AW24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24">SUM(AZ8,BA8)</f>
        <v>0</v>
      </c>
      <c r="BC8" s="72">
        <v>0</v>
      </c>
      <c r="BD8" s="72">
        <v>0</v>
      </c>
      <c r="BE8" s="72">
        <f aca="true" t="shared" si="24" ref="BE8:BE24">SUM(BC8,+BD8)</f>
        <v>0</v>
      </c>
    </row>
    <row r="9" spans="1:57" s="50" customFormat="1" ht="12" customHeight="1">
      <c r="A9" s="51" t="s">
        <v>391</v>
      </c>
      <c r="B9" s="64" t="s">
        <v>398</v>
      </c>
      <c r="C9" s="51" t="s">
        <v>399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391</v>
      </c>
      <c r="B10" s="64" t="s">
        <v>400</v>
      </c>
      <c r="C10" s="51" t="s">
        <v>401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391</v>
      </c>
      <c r="B11" s="64" t="s">
        <v>402</v>
      </c>
      <c r="C11" s="51" t="s">
        <v>403</v>
      </c>
      <c r="D11" s="72">
        <f t="shared" si="7"/>
        <v>0</v>
      </c>
      <c r="E11" s="72">
        <f t="shared" si="8"/>
        <v>329072</v>
      </c>
      <c r="F11" s="72">
        <f t="shared" si="9"/>
        <v>329072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404</v>
      </c>
      <c r="K11" s="52" t="s">
        <v>405</v>
      </c>
      <c r="L11" s="72">
        <v>0</v>
      </c>
      <c r="M11" s="72">
        <v>329072</v>
      </c>
      <c r="N11" s="72">
        <f t="shared" si="13"/>
        <v>329072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391</v>
      </c>
      <c r="B12" s="54" t="s">
        <v>406</v>
      </c>
      <c r="C12" s="53" t="s">
        <v>407</v>
      </c>
      <c r="D12" s="74">
        <f t="shared" si="7"/>
        <v>0</v>
      </c>
      <c r="E12" s="74">
        <f t="shared" si="8"/>
        <v>237771</v>
      </c>
      <c r="F12" s="74">
        <f t="shared" si="9"/>
        <v>237771</v>
      </c>
      <c r="G12" s="74">
        <f t="shared" si="10"/>
        <v>0</v>
      </c>
      <c r="H12" s="74">
        <f t="shared" si="11"/>
        <v>34343</v>
      </c>
      <c r="I12" s="74">
        <f t="shared" si="12"/>
        <v>34343</v>
      </c>
      <c r="J12" s="54" t="s">
        <v>404</v>
      </c>
      <c r="K12" s="53" t="s">
        <v>405</v>
      </c>
      <c r="L12" s="74">
        <v>0</v>
      </c>
      <c r="M12" s="74">
        <v>237771</v>
      </c>
      <c r="N12" s="74">
        <f t="shared" si="13"/>
        <v>237771</v>
      </c>
      <c r="O12" s="74">
        <v>0</v>
      </c>
      <c r="P12" s="74">
        <v>0</v>
      </c>
      <c r="Q12" s="74">
        <f t="shared" si="14"/>
        <v>0</v>
      </c>
      <c r="R12" s="54" t="s">
        <v>408</v>
      </c>
      <c r="S12" s="53" t="s">
        <v>409</v>
      </c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34343</v>
      </c>
      <c r="Y12" s="74">
        <f t="shared" si="16"/>
        <v>34343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391</v>
      </c>
      <c r="B13" s="54" t="s">
        <v>410</v>
      </c>
      <c r="C13" s="53" t="s">
        <v>411</v>
      </c>
      <c r="D13" s="74">
        <f t="shared" si="7"/>
        <v>0</v>
      </c>
      <c r="E13" s="74">
        <f t="shared" si="8"/>
        <v>308921</v>
      </c>
      <c r="F13" s="74">
        <f t="shared" si="9"/>
        <v>308921</v>
      </c>
      <c r="G13" s="74">
        <f t="shared" si="10"/>
        <v>0</v>
      </c>
      <c r="H13" s="74">
        <f t="shared" si="11"/>
        <v>88828</v>
      </c>
      <c r="I13" s="74">
        <f t="shared" si="12"/>
        <v>88828</v>
      </c>
      <c r="J13" s="54" t="s">
        <v>396</v>
      </c>
      <c r="K13" s="53" t="s">
        <v>397</v>
      </c>
      <c r="L13" s="74">
        <v>0</v>
      </c>
      <c r="M13" s="74">
        <v>308921</v>
      </c>
      <c r="N13" s="74">
        <f t="shared" si="13"/>
        <v>308921</v>
      </c>
      <c r="O13" s="74">
        <v>0</v>
      </c>
      <c r="P13" s="74">
        <v>88828</v>
      </c>
      <c r="Q13" s="74">
        <f t="shared" si="14"/>
        <v>88828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391</v>
      </c>
      <c r="B14" s="54" t="s">
        <v>412</v>
      </c>
      <c r="C14" s="53" t="s">
        <v>413</v>
      </c>
      <c r="D14" s="74">
        <f t="shared" si="7"/>
        <v>10434</v>
      </c>
      <c r="E14" s="74">
        <f t="shared" si="8"/>
        <v>149988</v>
      </c>
      <c r="F14" s="74">
        <f t="shared" si="9"/>
        <v>160422</v>
      </c>
      <c r="G14" s="74">
        <f t="shared" si="10"/>
        <v>0</v>
      </c>
      <c r="H14" s="74">
        <f t="shared" si="11"/>
        <v>63229</v>
      </c>
      <c r="I14" s="74">
        <f t="shared" si="12"/>
        <v>63229</v>
      </c>
      <c r="J14" s="54" t="s">
        <v>394</v>
      </c>
      <c r="K14" s="53" t="s">
        <v>395</v>
      </c>
      <c r="L14" s="74">
        <v>10434</v>
      </c>
      <c r="M14" s="74">
        <v>149988</v>
      </c>
      <c r="N14" s="74">
        <f t="shared" si="13"/>
        <v>160422</v>
      </c>
      <c r="O14" s="74">
        <v>0</v>
      </c>
      <c r="P14" s="74">
        <v>0</v>
      </c>
      <c r="Q14" s="74">
        <f t="shared" si="14"/>
        <v>0</v>
      </c>
      <c r="R14" s="54" t="s">
        <v>414</v>
      </c>
      <c r="S14" s="53" t="s">
        <v>415</v>
      </c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63229</v>
      </c>
      <c r="Y14" s="74">
        <f t="shared" si="16"/>
        <v>63229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391</v>
      </c>
      <c r="B15" s="54" t="s">
        <v>416</v>
      </c>
      <c r="C15" s="53" t="s">
        <v>417</v>
      </c>
      <c r="D15" s="74">
        <f t="shared" si="7"/>
        <v>0</v>
      </c>
      <c r="E15" s="74">
        <f t="shared" si="8"/>
        <v>690990</v>
      </c>
      <c r="F15" s="74">
        <f t="shared" si="9"/>
        <v>690990</v>
      </c>
      <c r="G15" s="74">
        <f t="shared" si="10"/>
        <v>0</v>
      </c>
      <c r="H15" s="74">
        <f t="shared" si="11"/>
        <v>141312</v>
      </c>
      <c r="I15" s="74">
        <f t="shared" si="12"/>
        <v>141312</v>
      </c>
      <c r="J15" s="54" t="s">
        <v>418</v>
      </c>
      <c r="K15" s="53" t="s">
        <v>419</v>
      </c>
      <c r="L15" s="74">
        <v>0</v>
      </c>
      <c r="M15" s="74">
        <v>690990</v>
      </c>
      <c r="N15" s="74">
        <f t="shared" si="13"/>
        <v>690990</v>
      </c>
      <c r="O15" s="74">
        <v>0</v>
      </c>
      <c r="P15" s="74">
        <v>141312</v>
      </c>
      <c r="Q15" s="74">
        <f t="shared" si="14"/>
        <v>141312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391</v>
      </c>
      <c r="B16" s="54" t="s">
        <v>420</v>
      </c>
      <c r="C16" s="53" t="s">
        <v>421</v>
      </c>
      <c r="D16" s="74">
        <f t="shared" si="7"/>
        <v>24868</v>
      </c>
      <c r="E16" s="74">
        <f t="shared" si="8"/>
        <v>379531</v>
      </c>
      <c r="F16" s="74">
        <f t="shared" si="9"/>
        <v>404399</v>
      </c>
      <c r="G16" s="74">
        <f t="shared" si="10"/>
        <v>0</v>
      </c>
      <c r="H16" s="74">
        <f t="shared" si="11"/>
        <v>141695</v>
      </c>
      <c r="I16" s="74">
        <f t="shared" si="12"/>
        <v>141695</v>
      </c>
      <c r="J16" s="54" t="s">
        <v>394</v>
      </c>
      <c r="K16" s="53" t="s">
        <v>395</v>
      </c>
      <c r="L16" s="74">
        <v>24868</v>
      </c>
      <c r="M16" s="74">
        <v>379531</v>
      </c>
      <c r="N16" s="74">
        <f t="shared" si="13"/>
        <v>404399</v>
      </c>
      <c r="O16" s="74">
        <v>0</v>
      </c>
      <c r="P16" s="74">
        <v>0</v>
      </c>
      <c r="Q16" s="74">
        <f t="shared" si="14"/>
        <v>0</v>
      </c>
      <c r="R16" s="54" t="s">
        <v>414</v>
      </c>
      <c r="S16" s="53" t="s">
        <v>415</v>
      </c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141695</v>
      </c>
      <c r="Y16" s="74">
        <f t="shared" si="16"/>
        <v>141695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391</v>
      </c>
      <c r="B17" s="54" t="s">
        <v>422</v>
      </c>
      <c r="C17" s="53" t="s">
        <v>423</v>
      </c>
      <c r="D17" s="74">
        <f t="shared" si="7"/>
        <v>0</v>
      </c>
      <c r="E17" s="74">
        <f t="shared" si="8"/>
        <v>93187</v>
      </c>
      <c r="F17" s="74">
        <f t="shared" si="9"/>
        <v>93187</v>
      </c>
      <c r="G17" s="74">
        <f t="shared" si="10"/>
        <v>0</v>
      </c>
      <c r="H17" s="74">
        <f t="shared" si="11"/>
        <v>11842</v>
      </c>
      <c r="I17" s="74">
        <f t="shared" si="12"/>
        <v>11842</v>
      </c>
      <c r="J17" s="54" t="s">
        <v>394</v>
      </c>
      <c r="K17" s="53" t="s">
        <v>424</v>
      </c>
      <c r="L17" s="74">
        <v>0</v>
      </c>
      <c r="M17" s="74">
        <v>93187</v>
      </c>
      <c r="N17" s="74">
        <f t="shared" si="13"/>
        <v>93187</v>
      </c>
      <c r="O17" s="74">
        <v>0</v>
      </c>
      <c r="P17" s="74">
        <v>0</v>
      </c>
      <c r="Q17" s="74">
        <f t="shared" si="14"/>
        <v>0</v>
      </c>
      <c r="R17" s="54" t="s">
        <v>408</v>
      </c>
      <c r="S17" s="53" t="s">
        <v>425</v>
      </c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11842</v>
      </c>
      <c r="Y17" s="74">
        <f t="shared" si="16"/>
        <v>11842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391</v>
      </c>
      <c r="B18" s="54" t="s">
        <v>426</v>
      </c>
      <c r="C18" s="53" t="s">
        <v>427</v>
      </c>
      <c r="D18" s="74">
        <f t="shared" si="7"/>
        <v>0</v>
      </c>
      <c r="E18" s="74">
        <f t="shared" si="8"/>
        <v>37623</v>
      </c>
      <c r="F18" s="74">
        <f t="shared" si="9"/>
        <v>37623</v>
      </c>
      <c r="G18" s="74">
        <f t="shared" si="10"/>
        <v>0</v>
      </c>
      <c r="H18" s="74">
        <f t="shared" si="11"/>
        <v>2068</v>
      </c>
      <c r="I18" s="74">
        <f t="shared" si="12"/>
        <v>2068</v>
      </c>
      <c r="J18" s="54" t="s">
        <v>418</v>
      </c>
      <c r="K18" s="53" t="s">
        <v>419</v>
      </c>
      <c r="L18" s="74">
        <v>0</v>
      </c>
      <c r="M18" s="74">
        <v>37623</v>
      </c>
      <c r="N18" s="74">
        <f t="shared" si="13"/>
        <v>37623</v>
      </c>
      <c r="O18" s="74">
        <v>0</v>
      </c>
      <c r="P18" s="74"/>
      <c r="Q18" s="74">
        <f t="shared" si="14"/>
        <v>0</v>
      </c>
      <c r="R18" s="54" t="s">
        <v>396</v>
      </c>
      <c r="S18" s="53" t="s">
        <v>397</v>
      </c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2068</v>
      </c>
      <c r="Y18" s="74">
        <f t="shared" si="16"/>
        <v>2068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391</v>
      </c>
      <c r="B19" s="54" t="s">
        <v>428</v>
      </c>
      <c r="C19" s="53" t="s">
        <v>429</v>
      </c>
      <c r="D19" s="74">
        <f t="shared" si="7"/>
        <v>0</v>
      </c>
      <c r="E19" s="74">
        <f t="shared" si="8"/>
        <v>137803</v>
      </c>
      <c r="F19" s="74">
        <f t="shared" si="9"/>
        <v>137803</v>
      </c>
      <c r="G19" s="74">
        <f t="shared" si="10"/>
        <v>0</v>
      </c>
      <c r="H19" s="74">
        <f t="shared" si="11"/>
        <v>20724</v>
      </c>
      <c r="I19" s="74">
        <f t="shared" si="12"/>
        <v>20724</v>
      </c>
      <c r="J19" s="54" t="s">
        <v>418</v>
      </c>
      <c r="K19" s="53" t="s">
        <v>419</v>
      </c>
      <c r="L19" s="74">
        <v>0</v>
      </c>
      <c r="M19" s="74">
        <v>137803</v>
      </c>
      <c r="N19" s="74">
        <f t="shared" si="13"/>
        <v>137803</v>
      </c>
      <c r="O19" s="74">
        <v>0</v>
      </c>
      <c r="P19" s="74">
        <v>20724</v>
      </c>
      <c r="Q19" s="74">
        <f t="shared" si="14"/>
        <v>20724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391</v>
      </c>
      <c r="B20" s="54" t="s">
        <v>430</v>
      </c>
      <c r="C20" s="53" t="s">
        <v>431</v>
      </c>
      <c r="D20" s="74">
        <f t="shared" si="7"/>
        <v>0</v>
      </c>
      <c r="E20" s="74">
        <f t="shared" si="8"/>
        <v>94021</v>
      </c>
      <c r="F20" s="74">
        <f t="shared" si="9"/>
        <v>94021</v>
      </c>
      <c r="G20" s="74">
        <f t="shared" si="10"/>
        <v>0</v>
      </c>
      <c r="H20" s="74">
        <f t="shared" si="11"/>
        <v>24170</v>
      </c>
      <c r="I20" s="74">
        <f t="shared" si="12"/>
        <v>24170</v>
      </c>
      <c r="J20" s="54" t="s">
        <v>396</v>
      </c>
      <c r="K20" s="53" t="s">
        <v>397</v>
      </c>
      <c r="L20" s="74">
        <v>0</v>
      </c>
      <c r="M20" s="74">
        <v>94021</v>
      </c>
      <c r="N20" s="74">
        <f t="shared" si="13"/>
        <v>94021</v>
      </c>
      <c r="O20" s="74">
        <v>0</v>
      </c>
      <c r="P20" s="74">
        <v>24170</v>
      </c>
      <c r="Q20" s="74">
        <f t="shared" si="14"/>
        <v>24170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391</v>
      </c>
      <c r="B21" s="54" t="s">
        <v>432</v>
      </c>
      <c r="C21" s="53" t="s">
        <v>433</v>
      </c>
      <c r="D21" s="74">
        <f t="shared" si="7"/>
        <v>0</v>
      </c>
      <c r="E21" s="74">
        <f t="shared" si="8"/>
        <v>173915</v>
      </c>
      <c r="F21" s="74">
        <f t="shared" si="9"/>
        <v>173915</v>
      </c>
      <c r="G21" s="74">
        <f t="shared" si="10"/>
        <v>0</v>
      </c>
      <c r="H21" s="74">
        <f t="shared" si="11"/>
        <v>35166</v>
      </c>
      <c r="I21" s="74">
        <f t="shared" si="12"/>
        <v>35166</v>
      </c>
      <c r="J21" s="54" t="s">
        <v>434</v>
      </c>
      <c r="K21" s="53" t="s">
        <v>435</v>
      </c>
      <c r="L21" s="74">
        <v>0</v>
      </c>
      <c r="M21" s="74">
        <v>173915</v>
      </c>
      <c r="N21" s="74">
        <f t="shared" si="13"/>
        <v>173915</v>
      </c>
      <c r="O21" s="74">
        <v>0</v>
      </c>
      <c r="P21" s="74">
        <v>35166</v>
      </c>
      <c r="Q21" s="74">
        <f t="shared" si="14"/>
        <v>35166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391</v>
      </c>
      <c r="B22" s="54" t="s">
        <v>436</v>
      </c>
      <c r="C22" s="53" t="s">
        <v>437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0</v>
      </c>
      <c r="Q22" s="74">
        <f t="shared" si="14"/>
        <v>0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391</v>
      </c>
      <c r="B23" s="54" t="s">
        <v>438</v>
      </c>
      <c r="C23" s="53" t="s">
        <v>439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f t="shared" si="13"/>
        <v>0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391</v>
      </c>
      <c r="B24" s="54" t="s">
        <v>440</v>
      </c>
      <c r="C24" s="53" t="s">
        <v>441</v>
      </c>
      <c r="D24" s="74">
        <f t="shared" si="7"/>
        <v>0</v>
      </c>
      <c r="E24" s="74">
        <f t="shared" si="8"/>
        <v>141148</v>
      </c>
      <c r="F24" s="74">
        <f t="shared" si="9"/>
        <v>141148</v>
      </c>
      <c r="G24" s="74">
        <f t="shared" si="10"/>
        <v>0</v>
      </c>
      <c r="H24" s="74">
        <f t="shared" si="11"/>
        <v>28541</v>
      </c>
      <c r="I24" s="74">
        <f t="shared" si="12"/>
        <v>28541</v>
      </c>
      <c r="J24" s="54" t="s">
        <v>434</v>
      </c>
      <c r="K24" s="53" t="s">
        <v>442</v>
      </c>
      <c r="L24" s="74">
        <v>0</v>
      </c>
      <c r="M24" s="74">
        <v>141148</v>
      </c>
      <c r="N24" s="74">
        <f t="shared" si="13"/>
        <v>141148</v>
      </c>
      <c r="O24" s="74">
        <v>0</v>
      </c>
      <c r="P24" s="74">
        <v>28541</v>
      </c>
      <c r="Q24" s="74">
        <f t="shared" si="14"/>
        <v>28541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443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444</v>
      </c>
      <c r="B2" s="148" t="s">
        <v>445</v>
      </c>
      <c r="C2" s="157" t="s">
        <v>383</v>
      </c>
      <c r="D2" s="164" t="s">
        <v>446</v>
      </c>
      <c r="E2" s="165"/>
      <c r="F2" s="143" t="s">
        <v>447</v>
      </c>
      <c r="G2" s="60"/>
      <c r="H2" s="60"/>
      <c r="I2" s="118"/>
      <c r="J2" s="143" t="s">
        <v>448</v>
      </c>
      <c r="K2" s="60"/>
      <c r="L2" s="60"/>
      <c r="M2" s="118"/>
      <c r="N2" s="143" t="s">
        <v>449</v>
      </c>
      <c r="O2" s="60"/>
      <c r="P2" s="60"/>
      <c r="Q2" s="118"/>
      <c r="R2" s="143" t="s">
        <v>450</v>
      </c>
      <c r="S2" s="60"/>
      <c r="T2" s="60"/>
      <c r="U2" s="118"/>
      <c r="V2" s="143" t="s">
        <v>451</v>
      </c>
      <c r="W2" s="60"/>
      <c r="X2" s="60"/>
      <c r="Y2" s="118"/>
      <c r="Z2" s="143" t="s">
        <v>452</v>
      </c>
      <c r="AA2" s="60"/>
      <c r="AB2" s="60"/>
      <c r="AC2" s="118"/>
      <c r="AD2" s="143" t="s">
        <v>453</v>
      </c>
      <c r="AE2" s="60"/>
      <c r="AF2" s="60"/>
      <c r="AG2" s="118"/>
      <c r="AH2" s="143" t="s">
        <v>454</v>
      </c>
      <c r="AI2" s="60"/>
      <c r="AJ2" s="60"/>
      <c r="AK2" s="118"/>
      <c r="AL2" s="143" t="s">
        <v>455</v>
      </c>
      <c r="AM2" s="60"/>
      <c r="AN2" s="60"/>
      <c r="AO2" s="118"/>
      <c r="AP2" s="143" t="s">
        <v>456</v>
      </c>
      <c r="AQ2" s="60"/>
      <c r="AR2" s="60"/>
      <c r="AS2" s="118"/>
      <c r="AT2" s="143" t="s">
        <v>457</v>
      </c>
      <c r="AU2" s="60"/>
      <c r="AV2" s="60"/>
      <c r="AW2" s="118"/>
      <c r="AX2" s="143" t="s">
        <v>458</v>
      </c>
      <c r="AY2" s="60"/>
      <c r="AZ2" s="60"/>
      <c r="BA2" s="118"/>
      <c r="BB2" s="143" t="s">
        <v>459</v>
      </c>
      <c r="BC2" s="60"/>
      <c r="BD2" s="60"/>
      <c r="BE2" s="118"/>
      <c r="BF2" s="143" t="s">
        <v>460</v>
      </c>
      <c r="BG2" s="60"/>
      <c r="BH2" s="60"/>
      <c r="BI2" s="118"/>
      <c r="BJ2" s="143" t="s">
        <v>461</v>
      </c>
      <c r="BK2" s="60"/>
      <c r="BL2" s="60"/>
      <c r="BM2" s="118"/>
      <c r="BN2" s="143" t="s">
        <v>462</v>
      </c>
      <c r="BO2" s="60"/>
      <c r="BP2" s="60"/>
      <c r="BQ2" s="118"/>
      <c r="BR2" s="143" t="s">
        <v>463</v>
      </c>
      <c r="BS2" s="60"/>
      <c r="BT2" s="60"/>
      <c r="BU2" s="118"/>
      <c r="BV2" s="143" t="s">
        <v>464</v>
      </c>
      <c r="BW2" s="60"/>
      <c r="BX2" s="60"/>
      <c r="BY2" s="118"/>
      <c r="BZ2" s="143" t="s">
        <v>465</v>
      </c>
      <c r="CA2" s="60"/>
      <c r="CB2" s="60"/>
      <c r="CC2" s="118"/>
      <c r="CD2" s="143" t="s">
        <v>466</v>
      </c>
      <c r="CE2" s="60"/>
      <c r="CF2" s="60"/>
      <c r="CG2" s="118"/>
      <c r="CH2" s="143" t="s">
        <v>467</v>
      </c>
      <c r="CI2" s="60"/>
      <c r="CJ2" s="60"/>
      <c r="CK2" s="118"/>
      <c r="CL2" s="143" t="s">
        <v>468</v>
      </c>
      <c r="CM2" s="60"/>
      <c r="CN2" s="60"/>
      <c r="CO2" s="118"/>
      <c r="CP2" s="143" t="s">
        <v>469</v>
      </c>
      <c r="CQ2" s="60"/>
      <c r="CR2" s="60"/>
      <c r="CS2" s="118"/>
      <c r="CT2" s="143" t="s">
        <v>470</v>
      </c>
      <c r="CU2" s="60"/>
      <c r="CV2" s="60"/>
      <c r="CW2" s="118"/>
      <c r="CX2" s="143" t="s">
        <v>471</v>
      </c>
      <c r="CY2" s="60"/>
      <c r="CZ2" s="60"/>
      <c r="DA2" s="118"/>
      <c r="DB2" s="143" t="s">
        <v>472</v>
      </c>
      <c r="DC2" s="60"/>
      <c r="DD2" s="60"/>
      <c r="DE2" s="118"/>
      <c r="DF2" s="143" t="s">
        <v>473</v>
      </c>
      <c r="DG2" s="60"/>
      <c r="DH2" s="60"/>
      <c r="DI2" s="118"/>
      <c r="DJ2" s="143" t="s">
        <v>474</v>
      </c>
      <c r="DK2" s="60"/>
      <c r="DL2" s="60"/>
      <c r="DM2" s="118"/>
      <c r="DN2" s="143" t="s">
        <v>475</v>
      </c>
      <c r="DO2" s="60"/>
      <c r="DP2" s="60"/>
      <c r="DQ2" s="118"/>
      <c r="DR2" s="143" t="s">
        <v>476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380</v>
      </c>
      <c r="E4" s="160" t="s">
        <v>381</v>
      </c>
      <c r="F4" s="160" t="s">
        <v>477</v>
      </c>
      <c r="G4" s="160" t="s">
        <v>478</v>
      </c>
      <c r="H4" s="160" t="s">
        <v>380</v>
      </c>
      <c r="I4" s="160" t="s">
        <v>381</v>
      </c>
      <c r="J4" s="160" t="s">
        <v>477</v>
      </c>
      <c r="K4" s="160" t="s">
        <v>478</v>
      </c>
      <c r="L4" s="160" t="s">
        <v>380</v>
      </c>
      <c r="M4" s="160" t="s">
        <v>381</v>
      </c>
      <c r="N4" s="160" t="s">
        <v>477</v>
      </c>
      <c r="O4" s="160" t="s">
        <v>478</v>
      </c>
      <c r="P4" s="160" t="s">
        <v>380</v>
      </c>
      <c r="Q4" s="160" t="s">
        <v>381</v>
      </c>
      <c r="R4" s="160" t="s">
        <v>477</v>
      </c>
      <c r="S4" s="160" t="s">
        <v>478</v>
      </c>
      <c r="T4" s="160" t="s">
        <v>380</v>
      </c>
      <c r="U4" s="160" t="s">
        <v>381</v>
      </c>
      <c r="V4" s="160" t="s">
        <v>477</v>
      </c>
      <c r="W4" s="160" t="s">
        <v>478</v>
      </c>
      <c r="X4" s="160" t="s">
        <v>380</v>
      </c>
      <c r="Y4" s="160" t="s">
        <v>381</v>
      </c>
      <c r="Z4" s="160" t="s">
        <v>477</v>
      </c>
      <c r="AA4" s="160" t="s">
        <v>478</v>
      </c>
      <c r="AB4" s="160" t="s">
        <v>380</v>
      </c>
      <c r="AC4" s="160" t="s">
        <v>381</v>
      </c>
      <c r="AD4" s="160" t="s">
        <v>477</v>
      </c>
      <c r="AE4" s="160" t="s">
        <v>478</v>
      </c>
      <c r="AF4" s="160" t="s">
        <v>380</v>
      </c>
      <c r="AG4" s="160" t="s">
        <v>381</v>
      </c>
      <c r="AH4" s="160" t="s">
        <v>477</v>
      </c>
      <c r="AI4" s="160" t="s">
        <v>478</v>
      </c>
      <c r="AJ4" s="160" t="s">
        <v>380</v>
      </c>
      <c r="AK4" s="160" t="s">
        <v>381</v>
      </c>
      <c r="AL4" s="160" t="s">
        <v>477</v>
      </c>
      <c r="AM4" s="160" t="s">
        <v>478</v>
      </c>
      <c r="AN4" s="160" t="s">
        <v>380</v>
      </c>
      <c r="AO4" s="160" t="s">
        <v>381</v>
      </c>
      <c r="AP4" s="160" t="s">
        <v>477</v>
      </c>
      <c r="AQ4" s="160" t="s">
        <v>478</v>
      </c>
      <c r="AR4" s="160" t="s">
        <v>380</v>
      </c>
      <c r="AS4" s="160" t="s">
        <v>381</v>
      </c>
      <c r="AT4" s="160" t="s">
        <v>477</v>
      </c>
      <c r="AU4" s="160" t="s">
        <v>478</v>
      </c>
      <c r="AV4" s="160" t="s">
        <v>380</v>
      </c>
      <c r="AW4" s="160" t="s">
        <v>381</v>
      </c>
      <c r="AX4" s="160" t="s">
        <v>477</v>
      </c>
      <c r="AY4" s="160" t="s">
        <v>478</v>
      </c>
      <c r="AZ4" s="160" t="s">
        <v>380</v>
      </c>
      <c r="BA4" s="160" t="s">
        <v>381</v>
      </c>
      <c r="BB4" s="160" t="s">
        <v>477</v>
      </c>
      <c r="BC4" s="160" t="s">
        <v>478</v>
      </c>
      <c r="BD4" s="160" t="s">
        <v>380</v>
      </c>
      <c r="BE4" s="160" t="s">
        <v>381</v>
      </c>
      <c r="BF4" s="160" t="s">
        <v>477</v>
      </c>
      <c r="BG4" s="160" t="s">
        <v>478</v>
      </c>
      <c r="BH4" s="160" t="s">
        <v>380</v>
      </c>
      <c r="BI4" s="160" t="s">
        <v>381</v>
      </c>
      <c r="BJ4" s="160" t="s">
        <v>477</v>
      </c>
      <c r="BK4" s="160" t="s">
        <v>478</v>
      </c>
      <c r="BL4" s="160" t="s">
        <v>380</v>
      </c>
      <c r="BM4" s="160" t="s">
        <v>381</v>
      </c>
      <c r="BN4" s="160" t="s">
        <v>477</v>
      </c>
      <c r="BO4" s="160" t="s">
        <v>478</v>
      </c>
      <c r="BP4" s="160" t="s">
        <v>380</v>
      </c>
      <c r="BQ4" s="160" t="s">
        <v>381</v>
      </c>
      <c r="BR4" s="160" t="s">
        <v>477</v>
      </c>
      <c r="BS4" s="160" t="s">
        <v>478</v>
      </c>
      <c r="BT4" s="160" t="s">
        <v>380</v>
      </c>
      <c r="BU4" s="160" t="s">
        <v>381</v>
      </c>
      <c r="BV4" s="160" t="s">
        <v>477</v>
      </c>
      <c r="BW4" s="160" t="s">
        <v>478</v>
      </c>
      <c r="BX4" s="160" t="s">
        <v>380</v>
      </c>
      <c r="BY4" s="160" t="s">
        <v>381</v>
      </c>
      <c r="BZ4" s="160" t="s">
        <v>477</v>
      </c>
      <c r="CA4" s="160" t="s">
        <v>478</v>
      </c>
      <c r="CB4" s="160" t="s">
        <v>380</v>
      </c>
      <c r="CC4" s="160" t="s">
        <v>381</v>
      </c>
      <c r="CD4" s="160" t="s">
        <v>477</v>
      </c>
      <c r="CE4" s="160" t="s">
        <v>478</v>
      </c>
      <c r="CF4" s="160" t="s">
        <v>380</v>
      </c>
      <c r="CG4" s="160" t="s">
        <v>381</v>
      </c>
      <c r="CH4" s="160" t="s">
        <v>477</v>
      </c>
      <c r="CI4" s="160" t="s">
        <v>478</v>
      </c>
      <c r="CJ4" s="160" t="s">
        <v>380</v>
      </c>
      <c r="CK4" s="160" t="s">
        <v>381</v>
      </c>
      <c r="CL4" s="160" t="s">
        <v>477</v>
      </c>
      <c r="CM4" s="160" t="s">
        <v>478</v>
      </c>
      <c r="CN4" s="160" t="s">
        <v>380</v>
      </c>
      <c r="CO4" s="160" t="s">
        <v>381</v>
      </c>
      <c r="CP4" s="160" t="s">
        <v>477</v>
      </c>
      <c r="CQ4" s="160" t="s">
        <v>478</v>
      </c>
      <c r="CR4" s="160" t="s">
        <v>380</v>
      </c>
      <c r="CS4" s="160" t="s">
        <v>381</v>
      </c>
      <c r="CT4" s="160" t="s">
        <v>477</v>
      </c>
      <c r="CU4" s="160" t="s">
        <v>478</v>
      </c>
      <c r="CV4" s="160" t="s">
        <v>380</v>
      </c>
      <c r="CW4" s="160" t="s">
        <v>381</v>
      </c>
      <c r="CX4" s="160" t="s">
        <v>477</v>
      </c>
      <c r="CY4" s="160" t="s">
        <v>478</v>
      </c>
      <c r="CZ4" s="160" t="s">
        <v>380</v>
      </c>
      <c r="DA4" s="160" t="s">
        <v>381</v>
      </c>
      <c r="DB4" s="160" t="s">
        <v>477</v>
      </c>
      <c r="DC4" s="160" t="s">
        <v>478</v>
      </c>
      <c r="DD4" s="160" t="s">
        <v>380</v>
      </c>
      <c r="DE4" s="160" t="s">
        <v>381</v>
      </c>
      <c r="DF4" s="160" t="s">
        <v>477</v>
      </c>
      <c r="DG4" s="160" t="s">
        <v>478</v>
      </c>
      <c r="DH4" s="160" t="s">
        <v>380</v>
      </c>
      <c r="DI4" s="160" t="s">
        <v>381</v>
      </c>
      <c r="DJ4" s="160" t="s">
        <v>477</v>
      </c>
      <c r="DK4" s="160" t="s">
        <v>478</v>
      </c>
      <c r="DL4" s="160" t="s">
        <v>380</v>
      </c>
      <c r="DM4" s="160" t="s">
        <v>381</v>
      </c>
      <c r="DN4" s="160" t="s">
        <v>477</v>
      </c>
      <c r="DO4" s="160" t="s">
        <v>478</v>
      </c>
      <c r="DP4" s="160" t="s">
        <v>380</v>
      </c>
      <c r="DQ4" s="160" t="s">
        <v>381</v>
      </c>
      <c r="DR4" s="160" t="s">
        <v>477</v>
      </c>
      <c r="DS4" s="160" t="s">
        <v>478</v>
      </c>
      <c r="DT4" s="160" t="s">
        <v>380</v>
      </c>
      <c r="DU4" s="160" t="s">
        <v>381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390</v>
      </c>
      <c r="E6" s="142" t="s">
        <v>390</v>
      </c>
      <c r="F6" s="169"/>
      <c r="G6" s="162"/>
      <c r="H6" s="142" t="s">
        <v>390</v>
      </c>
      <c r="I6" s="142" t="s">
        <v>390</v>
      </c>
      <c r="J6" s="169"/>
      <c r="K6" s="162"/>
      <c r="L6" s="142" t="s">
        <v>390</v>
      </c>
      <c r="M6" s="142" t="s">
        <v>390</v>
      </c>
      <c r="N6" s="169"/>
      <c r="O6" s="162"/>
      <c r="P6" s="142" t="s">
        <v>390</v>
      </c>
      <c r="Q6" s="142" t="s">
        <v>390</v>
      </c>
      <c r="R6" s="169"/>
      <c r="S6" s="162"/>
      <c r="T6" s="142" t="s">
        <v>390</v>
      </c>
      <c r="U6" s="142" t="s">
        <v>390</v>
      </c>
      <c r="V6" s="169"/>
      <c r="W6" s="162"/>
      <c r="X6" s="142" t="s">
        <v>390</v>
      </c>
      <c r="Y6" s="142" t="s">
        <v>390</v>
      </c>
      <c r="Z6" s="169"/>
      <c r="AA6" s="162"/>
      <c r="AB6" s="142" t="s">
        <v>390</v>
      </c>
      <c r="AC6" s="142" t="s">
        <v>390</v>
      </c>
      <c r="AD6" s="169"/>
      <c r="AE6" s="162"/>
      <c r="AF6" s="142" t="s">
        <v>390</v>
      </c>
      <c r="AG6" s="142" t="s">
        <v>390</v>
      </c>
      <c r="AH6" s="169"/>
      <c r="AI6" s="162"/>
      <c r="AJ6" s="142" t="s">
        <v>390</v>
      </c>
      <c r="AK6" s="142" t="s">
        <v>390</v>
      </c>
      <c r="AL6" s="169"/>
      <c r="AM6" s="162"/>
      <c r="AN6" s="142" t="s">
        <v>390</v>
      </c>
      <c r="AO6" s="142" t="s">
        <v>390</v>
      </c>
      <c r="AP6" s="169"/>
      <c r="AQ6" s="162"/>
      <c r="AR6" s="142" t="s">
        <v>390</v>
      </c>
      <c r="AS6" s="142" t="s">
        <v>390</v>
      </c>
      <c r="AT6" s="169"/>
      <c r="AU6" s="162"/>
      <c r="AV6" s="142" t="s">
        <v>390</v>
      </c>
      <c r="AW6" s="142" t="s">
        <v>390</v>
      </c>
      <c r="AX6" s="169"/>
      <c r="AY6" s="162"/>
      <c r="AZ6" s="142" t="s">
        <v>390</v>
      </c>
      <c r="BA6" s="142" t="s">
        <v>390</v>
      </c>
      <c r="BB6" s="169"/>
      <c r="BC6" s="162"/>
      <c r="BD6" s="142" t="s">
        <v>390</v>
      </c>
      <c r="BE6" s="142" t="s">
        <v>390</v>
      </c>
      <c r="BF6" s="169"/>
      <c r="BG6" s="162"/>
      <c r="BH6" s="142" t="s">
        <v>390</v>
      </c>
      <c r="BI6" s="142" t="s">
        <v>390</v>
      </c>
      <c r="BJ6" s="169"/>
      <c r="BK6" s="162"/>
      <c r="BL6" s="142" t="s">
        <v>390</v>
      </c>
      <c r="BM6" s="142" t="s">
        <v>390</v>
      </c>
      <c r="BN6" s="169"/>
      <c r="BO6" s="162"/>
      <c r="BP6" s="142" t="s">
        <v>390</v>
      </c>
      <c r="BQ6" s="142" t="s">
        <v>390</v>
      </c>
      <c r="BR6" s="169"/>
      <c r="BS6" s="162"/>
      <c r="BT6" s="142" t="s">
        <v>390</v>
      </c>
      <c r="BU6" s="142" t="s">
        <v>390</v>
      </c>
      <c r="BV6" s="169"/>
      <c r="BW6" s="162"/>
      <c r="BX6" s="142" t="s">
        <v>390</v>
      </c>
      <c r="BY6" s="142" t="s">
        <v>390</v>
      </c>
      <c r="BZ6" s="169"/>
      <c r="CA6" s="162"/>
      <c r="CB6" s="142" t="s">
        <v>390</v>
      </c>
      <c r="CC6" s="142" t="s">
        <v>390</v>
      </c>
      <c r="CD6" s="169"/>
      <c r="CE6" s="162"/>
      <c r="CF6" s="142" t="s">
        <v>390</v>
      </c>
      <c r="CG6" s="142" t="s">
        <v>390</v>
      </c>
      <c r="CH6" s="169"/>
      <c r="CI6" s="162"/>
      <c r="CJ6" s="142" t="s">
        <v>390</v>
      </c>
      <c r="CK6" s="142" t="s">
        <v>390</v>
      </c>
      <c r="CL6" s="169"/>
      <c r="CM6" s="162"/>
      <c r="CN6" s="142" t="s">
        <v>390</v>
      </c>
      <c r="CO6" s="142" t="s">
        <v>390</v>
      </c>
      <c r="CP6" s="169"/>
      <c r="CQ6" s="162"/>
      <c r="CR6" s="142" t="s">
        <v>390</v>
      </c>
      <c r="CS6" s="142" t="s">
        <v>390</v>
      </c>
      <c r="CT6" s="169"/>
      <c r="CU6" s="162"/>
      <c r="CV6" s="142" t="s">
        <v>390</v>
      </c>
      <c r="CW6" s="142" t="s">
        <v>390</v>
      </c>
      <c r="CX6" s="169"/>
      <c r="CY6" s="162"/>
      <c r="CZ6" s="142" t="s">
        <v>390</v>
      </c>
      <c r="DA6" s="142" t="s">
        <v>390</v>
      </c>
      <c r="DB6" s="169"/>
      <c r="DC6" s="162"/>
      <c r="DD6" s="142" t="s">
        <v>390</v>
      </c>
      <c r="DE6" s="142" t="s">
        <v>390</v>
      </c>
      <c r="DF6" s="169"/>
      <c r="DG6" s="162"/>
      <c r="DH6" s="142" t="s">
        <v>390</v>
      </c>
      <c r="DI6" s="142" t="s">
        <v>390</v>
      </c>
      <c r="DJ6" s="169"/>
      <c r="DK6" s="162"/>
      <c r="DL6" s="142" t="s">
        <v>390</v>
      </c>
      <c r="DM6" s="142" t="s">
        <v>390</v>
      </c>
      <c r="DN6" s="169"/>
      <c r="DO6" s="162"/>
      <c r="DP6" s="142" t="s">
        <v>390</v>
      </c>
      <c r="DQ6" s="142" t="s">
        <v>390</v>
      </c>
      <c r="DR6" s="169"/>
      <c r="DS6" s="162"/>
      <c r="DT6" s="142" t="s">
        <v>390</v>
      </c>
      <c r="DU6" s="142" t="s">
        <v>390</v>
      </c>
    </row>
    <row r="7" spans="1:125" s="61" customFormat="1" ht="12" customHeight="1">
      <c r="A7" s="48" t="s">
        <v>391</v>
      </c>
      <c r="B7" s="63">
        <v>18000</v>
      </c>
      <c r="C7" s="48" t="s">
        <v>387</v>
      </c>
      <c r="D7" s="70">
        <f>SUM(D8:D14)</f>
        <v>3117184</v>
      </c>
      <c r="E7" s="70">
        <f>SUM(E8:E14)</f>
        <v>591918</v>
      </c>
      <c r="F7" s="49">
        <f>COUNTIF(F8:F14,"&lt;&gt;")</f>
        <v>7</v>
      </c>
      <c r="G7" s="49">
        <f>COUNTIF(G8:G14,"&lt;&gt;")</f>
        <v>7</v>
      </c>
      <c r="H7" s="70">
        <f>SUM(H8:H14)</f>
        <v>1501889</v>
      </c>
      <c r="I7" s="70">
        <f>SUM(I8:I14)</f>
        <v>274050</v>
      </c>
      <c r="J7" s="49">
        <f>COUNTIF(J8:J14,"&lt;&gt;")</f>
        <v>7</v>
      </c>
      <c r="K7" s="49">
        <f>COUNTIF(K8:K14,"&lt;&gt;")</f>
        <v>7</v>
      </c>
      <c r="L7" s="70">
        <f>SUM(L8:L14)</f>
        <v>986065</v>
      </c>
      <c r="M7" s="70">
        <f>SUM(M8:M14)</f>
        <v>291630</v>
      </c>
      <c r="N7" s="49">
        <f>COUNTIF(N8:N14,"&lt;&gt;")</f>
        <v>3</v>
      </c>
      <c r="O7" s="49">
        <f>COUNTIF(O8:O14,"&lt;&gt;")</f>
        <v>3</v>
      </c>
      <c r="P7" s="70">
        <f>SUM(P8:P14)</f>
        <v>442022</v>
      </c>
      <c r="Q7" s="70">
        <f>SUM(Q8:Q14)</f>
        <v>2068</v>
      </c>
      <c r="R7" s="49">
        <f>COUNTIF(R8:R14,"&lt;&gt;")</f>
        <v>2</v>
      </c>
      <c r="S7" s="49">
        <f>COUNTIF(S8:S14,"&lt;&gt;")</f>
        <v>2</v>
      </c>
      <c r="T7" s="70">
        <f>SUM(T8:T14)</f>
        <v>187208</v>
      </c>
      <c r="U7" s="70">
        <f>SUM(U8:U14)</f>
        <v>24170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391</v>
      </c>
      <c r="B8" s="64" t="s">
        <v>434</v>
      </c>
      <c r="C8" s="51" t="s">
        <v>435</v>
      </c>
      <c r="D8" s="72">
        <f aca="true" t="shared" si="0" ref="D8:E14">SUM(H8,L8,P8,T8,X8,AB8,AF8,AJ8,AN8,AR8,AV8,AZ8,BD8,BH8,BL8,BP8,BT8,BX8,CB8,CF8,CJ8,CN8,CR8,CV8,CZ8,DD8,DH8,DL8,DP8,DT8)</f>
        <v>315063</v>
      </c>
      <c r="E8" s="72">
        <f t="shared" si="0"/>
        <v>63707</v>
      </c>
      <c r="F8" s="66" t="s">
        <v>432</v>
      </c>
      <c r="G8" s="52" t="s">
        <v>433</v>
      </c>
      <c r="H8" s="72">
        <v>173915</v>
      </c>
      <c r="I8" s="72">
        <v>35166</v>
      </c>
      <c r="J8" s="66" t="s">
        <v>440</v>
      </c>
      <c r="K8" s="52" t="s">
        <v>441</v>
      </c>
      <c r="L8" s="72">
        <v>141148</v>
      </c>
      <c r="M8" s="72">
        <v>28541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391</v>
      </c>
      <c r="B9" s="64" t="s">
        <v>394</v>
      </c>
      <c r="C9" s="51" t="s">
        <v>395</v>
      </c>
      <c r="D9" s="72">
        <f t="shared" si="0"/>
        <v>926863</v>
      </c>
      <c r="E9" s="72">
        <f t="shared" si="0"/>
        <v>0</v>
      </c>
      <c r="F9" s="66" t="s">
        <v>392</v>
      </c>
      <c r="G9" s="52" t="s">
        <v>393</v>
      </c>
      <c r="H9" s="72">
        <v>268855</v>
      </c>
      <c r="I9" s="72">
        <v>0</v>
      </c>
      <c r="J9" s="66" t="s">
        <v>412</v>
      </c>
      <c r="K9" s="52" t="s">
        <v>413</v>
      </c>
      <c r="L9" s="72">
        <v>160422</v>
      </c>
      <c r="M9" s="72">
        <v>0</v>
      </c>
      <c r="N9" s="66" t="s">
        <v>420</v>
      </c>
      <c r="O9" s="52" t="s">
        <v>421</v>
      </c>
      <c r="P9" s="72">
        <v>404399</v>
      </c>
      <c r="Q9" s="72">
        <v>0</v>
      </c>
      <c r="R9" s="66" t="s">
        <v>422</v>
      </c>
      <c r="S9" s="52" t="s">
        <v>423</v>
      </c>
      <c r="T9" s="72">
        <v>93187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391</v>
      </c>
      <c r="B10" s="64" t="s">
        <v>404</v>
      </c>
      <c r="C10" s="51" t="s">
        <v>405</v>
      </c>
      <c r="D10" s="72">
        <f t="shared" si="0"/>
        <v>566843</v>
      </c>
      <c r="E10" s="72">
        <f t="shared" si="0"/>
        <v>0</v>
      </c>
      <c r="F10" s="66" t="s">
        <v>402</v>
      </c>
      <c r="G10" s="52" t="s">
        <v>403</v>
      </c>
      <c r="H10" s="72">
        <v>329072</v>
      </c>
      <c r="I10" s="72">
        <v>0</v>
      </c>
      <c r="J10" s="66" t="s">
        <v>406</v>
      </c>
      <c r="K10" s="52" t="s">
        <v>407</v>
      </c>
      <c r="L10" s="72">
        <v>237771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391</v>
      </c>
      <c r="B11" s="64" t="s">
        <v>418</v>
      </c>
      <c r="C11" s="51" t="s">
        <v>419</v>
      </c>
      <c r="D11" s="72">
        <f t="shared" si="0"/>
        <v>866416</v>
      </c>
      <c r="E11" s="72">
        <f t="shared" si="0"/>
        <v>162036</v>
      </c>
      <c r="F11" s="66" t="s">
        <v>416</v>
      </c>
      <c r="G11" s="52" t="s">
        <v>417</v>
      </c>
      <c r="H11" s="72">
        <v>690990</v>
      </c>
      <c r="I11" s="72">
        <v>141312</v>
      </c>
      <c r="J11" s="66" t="s">
        <v>428</v>
      </c>
      <c r="K11" s="52" t="s">
        <v>429</v>
      </c>
      <c r="L11" s="72">
        <v>137803</v>
      </c>
      <c r="M11" s="72">
        <v>20724</v>
      </c>
      <c r="N11" s="66" t="s">
        <v>426</v>
      </c>
      <c r="O11" s="52" t="s">
        <v>427</v>
      </c>
      <c r="P11" s="72">
        <v>37623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391</v>
      </c>
      <c r="B12" s="54" t="s">
        <v>414</v>
      </c>
      <c r="C12" s="53" t="s">
        <v>415</v>
      </c>
      <c r="D12" s="74">
        <f t="shared" si="0"/>
        <v>0</v>
      </c>
      <c r="E12" s="74">
        <f t="shared" si="0"/>
        <v>204924</v>
      </c>
      <c r="F12" s="54" t="s">
        <v>412</v>
      </c>
      <c r="G12" s="53" t="s">
        <v>413</v>
      </c>
      <c r="H12" s="74">
        <v>0</v>
      </c>
      <c r="I12" s="74">
        <v>63229</v>
      </c>
      <c r="J12" s="54" t="s">
        <v>420</v>
      </c>
      <c r="K12" s="53" t="s">
        <v>421</v>
      </c>
      <c r="L12" s="74">
        <v>0</v>
      </c>
      <c r="M12" s="74">
        <v>141695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391</v>
      </c>
      <c r="B13" s="54" t="s">
        <v>408</v>
      </c>
      <c r="C13" s="53" t="s">
        <v>409</v>
      </c>
      <c r="D13" s="74">
        <f t="shared" si="0"/>
        <v>0</v>
      </c>
      <c r="E13" s="74">
        <f t="shared" si="0"/>
        <v>46185</v>
      </c>
      <c r="F13" s="54" t="s">
        <v>406</v>
      </c>
      <c r="G13" s="53" t="s">
        <v>407</v>
      </c>
      <c r="H13" s="74">
        <v>0</v>
      </c>
      <c r="I13" s="74">
        <v>34343</v>
      </c>
      <c r="J13" s="54" t="s">
        <v>422</v>
      </c>
      <c r="K13" s="53" t="s">
        <v>423</v>
      </c>
      <c r="L13" s="74">
        <v>0</v>
      </c>
      <c r="M13" s="74">
        <v>11842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391</v>
      </c>
      <c r="B14" s="54" t="s">
        <v>396</v>
      </c>
      <c r="C14" s="53" t="s">
        <v>397</v>
      </c>
      <c r="D14" s="74">
        <f t="shared" si="0"/>
        <v>441999</v>
      </c>
      <c r="E14" s="74">
        <f t="shared" si="0"/>
        <v>115066</v>
      </c>
      <c r="F14" s="54" t="s">
        <v>392</v>
      </c>
      <c r="G14" s="53" t="s">
        <v>393</v>
      </c>
      <c r="H14" s="74">
        <v>39057</v>
      </c>
      <c r="I14" s="74">
        <v>0</v>
      </c>
      <c r="J14" s="54" t="s">
        <v>410</v>
      </c>
      <c r="K14" s="53" t="s">
        <v>411</v>
      </c>
      <c r="L14" s="74">
        <v>308921</v>
      </c>
      <c r="M14" s="74">
        <v>88828</v>
      </c>
      <c r="N14" s="54" t="s">
        <v>426</v>
      </c>
      <c r="O14" s="53" t="s">
        <v>427</v>
      </c>
      <c r="P14" s="74">
        <v>0</v>
      </c>
      <c r="Q14" s="74">
        <v>2068</v>
      </c>
      <c r="R14" s="54" t="s">
        <v>430</v>
      </c>
      <c r="S14" s="53" t="s">
        <v>431</v>
      </c>
      <c r="T14" s="74">
        <v>94021</v>
      </c>
      <c r="U14" s="74">
        <v>24170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479</v>
      </c>
      <c r="D2" s="25" t="s">
        <v>113</v>
      </c>
      <c r="E2" s="144" t="s">
        <v>480</v>
      </c>
      <c r="F2" s="3"/>
      <c r="G2" s="3"/>
      <c r="H2" s="3"/>
      <c r="I2" s="3"/>
      <c r="J2" s="3"/>
      <c r="K2" s="3"/>
      <c r="L2" s="3" t="str">
        <f>LEFT(D2,2)</f>
        <v>18</v>
      </c>
      <c r="M2" s="3" t="str">
        <f>IF(L2&lt;&gt;"",VLOOKUP(L2,$AK$6:$AL$52,2,FALSE),"-")</f>
        <v>福井県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31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481</v>
      </c>
      <c r="C6" s="171"/>
      <c r="D6" s="172"/>
      <c r="E6" s="13" t="s">
        <v>58</v>
      </c>
      <c r="F6" s="14" t="s">
        <v>60</v>
      </c>
      <c r="H6" s="173" t="s">
        <v>482</v>
      </c>
      <c r="I6" s="174"/>
      <c r="J6" s="174"/>
      <c r="K6" s="175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483</v>
      </c>
      <c r="AL6" s="28" t="s">
        <v>5</v>
      </c>
    </row>
    <row r="7" spans="2:38" ht="19.5" customHeight="1">
      <c r="B7" s="176" t="s">
        <v>84</v>
      </c>
      <c r="C7" s="177"/>
      <c r="D7" s="177"/>
      <c r="E7" s="17">
        <f aca="true" t="shared" si="0" ref="E7:E12">AF7</f>
        <v>512259</v>
      </c>
      <c r="F7" s="17">
        <f aca="true" t="shared" si="1" ref="F7:F12">AF14</f>
        <v>312212</v>
      </c>
      <c r="H7" s="178" t="s">
        <v>384</v>
      </c>
      <c r="I7" s="178" t="s">
        <v>484</v>
      </c>
      <c r="J7" s="173" t="s">
        <v>91</v>
      </c>
      <c r="K7" s="190"/>
      <c r="L7" s="17">
        <f aca="true" t="shared" si="2" ref="L7:L12">AF21</f>
        <v>7941</v>
      </c>
      <c r="M7" s="17">
        <f aca="true" t="shared" si="3" ref="M7:M12">AF42</f>
        <v>0</v>
      </c>
      <c r="AC7" s="15" t="s">
        <v>84</v>
      </c>
      <c r="AD7" s="41" t="s">
        <v>485</v>
      </c>
      <c r="AE7" s="40" t="s">
        <v>486</v>
      </c>
      <c r="AF7" s="36">
        <f aca="true" ca="1" t="shared" si="4" ref="AF7:AF38">IF(AF$2=0,INDIRECT("'"&amp;AD7&amp;"'!"&amp;AE7&amp;$AI$2),0)</f>
        <v>512259</v>
      </c>
      <c r="AG7" s="40"/>
      <c r="AH7" s="145" t="str">
        <f>+'廃棄物事業経費（歳入）'!B7</f>
        <v>18000</v>
      </c>
      <c r="AI7" s="2">
        <v>7</v>
      </c>
      <c r="AK7" s="26" t="s">
        <v>487</v>
      </c>
      <c r="AL7" s="28" t="s">
        <v>6</v>
      </c>
    </row>
    <row r="8" spans="2:38" ht="19.5" customHeight="1">
      <c r="B8" s="176" t="s">
        <v>488</v>
      </c>
      <c r="C8" s="177"/>
      <c r="D8" s="177"/>
      <c r="E8" s="17">
        <f t="shared" si="0"/>
        <v>9310</v>
      </c>
      <c r="F8" s="17">
        <f t="shared" si="1"/>
        <v>147</v>
      </c>
      <c r="H8" s="179"/>
      <c r="I8" s="179"/>
      <c r="J8" s="173" t="s">
        <v>93</v>
      </c>
      <c r="K8" s="175"/>
      <c r="L8" s="17">
        <f t="shared" si="2"/>
        <v>211430</v>
      </c>
      <c r="M8" s="17">
        <f t="shared" si="3"/>
        <v>130223</v>
      </c>
      <c r="AC8" s="15" t="s">
        <v>488</v>
      </c>
      <c r="AD8" s="41" t="s">
        <v>485</v>
      </c>
      <c r="AE8" s="40" t="s">
        <v>489</v>
      </c>
      <c r="AF8" s="36">
        <f ca="1" t="shared" si="4"/>
        <v>9310</v>
      </c>
      <c r="AG8" s="40"/>
      <c r="AH8" s="145" t="str">
        <f>+'廃棄物事業経費（歳入）'!B8</f>
        <v>18201</v>
      </c>
      <c r="AI8" s="2">
        <v>8</v>
      </c>
      <c r="AK8" s="26" t="s">
        <v>490</v>
      </c>
      <c r="AL8" s="28" t="s">
        <v>7</v>
      </c>
    </row>
    <row r="9" spans="2:38" ht="19.5" customHeight="1">
      <c r="B9" s="176" t="s">
        <v>87</v>
      </c>
      <c r="C9" s="177"/>
      <c r="D9" s="177"/>
      <c r="E9" s="17">
        <f t="shared" si="0"/>
        <v>29000</v>
      </c>
      <c r="F9" s="17">
        <f t="shared" si="1"/>
        <v>0</v>
      </c>
      <c r="H9" s="179"/>
      <c r="I9" s="179"/>
      <c r="J9" s="173" t="s">
        <v>95</v>
      </c>
      <c r="K9" s="190"/>
      <c r="L9" s="17">
        <f t="shared" si="2"/>
        <v>3347</v>
      </c>
      <c r="M9" s="17">
        <f t="shared" si="3"/>
        <v>287270</v>
      </c>
      <c r="AC9" s="15" t="s">
        <v>87</v>
      </c>
      <c r="AD9" s="41" t="s">
        <v>485</v>
      </c>
      <c r="AE9" s="40" t="s">
        <v>491</v>
      </c>
      <c r="AF9" s="36">
        <f ca="1" t="shared" si="4"/>
        <v>29000</v>
      </c>
      <c r="AG9" s="40"/>
      <c r="AH9" s="145" t="str">
        <f>+'廃棄物事業経費（歳入）'!B9</f>
        <v>18202</v>
      </c>
      <c r="AI9" s="2">
        <v>9</v>
      </c>
      <c r="AK9" s="26" t="s">
        <v>492</v>
      </c>
      <c r="AL9" s="28" t="s">
        <v>8</v>
      </c>
    </row>
    <row r="10" spans="2:38" ht="19.5" customHeight="1">
      <c r="B10" s="176" t="s">
        <v>493</v>
      </c>
      <c r="C10" s="177"/>
      <c r="D10" s="177"/>
      <c r="E10" s="17">
        <f t="shared" si="0"/>
        <v>1062534</v>
      </c>
      <c r="F10" s="17">
        <f t="shared" si="1"/>
        <v>27506</v>
      </c>
      <c r="H10" s="179"/>
      <c r="I10" s="180"/>
      <c r="J10" s="173" t="s">
        <v>0</v>
      </c>
      <c r="K10" s="190"/>
      <c r="L10" s="17">
        <f t="shared" si="2"/>
        <v>0</v>
      </c>
      <c r="M10" s="17">
        <f t="shared" si="3"/>
        <v>11300</v>
      </c>
      <c r="AC10" s="15" t="s">
        <v>493</v>
      </c>
      <c r="AD10" s="41" t="s">
        <v>485</v>
      </c>
      <c r="AE10" s="40" t="s">
        <v>494</v>
      </c>
      <c r="AF10" s="36">
        <f ca="1" t="shared" si="4"/>
        <v>1062534</v>
      </c>
      <c r="AG10" s="40"/>
      <c r="AH10" s="145" t="str">
        <f>+'廃棄物事業経費（歳入）'!B10</f>
        <v>18204</v>
      </c>
      <c r="AI10" s="2">
        <v>10</v>
      </c>
      <c r="AK10" s="26" t="s">
        <v>495</v>
      </c>
      <c r="AL10" s="28" t="s">
        <v>9</v>
      </c>
    </row>
    <row r="11" spans="2:38" ht="19.5" customHeight="1">
      <c r="B11" s="176" t="s">
        <v>496</v>
      </c>
      <c r="C11" s="177"/>
      <c r="D11" s="177"/>
      <c r="E11" s="17">
        <f t="shared" si="0"/>
        <v>3117184</v>
      </c>
      <c r="F11" s="17">
        <f t="shared" si="1"/>
        <v>591918</v>
      </c>
      <c r="H11" s="179"/>
      <c r="I11" s="181" t="s">
        <v>74</v>
      </c>
      <c r="J11" s="181"/>
      <c r="K11" s="181"/>
      <c r="L11" s="17">
        <f t="shared" si="2"/>
        <v>11121</v>
      </c>
      <c r="M11" s="17">
        <f t="shared" si="3"/>
        <v>5976</v>
      </c>
      <c r="AC11" s="15" t="s">
        <v>496</v>
      </c>
      <c r="AD11" s="41" t="s">
        <v>485</v>
      </c>
      <c r="AE11" s="40" t="s">
        <v>497</v>
      </c>
      <c r="AF11" s="36">
        <f ca="1" t="shared" si="4"/>
        <v>3117184</v>
      </c>
      <c r="AG11" s="40"/>
      <c r="AH11" s="145" t="str">
        <f>+'廃棄物事業経費（歳入）'!B11</f>
        <v>18205</v>
      </c>
      <c r="AI11" s="2">
        <v>11</v>
      </c>
      <c r="AK11" s="26" t="s">
        <v>498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444185</v>
      </c>
      <c r="F12" s="17">
        <f t="shared" si="1"/>
        <v>137474</v>
      </c>
      <c r="H12" s="179"/>
      <c r="I12" s="181" t="s">
        <v>499</v>
      </c>
      <c r="J12" s="181"/>
      <c r="K12" s="181"/>
      <c r="L12" s="17">
        <f t="shared" si="2"/>
        <v>56467</v>
      </c>
      <c r="M12" s="17">
        <f t="shared" si="3"/>
        <v>0</v>
      </c>
      <c r="AC12" s="15" t="s">
        <v>0</v>
      </c>
      <c r="AD12" s="41" t="s">
        <v>485</v>
      </c>
      <c r="AE12" s="40" t="s">
        <v>500</v>
      </c>
      <c r="AF12" s="36">
        <f ca="1" t="shared" si="4"/>
        <v>444185</v>
      </c>
      <c r="AG12" s="40"/>
      <c r="AH12" s="145" t="str">
        <f>+'廃棄物事業経費（歳入）'!B12</f>
        <v>18206</v>
      </c>
      <c r="AI12" s="2">
        <v>12</v>
      </c>
      <c r="AK12" s="26" t="s">
        <v>501</v>
      </c>
      <c r="AL12" s="28" t="s">
        <v>11</v>
      </c>
    </row>
    <row r="13" spans="2:38" ht="19.5" customHeight="1">
      <c r="B13" s="182" t="s">
        <v>502</v>
      </c>
      <c r="C13" s="183"/>
      <c r="D13" s="183"/>
      <c r="E13" s="18">
        <f>SUM(E7:E12)</f>
        <v>5174472</v>
      </c>
      <c r="F13" s="18">
        <f>SUM(F7:F12)</f>
        <v>1069257</v>
      </c>
      <c r="H13" s="179"/>
      <c r="I13" s="170" t="s">
        <v>388</v>
      </c>
      <c r="J13" s="184"/>
      <c r="K13" s="185"/>
      <c r="L13" s="19">
        <f>SUM(L7:L12)</f>
        <v>290306</v>
      </c>
      <c r="M13" s="19">
        <f>SUM(M7:M12)</f>
        <v>434769</v>
      </c>
      <c r="AC13" s="15" t="s">
        <v>71</v>
      </c>
      <c r="AD13" s="41" t="s">
        <v>485</v>
      </c>
      <c r="AE13" s="40" t="s">
        <v>503</v>
      </c>
      <c r="AF13" s="36">
        <f ca="1" t="shared" si="4"/>
        <v>7213356</v>
      </c>
      <c r="AG13" s="40"/>
      <c r="AH13" s="145" t="str">
        <f>+'廃棄物事業経費（歳入）'!B13</f>
        <v>18207</v>
      </c>
      <c r="AI13" s="2">
        <v>13</v>
      </c>
      <c r="AK13" s="26" t="s">
        <v>504</v>
      </c>
      <c r="AL13" s="28" t="s">
        <v>12</v>
      </c>
    </row>
    <row r="14" spans="2:38" ht="19.5" customHeight="1">
      <c r="B14" s="20"/>
      <c r="C14" s="186" t="s">
        <v>505</v>
      </c>
      <c r="D14" s="187"/>
      <c r="E14" s="22">
        <f>E13-E11</f>
        <v>2057288</v>
      </c>
      <c r="F14" s="22">
        <f>F13-F11</f>
        <v>477339</v>
      </c>
      <c r="H14" s="180"/>
      <c r="I14" s="20"/>
      <c r="J14" s="24"/>
      <c r="K14" s="21" t="s">
        <v>505</v>
      </c>
      <c r="L14" s="23">
        <f>L13-L12</f>
        <v>233839</v>
      </c>
      <c r="M14" s="23">
        <f>M13-M12</f>
        <v>434769</v>
      </c>
      <c r="AC14" s="15" t="s">
        <v>84</v>
      </c>
      <c r="AD14" s="41" t="s">
        <v>485</v>
      </c>
      <c r="AE14" s="40" t="s">
        <v>506</v>
      </c>
      <c r="AF14" s="36">
        <f ca="1" t="shared" si="4"/>
        <v>312212</v>
      </c>
      <c r="AG14" s="40"/>
      <c r="AH14" s="145" t="str">
        <f>+'廃棄物事業経費（歳入）'!B14</f>
        <v>18208</v>
      </c>
      <c r="AI14" s="2">
        <v>14</v>
      </c>
      <c r="AK14" s="26" t="s">
        <v>507</v>
      </c>
      <c r="AL14" s="28" t="s">
        <v>13</v>
      </c>
    </row>
    <row r="15" spans="2:38" ht="19.5" customHeight="1">
      <c r="B15" s="176" t="s">
        <v>71</v>
      </c>
      <c r="C15" s="177"/>
      <c r="D15" s="177"/>
      <c r="E15" s="17">
        <f>AF13</f>
        <v>7213356</v>
      </c>
      <c r="F15" s="17">
        <f>AF20</f>
        <v>982054</v>
      </c>
      <c r="H15" s="178" t="s">
        <v>508</v>
      </c>
      <c r="I15" s="178" t="s">
        <v>509</v>
      </c>
      <c r="J15" s="16" t="s">
        <v>97</v>
      </c>
      <c r="K15" s="27"/>
      <c r="L15" s="17">
        <f aca="true" t="shared" si="5" ref="L15:L28">AF27</f>
        <v>707748</v>
      </c>
      <c r="M15" s="17">
        <f aca="true" t="shared" si="6" ref="M15:M28">AF48</f>
        <v>120609</v>
      </c>
      <c r="AC15" s="15" t="s">
        <v>488</v>
      </c>
      <c r="AD15" s="41" t="s">
        <v>485</v>
      </c>
      <c r="AE15" s="40" t="s">
        <v>510</v>
      </c>
      <c r="AF15" s="36">
        <f ca="1" t="shared" si="4"/>
        <v>147</v>
      </c>
      <c r="AG15" s="40"/>
      <c r="AH15" s="145" t="str">
        <f>+'廃棄物事業経費（歳入）'!B15</f>
        <v>18209</v>
      </c>
      <c r="AI15" s="2">
        <v>15</v>
      </c>
      <c r="AK15" s="26" t="s">
        <v>511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12387828</v>
      </c>
      <c r="F16" s="18">
        <f>SUM(F13,F15)</f>
        <v>2051311</v>
      </c>
      <c r="H16" s="192"/>
      <c r="I16" s="179"/>
      <c r="J16" s="179" t="s">
        <v>512</v>
      </c>
      <c r="K16" s="13" t="s">
        <v>99</v>
      </c>
      <c r="L16" s="17">
        <f t="shared" si="5"/>
        <v>280637</v>
      </c>
      <c r="M16" s="17">
        <f t="shared" si="6"/>
        <v>0</v>
      </c>
      <c r="AC16" s="15" t="s">
        <v>87</v>
      </c>
      <c r="AD16" s="41" t="s">
        <v>485</v>
      </c>
      <c r="AE16" s="40" t="s">
        <v>513</v>
      </c>
      <c r="AF16" s="36">
        <f ca="1" t="shared" si="4"/>
        <v>0</v>
      </c>
      <c r="AG16" s="40"/>
      <c r="AH16" s="145" t="str">
        <f>+'廃棄物事業経費（歳入）'!B16</f>
        <v>18210</v>
      </c>
      <c r="AI16" s="2">
        <v>16</v>
      </c>
      <c r="AK16" s="26" t="s">
        <v>514</v>
      </c>
      <c r="AL16" s="28" t="s">
        <v>15</v>
      </c>
    </row>
    <row r="17" spans="2:38" ht="19.5" customHeight="1">
      <c r="B17" s="20"/>
      <c r="C17" s="186" t="s">
        <v>505</v>
      </c>
      <c r="D17" s="187"/>
      <c r="E17" s="22">
        <f>SUM(E14:E15)</f>
        <v>9270644</v>
      </c>
      <c r="F17" s="22">
        <f>SUM(F14:F15)</f>
        <v>1459393</v>
      </c>
      <c r="H17" s="192"/>
      <c r="I17" s="179"/>
      <c r="J17" s="179"/>
      <c r="K17" s="13" t="s">
        <v>101</v>
      </c>
      <c r="L17" s="17">
        <f t="shared" si="5"/>
        <v>298091</v>
      </c>
      <c r="M17" s="17">
        <f t="shared" si="6"/>
        <v>30830</v>
      </c>
      <c r="AC17" s="15" t="s">
        <v>493</v>
      </c>
      <c r="AD17" s="41" t="s">
        <v>485</v>
      </c>
      <c r="AE17" s="40" t="s">
        <v>515</v>
      </c>
      <c r="AF17" s="36">
        <f ca="1" t="shared" si="4"/>
        <v>27506</v>
      </c>
      <c r="AG17" s="40"/>
      <c r="AH17" s="145" t="str">
        <f>+'廃棄物事業経費（歳入）'!B17</f>
        <v>18322</v>
      </c>
      <c r="AI17" s="2">
        <v>17</v>
      </c>
      <c r="AK17" s="26" t="s">
        <v>516</v>
      </c>
      <c r="AL17" s="28" t="s">
        <v>16</v>
      </c>
    </row>
    <row r="18" spans="8:38" ht="19.5" customHeight="1">
      <c r="H18" s="192"/>
      <c r="I18" s="180"/>
      <c r="J18" s="180"/>
      <c r="K18" s="13" t="s">
        <v>103</v>
      </c>
      <c r="L18" s="17">
        <f t="shared" si="5"/>
        <v>20911</v>
      </c>
      <c r="M18" s="17">
        <f t="shared" si="6"/>
        <v>0</v>
      </c>
      <c r="AC18" s="15" t="s">
        <v>496</v>
      </c>
      <c r="AD18" s="41" t="s">
        <v>485</v>
      </c>
      <c r="AE18" s="40" t="s">
        <v>517</v>
      </c>
      <c r="AF18" s="36">
        <f ca="1" t="shared" si="4"/>
        <v>591918</v>
      </c>
      <c r="AG18" s="40"/>
      <c r="AH18" s="145" t="str">
        <f>+'廃棄物事業経費（歳入）'!B18</f>
        <v>18382</v>
      </c>
      <c r="AI18" s="2">
        <v>18</v>
      </c>
      <c r="AK18" s="26" t="s">
        <v>518</v>
      </c>
      <c r="AL18" s="28" t="s">
        <v>17</v>
      </c>
    </row>
    <row r="19" spans="8:38" ht="19.5" customHeight="1">
      <c r="H19" s="192"/>
      <c r="I19" s="178" t="s">
        <v>519</v>
      </c>
      <c r="J19" s="173" t="s">
        <v>105</v>
      </c>
      <c r="K19" s="190"/>
      <c r="L19" s="17">
        <f t="shared" si="5"/>
        <v>50716</v>
      </c>
      <c r="M19" s="17">
        <f t="shared" si="6"/>
        <v>7146</v>
      </c>
      <c r="AC19" s="15" t="s">
        <v>0</v>
      </c>
      <c r="AD19" s="41" t="s">
        <v>485</v>
      </c>
      <c r="AE19" s="40" t="s">
        <v>520</v>
      </c>
      <c r="AF19" s="36">
        <f ca="1" t="shared" si="4"/>
        <v>137474</v>
      </c>
      <c r="AG19" s="40"/>
      <c r="AH19" s="145" t="str">
        <f>+'廃棄物事業経費（歳入）'!B19</f>
        <v>18404</v>
      </c>
      <c r="AI19" s="2">
        <v>19</v>
      </c>
      <c r="AK19" s="26" t="s">
        <v>521</v>
      </c>
      <c r="AL19" s="28" t="s">
        <v>18</v>
      </c>
    </row>
    <row r="20" spans="2:38" ht="19.5" customHeight="1">
      <c r="B20" s="176" t="s">
        <v>522</v>
      </c>
      <c r="C20" s="191"/>
      <c r="D20" s="191"/>
      <c r="E20" s="29">
        <f>E11</f>
        <v>3117184</v>
      </c>
      <c r="F20" s="29">
        <f>F11</f>
        <v>591918</v>
      </c>
      <c r="H20" s="192"/>
      <c r="I20" s="179"/>
      <c r="J20" s="173" t="s">
        <v>107</v>
      </c>
      <c r="K20" s="190"/>
      <c r="L20" s="17">
        <f t="shared" si="5"/>
        <v>1891018</v>
      </c>
      <c r="M20" s="17">
        <f t="shared" si="6"/>
        <v>435240</v>
      </c>
      <c r="AC20" s="15" t="s">
        <v>71</v>
      </c>
      <c r="AD20" s="41" t="s">
        <v>485</v>
      </c>
      <c r="AE20" s="40" t="s">
        <v>523</v>
      </c>
      <c r="AF20" s="36">
        <f ca="1" t="shared" si="4"/>
        <v>982054</v>
      </c>
      <c r="AG20" s="40"/>
      <c r="AH20" s="145" t="str">
        <f>+'廃棄物事業経費（歳入）'!B20</f>
        <v>18423</v>
      </c>
      <c r="AI20" s="2">
        <v>20</v>
      </c>
      <c r="AK20" s="26" t="s">
        <v>524</v>
      </c>
      <c r="AL20" s="28" t="s">
        <v>19</v>
      </c>
    </row>
    <row r="21" spans="2:38" ht="19.5" customHeight="1">
      <c r="B21" s="176" t="s">
        <v>525</v>
      </c>
      <c r="C21" s="176"/>
      <c r="D21" s="176"/>
      <c r="E21" s="29">
        <f>L12+L27</f>
        <v>3117184</v>
      </c>
      <c r="F21" s="29">
        <f>M12+M27</f>
        <v>591918</v>
      </c>
      <c r="H21" s="192"/>
      <c r="I21" s="180"/>
      <c r="J21" s="173" t="s">
        <v>109</v>
      </c>
      <c r="K21" s="190"/>
      <c r="L21" s="17">
        <f t="shared" si="5"/>
        <v>217046</v>
      </c>
      <c r="M21" s="17">
        <f t="shared" si="6"/>
        <v>97</v>
      </c>
      <c r="AB21" s="28" t="s">
        <v>58</v>
      </c>
      <c r="AC21" s="15" t="s">
        <v>526</v>
      </c>
      <c r="AD21" s="41" t="s">
        <v>527</v>
      </c>
      <c r="AE21" s="40" t="s">
        <v>486</v>
      </c>
      <c r="AF21" s="36">
        <f ca="1" t="shared" si="4"/>
        <v>7941</v>
      </c>
      <c r="AG21" s="40"/>
      <c r="AH21" s="145" t="str">
        <f>+'廃棄物事業経費（歳入）'!B21</f>
        <v>18442</v>
      </c>
      <c r="AI21" s="2">
        <v>21</v>
      </c>
      <c r="AK21" s="26" t="s">
        <v>528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79</v>
      </c>
      <c r="J22" s="189"/>
      <c r="K22" s="190"/>
      <c r="L22" s="17">
        <f t="shared" si="5"/>
        <v>54603</v>
      </c>
      <c r="M22" s="17">
        <f t="shared" si="6"/>
        <v>0</v>
      </c>
      <c r="AB22" s="28" t="s">
        <v>58</v>
      </c>
      <c r="AC22" s="15" t="s">
        <v>529</v>
      </c>
      <c r="AD22" s="41" t="s">
        <v>527</v>
      </c>
      <c r="AE22" s="40" t="s">
        <v>489</v>
      </c>
      <c r="AF22" s="36">
        <f ca="1" t="shared" si="4"/>
        <v>211430</v>
      </c>
      <c r="AH22" s="145" t="str">
        <f>+'廃棄物事業経費（歳入）'!B22</f>
        <v>18481</v>
      </c>
      <c r="AI22" s="2">
        <v>22</v>
      </c>
      <c r="AK22" s="26" t="s">
        <v>530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531</v>
      </c>
      <c r="J23" s="170" t="s">
        <v>105</v>
      </c>
      <c r="K23" s="185"/>
      <c r="L23" s="17">
        <f t="shared" si="5"/>
        <v>2367283</v>
      </c>
      <c r="M23" s="17">
        <f t="shared" si="6"/>
        <v>3363</v>
      </c>
      <c r="AB23" s="28" t="s">
        <v>58</v>
      </c>
      <c r="AC23" s="1" t="s">
        <v>532</v>
      </c>
      <c r="AD23" s="41" t="s">
        <v>527</v>
      </c>
      <c r="AE23" s="35" t="s">
        <v>491</v>
      </c>
      <c r="AF23" s="36">
        <f ca="1" t="shared" si="4"/>
        <v>3347</v>
      </c>
      <c r="AH23" s="145" t="str">
        <f>+'廃棄物事業経費（歳入）'!B23</f>
        <v>18483</v>
      </c>
      <c r="AI23" s="2">
        <v>23</v>
      </c>
      <c r="AK23" s="26" t="s">
        <v>533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107</v>
      </c>
      <c r="K24" s="190"/>
      <c r="L24" s="17">
        <f t="shared" si="5"/>
        <v>2093601</v>
      </c>
      <c r="M24" s="17">
        <f t="shared" si="6"/>
        <v>306130</v>
      </c>
      <c r="AB24" s="28" t="s">
        <v>58</v>
      </c>
      <c r="AC24" s="15" t="s">
        <v>0</v>
      </c>
      <c r="AD24" s="41" t="s">
        <v>527</v>
      </c>
      <c r="AE24" s="40" t="s">
        <v>494</v>
      </c>
      <c r="AF24" s="36">
        <f ca="1" t="shared" si="4"/>
        <v>0</v>
      </c>
      <c r="AH24" s="145" t="str">
        <f>+'廃棄物事業経費（歳入）'!B24</f>
        <v>18501</v>
      </c>
      <c r="AI24" s="2">
        <v>24</v>
      </c>
      <c r="AK24" s="26" t="s">
        <v>534</v>
      </c>
      <c r="AL24" s="28" t="s">
        <v>23</v>
      </c>
    </row>
    <row r="25" spans="8:38" ht="19.5" customHeight="1">
      <c r="H25" s="192"/>
      <c r="I25" s="179"/>
      <c r="J25" s="173" t="s">
        <v>109</v>
      </c>
      <c r="K25" s="190"/>
      <c r="L25" s="17">
        <f t="shared" si="5"/>
        <v>310210</v>
      </c>
      <c r="M25" s="17">
        <f t="shared" si="6"/>
        <v>13679</v>
      </c>
      <c r="AB25" s="28" t="s">
        <v>58</v>
      </c>
      <c r="AC25" s="15" t="s">
        <v>74</v>
      </c>
      <c r="AD25" s="41" t="s">
        <v>527</v>
      </c>
      <c r="AE25" s="40" t="s">
        <v>497</v>
      </c>
      <c r="AF25" s="36">
        <f ca="1" t="shared" si="4"/>
        <v>11121</v>
      </c>
      <c r="AH25" s="145" t="str">
        <f>+'廃棄物事業経費（歳入）'!B25</f>
        <v>18821</v>
      </c>
      <c r="AI25" s="2">
        <v>25</v>
      </c>
      <c r="AK25" s="26" t="s">
        <v>535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9645</v>
      </c>
      <c r="M26" s="17">
        <f t="shared" si="6"/>
        <v>15121</v>
      </c>
      <c r="AB26" s="28" t="s">
        <v>58</v>
      </c>
      <c r="AC26" s="1" t="s">
        <v>499</v>
      </c>
      <c r="AD26" s="41" t="s">
        <v>527</v>
      </c>
      <c r="AE26" s="35" t="s">
        <v>500</v>
      </c>
      <c r="AF26" s="36">
        <f ca="1" t="shared" si="4"/>
        <v>56467</v>
      </c>
      <c r="AH26" s="145" t="str">
        <f>+'廃棄物事業経費（歳入）'!B26</f>
        <v>18825</v>
      </c>
      <c r="AI26" s="2">
        <v>26</v>
      </c>
      <c r="AK26" s="26" t="s">
        <v>536</v>
      </c>
      <c r="AL26" s="28" t="s">
        <v>25</v>
      </c>
    </row>
    <row r="27" spans="8:38" ht="19.5" customHeight="1">
      <c r="H27" s="192"/>
      <c r="I27" s="173" t="s">
        <v>499</v>
      </c>
      <c r="J27" s="189"/>
      <c r="K27" s="190"/>
      <c r="L27" s="17">
        <f t="shared" si="5"/>
        <v>3060717</v>
      </c>
      <c r="M27" s="17">
        <f t="shared" si="6"/>
        <v>591918</v>
      </c>
      <c r="AB27" s="28" t="s">
        <v>58</v>
      </c>
      <c r="AC27" s="1" t="s">
        <v>537</v>
      </c>
      <c r="AD27" s="41" t="s">
        <v>527</v>
      </c>
      <c r="AE27" s="35" t="s">
        <v>538</v>
      </c>
      <c r="AF27" s="36">
        <f ca="1" t="shared" si="4"/>
        <v>707748</v>
      </c>
      <c r="AH27" s="145" t="str">
        <f>+'廃棄物事業経費（歳入）'!B27</f>
        <v>18833</v>
      </c>
      <c r="AI27" s="2">
        <v>27</v>
      </c>
      <c r="AK27" s="26" t="s">
        <v>539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33738</v>
      </c>
      <c r="M28" s="17">
        <f t="shared" si="6"/>
        <v>67</v>
      </c>
      <c r="AB28" s="28" t="s">
        <v>58</v>
      </c>
      <c r="AC28" s="1" t="s">
        <v>540</v>
      </c>
      <c r="AD28" s="41" t="s">
        <v>527</v>
      </c>
      <c r="AE28" s="35" t="s">
        <v>506</v>
      </c>
      <c r="AF28" s="36">
        <f ca="1" t="shared" si="4"/>
        <v>280637</v>
      </c>
      <c r="AH28" s="145" t="str">
        <f>+'廃棄物事業経費（歳入）'!B28</f>
        <v>18839</v>
      </c>
      <c r="AI28" s="2">
        <v>28</v>
      </c>
      <c r="AK28" s="26" t="s">
        <v>541</v>
      </c>
      <c r="AL28" s="28" t="s">
        <v>27</v>
      </c>
    </row>
    <row r="29" spans="8:38" ht="19.5" customHeight="1">
      <c r="H29" s="192"/>
      <c r="I29" s="170" t="s">
        <v>388</v>
      </c>
      <c r="J29" s="184"/>
      <c r="K29" s="185"/>
      <c r="L29" s="19">
        <f>SUM(L15:L28)</f>
        <v>11395964</v>
      </c>
      <c r="M29" s="19">
        <f>SUM(M15:M28)</f>
        <v>1524200</v>
      </c>
      <c r="AB29" s="28" t="s">
        <v>58</v>
      </c>
      <c r="AC29" s="1" t="s">
        <v>542</v>
      </c>
      <c r="AD29" s="41" t="s">
        <v>527</v>
      </c>
      <c r="AE29" s="35" t="s">
        <v>510</v>
      </c>
      <c r="AF29" s="36">
        <f ca="1" t="shared" si="4"/>
        <v>298091</v>
      </c>
      <c r="AH29" s="145" t="str">
        <f>+'廃棄物事業経費（歳入）'!B29</f>
        <v>18840</v>
      </c>
      <c r="AI29" s="2">
        <v>29</v>
      </c>
      <c r="AK29" s="26" t="s">
        <v>543</v>
      </c>
      <c r="AL29" s="28" t="s">
        <v>28</v>
      </c>
    </row>
    <row r="30" spans="8:38" ht="19.5" customHeight="1">
      <c r="H30" s="193"/>
      <c r="I30" s="20"/>
      <c r="J30" s="24"/>
      <c r="K30" s="21" t="s">
        <v>505</v>
      </c>
      <c r="L30" s="23">
        <f>L29-L27</f>
        <v>8335247</v>
      </c>
      <c r="M30" s="23">
        <f>M29-M27</f>
        <v>932282</v>
      </c>
      <c r="AB30" s="28" t="s">
        <v>58</v>
      </c>
      <c r="AC30" s="1" t="s">
        <v>544</v>
      </c>
      <c r="AD30" s="41" t="s">
        <v>527</v>
      </c>
      <c r="AE30" s="35" t="s">
        <v>513</v>
      </c>
      <c r="AF30" s="36">
        <f ca="1" t="shared" si="4"/>
        <v>20911</v>
      </c>
      <c r="AH30" s="145" t="str">
        <f>+'廃棄物事業経費（歳入）'!B30</f>
        <v>18842</v>
      </c>
      <c r="AI30" s="2">
        <v>30</v>
      </c>
      <c r="AK30" s="26" t="s">
        <v>545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701558</v>
      </c>
      <c r="M31" s="17">
        <f>AF62</f>
        <v>92342</v>
      </c>
      <c r="AB31" s="28" t="s">
        <v>58</v>
      </c>
      <c r="AC31" s="1" t="s">
        <v>546</v>
      </c>
      <c r="AD31" s="41" t="s">
        <v>527</v>
      </c>
      <c r="AE31" s="35" t="s">
        <v>517</v>
      </c>
      <c r="AF31" s="36">
        <f ca="1" t="shared" si="4"/>
        <v>50716</v>
      </c>
      <c r="AH31" s="145" t="str">
        <f>+'廃棄物事業経費（歳入）'!B31</f>
        <v>18844</v>
      </c>
      <c r="AI31" s="2">
        <v>31</v>
      </c>
      <c r="AK31" s="26" t="s">
        <v>547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12387828</v>
      </c>
      <c r="M32" s="19">
        <f>SUM(M13,M29,M31)</f>
        <v>2051311</v>
      </c>
      <c r="AB32" s="28" t="s">
        <v>58</v>
      </c>
      <c r="AC32" s="1" t="s">
        <v>548</v>
      </c>
      <c r="AD32" s="41" t="s">
        <v>527</v>
      </c>
      <c r="AE32" s="35" t="s">
        <v>520</v>
      </c>
      <c r="AF32" s="36">
        <f ca="1" t="shared" si="4"/>
        <v>1891018</v>
      </c>
      <c r="AH32" s="145">
        <f>+'廃棄物事業経費（歳入）'!B32</f>
        <v>0</v>
      </c>
      <c r="AI32" s="2">
        <v>32</v>
      </c>
      <c r="AK32" s="26" t="s">
        <v>549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505</v>
      </c>
      <c r="L33" s="23">
        <f>SUM(L14,L30,L31)</f>
        <v>9270644</v>
      </c>
      <c r="M33" s="23">
        <f>SUM(M14,M30,M31)</f>
        <v>1459393</v>
      </c>
      <c r="AB33" s="28" t="s">
        <v>58</v>
      </c>
      <c r="AC33" s="1" t="s">
        <v>550</v>
      </c>
      <c r="AD33" s="41" t="s">
        <v>527</v>
      </c>
      <c r="AE33" s="35" t="s">
        <v>523</v>
      </c>
      <c r="AF33" s="36">
        <f ca="1" t="shared" si="4"/>
        <v>217046</v>
      </c>
      <c r="AH33" s="145">
        <f>+'廃棄物事業経費（歳入）'!B33</f>
        <v>0</v>
      </c>
      <c r="AI33" s="2">
        <v>33</v>
      </c>
      <c r="AK33" s="26" t="s">
        <v>551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527</v>
      </c>
      <c r="AE34" s="35" t="s">
        <v>552</v>
      </c>
      <c r="AF34" s="36">
        <f ca="1" t="shared" si="4"/>
        <v>54603</v>
      </c>
      <c r="AH34" s="145">
        <f>+'廃棄物事業経費（歳入）'!B34</f>
        <v>0</v>
      </c>
      <c r="AI34" s="2">
        <v>34</v>
      </c>
      <c r="AK34" s="26" t="s">
        <v>553</v>
      </c>
      <c r="AL34" s="28" t="s">
        <v>33</v>
      </c>
    </row>
    <row r="35" spans="28:38" ht="14.25" hidden="1">
      <c r="AB35" s="28" t="s">
        <v>58</v>
      </c>
      <c r="AC35" s="1" t="s">
        <v>554</v>
      </c>
      <c r="AD35" s="41" t="s">
        <v>527</v>
      </c>
      <c r="AE35" s="35" t="s">
        <v>555</v>
      </c>
      <c r="AF35" s="36">
        <f ca="1" t="shared" si="4"/>
        <v>2367283</v>
      </c>
      <c r="AH35" s="145">
        <f>+'廃棄物事業経費（歳入）'!B35</f>
        <v>0</v>
      </c>
      <c r="AI35" s="2">
        <v>35</v>
      </c>
      <c r="AK35" s="131" t="s">
        <v>556</v>
      </c>
      <c r="AL35" s="28" t="s">
        <v>35</v>
      </c>
    </row>
    <row r="36" spans="28:38" ht="14.25" hidden="1">
      <c r="AB36" s="28" t="s">
        <v>58</v>
      </c>
      <c r="AC36" s="1" t="s">
        <v>557</v>
      </c>
      <c r="AD36" s="41" t="s">
        <v>527</v>
      </c>
      <c r="AE36" s="35" t="s">
        <v>558</v>
      </c>
      <c r="AF36" s="36">
        <f ca="1" t="shared" si="4"/>
        <v>2093601</v>
      </c>
      <c r="AH36" s="145">
        <f>+'廃棄物事業経費（歳入）'!B36</f>
        <v>0</v>
      </c>
      <c r="AI36" s="2">
        <v>36</v>
      </c>
      <c r="AK36" s="131" t="s">
        <v>559</v>
      </c>
      <c r="AL36" s="28" t="s">
        <v>36</v>
      </c>
    </row>
    <row r="37" spans="28:38" ht="14.25" hidden="1">
      <c r="AB37" s="28" t="s">
        <v>58</v>
      </c>
      <c r="AC37" s="1" t="s">
        <v>560</v>
      </c>
      <c r="AD37" s="41" t="s">
        <v>527</v>
      </c>
      <c r="AE37" s="35" t="s">
        <v>561</v>
      </c>
      <c r="AF37" s="36">
        <f ca="1" t="shared" si="4"/>
        <v>310210</v>
      </c>
      <c r="AH37" s="145">
        <f>+'廃棄物事業経費（歳入）'!B37</f>
        <v>0</v>
      </c>
      <c r="AI37" s="2">
        <v>37</v>
      </c>
      <c r="AK37" s="131" t="s">
        <v>562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527</v>
      </c>
      <c r="AE38" s="35" t="s">
        <v>563</v>
      </c>
      <c r="AF38" s="35">
        <f ca="1" t="shared" si="4"/>
        <v>9645</v>
      </c>
      <c r="AH38" s="145">
        <f>+'廃棄物事業経費（歳入）'!B38</f>
        <v>0</v>
      </c>
      <c r="AI38" s="2">
        <v>38</v>
      </c>
      <c r="AK38" s="131" t="s">
        <v>564</v>
      </c>
      <c r="AL38" s="28" t="s">
        <v>38</v>
      </c>
    </row>
    <row r="39" spans="28:38" ht="14.25" hidden="1">
      <c r="AB39" s="28" t="s">
        <v>58</v>
      </c>
      <c r="AC39" s="1" t="s">
        <v>499</v>
      </c>
      <c r="AD39" s="41" t="s">
        <v>527</v>
      </c>
      <c r="AE39" s="35" t="s">
        <v>565</v>
      </c>
      <c r="AF39" s="35">
        <f aca="true" ca="1" t="shared" si="7" ref="AF39:AF70">IF(AF$2=0,INDIRECT("'"&amp;AD39&amp;"'!"&amp;AE39&amp;$AI$2),0)</f>
        <v>3060717</v>
      </c>
      <c r="AH39" s="145">
        <f>+'廃棄物事業経費（歳入）'!B39</f>
        <v>0</v>
      </c>
      <c r="AI39" s="2">
        <v>39</v>
      </c>
      <c r="AK39" s="131" t="s">
        <v>566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527</v>
      </c>
      <c r="AE40" s="35" t="s">
        <v>567</v>
      </c>
      <c r="AF40" s="35">
        <f ca="1" t="shared" si="7"/>
        <v>33738</v>
      </c>
      <c r="AH40" s="145">
        <f>+'廃棄物事業経費（歳入）'!B40</f>
        <v>0</v>
      </c>
      <c r="AI40" s="2">
        <v>40</v>
      </c>
      <c r="AK40" s="131" t="s">
        <v>568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527</v>
      </c>
      <c r="AE41" s="35" t="s">
        <v>569</v>
      </c>
      <c r="AF41" s="35">
        <f ca="1" t="shared" si="7"/>
        <v>701558</v>
      </c>
      <c r="AH41" s="145">
        <f>+'廃棄物事業経費（歳入）'!B41</f>
        <v>0</v>
      </c>
      <c r="AI41" s="2">
        <v>41</v>
      </c>
      <c r="AK41" s="131" t="s">
        <v>570</v>
      </c>
      <c r="AL41" s="28" t="s">
        <v>41</v>
      </c>
    </row>
    <row r="42" spans="28:38" ht="14.25" hidden="1">
      <c r="AB42" s="28" t="s">
        <v>60</v>
      </c>
      <c r="AC42" s="15" t="s">
        <v>526</v>
      </c>
      <c r="AD42" s="41" t="s">
        <v>527</v>
      </c>
      <c r="AE42" s="35" t="s">
        <v>571</v>
      </c>
      <c r="AF42" s="35">
        <f ca="1" t="shared" si="7"/>
        <v>0</v>
      </c>
      <c r="AH42" s="145">
        <f>+'廃棄物事業経費（歳入）'!B42</f>
        <v>0</v>
      </c>
      <c r="AI42" s="2">
        <v>42</v>
      </c>
      <c r="AK42" s="131" t="s">
        <v>572</v>
      </c>
      <c r="AL42" s="28" t="s">
        <v>42</v>
      </c>
    </row>
    <row r="43" spans="28:38" ht="14.25" hidden="1">
      <c r="AB43" s="28" t="s">
        <v>60</v>
      </c>
      <c r="AC43" s="15" t="s">
        <v>529</v>
      </c>
      <c r="AD43" s="41" t="s">
        <v>527</v>
      </c>
      <c r="AE43" s="35" t="s">
        <v>573</v>
      </c>
      <c r="AF43" s="35">
        <f ca="1" t="shared" si="7"/>
        <v>130223</v>
      </c>
      <c r="AH43" s="145">
        <f>+'廃棄物事業経費（歳入）'!B43</f>
        <v>0</v>
      </c>
      <c r="AI43" s="2">
        <v>43</v>
      </c>
      <c r="AK43" s="131" t="s">
        <v>574</v>
      </c>
      <c r="AL43" s="28" t="s">
        <v>43</v>
      </c>
    </row>
    <row r="44" spans="28:38" ht="14.25" hidden="1">
      <c r="AB44" s="28" t="s">
        <v>60</v>
      </c>
      <c r="AC44" s="1" t="s">
        <v>532</v>
      </c>
      <c r="AD44" s="41" t="s">
        <v>527</v>
      </c>
      <c r="AE44" s="35" t="s">
        <v>575</v>
      </c>
      <c r="AF44" s="35">
        <f ca="1" t="shared" si="7"/>
        <v>287270</v>
      </c>
      <c r="AH44" s="145">
        <f>+'廃棄物事業経費（歳入）'!B44</f>
        <v>0</v>
      </c>
      <c r="AI44" s="2">
        <v>44</v>
      </c>
      <c r="AK44" s="131" t="s">
        <v>576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527</v>
      </c>
      <c r="AE45" s="35" t="s">
        <v>577</v>
      </c>
      <c r="AF45" s="35">
        <f ca="1" t="shared" si="7"/>
        <v>11300</v>
      </c>
      <c r="AH45" s="145">
        <f>+'廃棄物事業経費（歳入）'!B45</f>
        <v>0</v>
      </c>
      <c r="AI45" s="2">
        <v>45</v>
      </c>
      <c r="AK45" s="131" t="s">
        <v>578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527</v>
      </c>
      <c r="AE46" s="35" t="s">
        <v>579</v>
      </c>
      <c r="AF46" s="35">
        <f ca="1" t="shared" si="7"/>
        <v>5976</v>
      </c>
      <c r="AH46" s="145">
        <f>+'廃棄物事業経費（歳入）'!B46</f>
        <v>0</v>
      </c>
      <c r="AI46" s="2">
        <v>46</v>
      </c>
      <c r="AK46" s="131" t="s">
        <v>580</v>
      </c>
      <c r="AL46" s="28" t="s">
        <v>46</v>
      </c>
    </row>
    <row r="47" spans="28:38" ht="14.25" hidden="1">
      <c r="AB47" s="28" t="s">
        <v>60</v>
      </c>
      <c r="AC47" s="1" t="s">
        <v>499</v>
      </c>
      <c r="AD47" s="41" t="s">
        <v>527</v>
      </c>
      <c r="AE47" s="35" t="s">
        <v>581</v>
      </c>
      <c r="AF47" s="35">
        <f ca="1" t="shared" si="7"/>
        <v>0</v>
      </c>
      <c r="AH47" s="145">
        <f>+'廃棄物事業経費（歳入）'!B47</f>
        <v>0</v>
      </c>
      <c r="AI47" s="2">
        <v>47</v>
      </c>
      <c r="AK47" s="131" t="s">
        <v>582</v>
      </c>
      <c r="AL47" s="28" t="s">
        <v>47</v>
      </c>
    </row>
    <row r="48" spans="28:38" ht="14.25" hidden="1">
      <c r="AB48" s="28" t="s">
        <v>60</v>
      </c>
      <c r="AC48" s="1" t="s">
        <v>537</v>
      </c>
      <c r="AD48" s="41" t="s">
        <v>527</v>
      </c>
      <c r="AE48" s="35" t="s">
        <v>583</v>
      </c>
      <c r="AF48" s="35">
        <f ca="1" t="shared" si="7"/>
        <v>120609</v>
      </c>
      <c r="AH48" s="145">
        <f>+'廃棄物事業経費（歳入）'!B48</f>
        <v>0</v>
      </c>
      <c r="AI48" s="2">
        <v>48</v>
      </c>
      <c r="AK48" s="131" t="s">
        <v>584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540</v>
      </c>
      <c r="AD49" s="41" t="s">
        <v>527</v>
      </c>
      <c r="AE49" s="35" t="s">
        <v>585</v>
      </c>
      <c r="AF49" s="35">
        <f ca="1" t="shared" si="7"/>
        <v>0</v>
      </c>
      <c r="AG49" s="28"/>
      <c r="AH49" s="145">
        <f>+'廃棄物事業経費（歳入）'!B49</f>
        <v>0</v>
      </c>
      <c r="AI49" s="2">
        <v>49</v>
      </c>
      <c r="AK49" s="131" t="s">
        <v>586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542</v>
      </c>
      <c r="AD50" s="41" t="s">
        <v>527</v>
      </c>
      <c r="AE50" s="35" t="s">
        <v>587</v>
      </c>
      <c r="AF50" s="35">
        <f ca="1" t="shared" si="7"/>
        <v>30830</v>
      </c>
      <c r="AG50" s="28"/>
      <c r="AH50" s="145">
        <f>+'廃棄物事業経費（歳入）'!B50</f>
        <v>0</v>
      </c>
      <c r="AI50" s="2">
        <v>50</v>
      </c>
      <c r="AK50" s="131" t="s">
        <v>588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544</v>
      </c>
      <c r="AD51" s="41" t="s">
        <v>527</v>
      </c>
      <c r="AE51" s="35" t="s">
        <v>589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590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546</v>
      </c>
      <c r="AD52" s="41" t="s">
        <v>527</v>
      </c>
      <c r="AE52" s="35" t="s">
        <v>591</v>
      </c>
      <c r="AF52" s="35">
        <f ca="1" t="shared" si="7"/>
        <v>7146</v>
      </c>
      <c r="AG52" s="28"/>
      <c r="AH52" s="145">
        <f>+'廃棄物事業経費（歳入）'!B52</f>
        <v>0</v>
      </c>
      <c r="AI52" s="2">
        <v>52</v>
      </c>
      <c r="AK52" s="131" t="s">
        <v>592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548</v>
      </c>
      <c r="AD53" s="41" t="s">
        <v>527</v>
      </c>
      <c r="AE53" s="35" t="s">
        <v>593</v>
      </c>
      <c r="AF53" s="35">
        <f ca="1" t="shared" si="7"/>
        <v>435240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550</v>
      </c>
      <c r="AD54" s="41" t="s">
        <v>527</v>
      </c>
      <c r="AE54" s="35" t="s">
        <v>594</v>
      </c>
      <c r="AF54" s="35">
        <f ca="1" t="shared" si="7"/>
        <v>97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527</v>
      </c>
      <c r="AE55" s="35" t="s">
        <v>595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554</v>
      </c>
      <c r="AD56" s="41" t="s">
        <v>527</v>
      </c>
      <c r="AE56" s="35" t="s">
        <v>596</v>
      </c>
      <c r="AF56" s="35">
        <f ca="1" t="shared" si="7"/>
        <v>3363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557</v>
      </c>
      <c r="AD57" s="41" t="s">
        <v>527</v>
      </c>
      <c r="AE57" s="35" t="s">
        <v>597</v>
      </c>
      <c r="AF57" s="35">
        <f ca="1" t="shared" si="7"/>
        <v>306130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560</v>
      </c>
      <c r="AD58" s="41" t="s">
        <v>527</v>
      </c>
      <c r="AE58" s="35" t="s">
        <v>598</v>
      </c>
      <c r="AF58" s="35">
        <f ca="1" t="shared" si="7"/>
        <v>13679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527</v>
      </c>
      <c r="AE59" s="35" t="s">
        <v>599</v>
      </c>
      <c r="AF59" s="35">
        <f ca="1" t="shared" si="7"/>
        <v>15121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499</v>
      </c>
      <c r="AD60" s="41" t="s">
        <v>527</v>
      </c>
      <c r="AE60" s="35" t="s">
        <v>600</v>
      </c>
      <c r="AF60" s="35">
        <f ca="1" t="shared" si="7"/>
        <v>591918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527</v>
      </c>
      <c r="AE61" s="35" t="s">
        <v>601</v>
      </c>
      <c r="AF61" s="35">
        <f ca="1" t="shared" si="7"/>
        <v>67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527</v>
      </c>
      <c r="AE62" s="35" t="s">
        <v>602</v>
      </c>
      <c r="AF62" s="35">
        <f ca="1" t="shared" si="7"/>
        <v>92342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2013-10-21T05:45:54Z</dcterms:modified>
  <cp:category/>
  <cp:version/>
  <cp:contentType/>
  <cp:contentStatus/>
</cp:coreProperties>
</file>