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548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'し尿処理状況'!$2:$22</definedName>
    <definedName name="_xlnm.Print_Area" localSheetId="0">'水洗化人口等'!$2:$22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<sst xmlns="http://schemas.openxmlformats.org/spreadsheetml/2006/main" count="606" uniqueCount="311">
  <si>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</si>
  <si>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</si>
  <si>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</si>
  <si>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</si>
  <si>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</si>
  <si>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</si>
  <si>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</si>
  <si>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</si>
  <si>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</si>
  <si>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</si>
  <si>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</si>
  <si>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</si>
  <si>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</si>
  <si>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</si>
  <si>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</si>
  <si>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</si>
  <si>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</si>
  <si>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</si>
  <si>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</si>
  <si>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</si>
  <si>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</si>
  <si>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</si>
  <si>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</si>
  <si>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</si>
  <si>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</si>
  <si>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</si>
  <si>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</si>
  <si>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</si>
  <si>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</si>
  <si>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</si>
  <si>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</si>
  <si>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</si>
  <si>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</si>
  <si>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</si>
  <si>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</si>
  <si>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</si>
  <si>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</si>
  <si>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</si>
  <si>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</si>
  <si>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</si>
  <si>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</si>
  <si>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</si>
  <si>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</si>
  <si>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</si>
  <si>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</si>
  <si>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</si>
  <si>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</si>
  <si>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</si>
  <si>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</si>
  <si>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</si>
  <si>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</si>
  <si>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</si>
  <si>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</si>
  <si>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</si>
  <si>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</si>
  <si>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</si>
  <si>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</si>
  <si>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</si>
  <si>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</si>
  <si>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</si>
  <si>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</si>
  <si>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</si>
  <si>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</si>
  <si>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</si>
  <si>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</si>
  <si>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</si>
  <si>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</si>
  <si>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</si>
  <si>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</si>
  <si>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</si>
  <si>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</si>
  <si>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</si>
  <si>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</si>
  <si>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</si>
  <si>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</si>
  <si>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</si>
  <si>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</si>
  <si>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</si>
  <si>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</si>
  <si>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</si>
  <si>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</si>
  <si>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</si>
  <si>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</si>
  <si>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</si>
  <si>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</si>
  <si>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富山県</t>
  </si>
  <si>
    <t>16000</t>
  </si>
  <si>
    <t>16000</t>
  </si>
  <si>
    <t>16201</t>
  </si>
  <si>
    <t>富山市</t>
  </si>
  <si>
    <t>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</si>
  <si>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</si>
  <si>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</si>
  <si>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</si>
  <si>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</si>
  <si>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</si>
  <si>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</si>
  <si>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</si>
  <si>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</si>
  <si>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</si>
  <si>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</si>
  <si>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</si>
  <si>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</si>
  <si>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</si>
  <si>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</si>
  <si>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</si>
  <si>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</si>
  <si>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</si>
  <si>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</si>
  <si>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</si>
  <si>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</si>
  <si>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</si>
  <si>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</si>
  <si>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</si>
  <si>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</si>
  <si>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</si>
  <si>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</si>
  <si>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</si>
  <si>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</si>
  <si>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し尿処理の状況（平成23年度実績）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</si>
  <si>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</si>
  <si>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</si>
  <si>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</si>
  <si>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</si>
  <si>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</si>
  <si>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</si>
  <si>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</si>
  <si>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</si>
  <si>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</si>
  <si>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</si>
  <si>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</si>
  <si>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</si>
  <si>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</si>
  <si>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</si>
  <si>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</si>
  <si>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</si>
  <si>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</si>
  <si>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</si>
  <si>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</si>
  <si>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</si>
  <si>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</si>
  <si>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</si>
  <si>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</si>
  <si>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</si>
  <si>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</si>
  <si>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</si>
  <si>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</si>
  <si>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</si>
  <si>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</si>
  <si>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</si>
  <si>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</si>
  <si>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</si>
  <si>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</si>
  <si>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</si>
  <si>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</si>
  <si>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</si>
  <si>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</si>
  <si>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</si>
  <si>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</si>
  <si>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富山県</t>
  </si>
  <si>
    <t>16000</t>
  </si>
  <si>
    <t>富山県</t>
  </si>
  <si>
    <t>16201</t>
  </si>
  <si>
    <t>富山市</t>
  </si>
  <si>
    <t>16202</t>
  </si>
  <si>
    <t>高岡市</t>
  </si>
  <si>
    <t>富山県</t>
  </si>
  <si>
    <t>16208</t>
  </si>
  <si>
    <t>砺波市</t>
  </si>
  <si>
    <t>16209</t>
  </si>
  <si>
    <t>小矢部市</t>
  </si>
  <si>
    <t>富山県</t>
  </si>
  <si>
    <t>16321</t>
  </si>
  <si>
    <t>舟橋村</t>
  </si>
  <si>
    <t>16322</t>
  </si>
  <si>
    <t>上市町</t>
  </si>
  <si>
    <t>富山県</t>
  </si>
  <si>
    <t>16323</t>
  </si>
  <si>
    <t>立山町</t>
  </si>
  <si>
    <t>16342</t>
  </si>
  <si>
    <t>入善町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</si>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</sst>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6" customWidth="1"/>
    <col min="6" max="6" width="11.69921875" style="79" customWidth="1"/>
    <col min="7" max="9" width="11.69921875" style="76" customWidth="1"/>
    <col min="10" max="10" width="11.69921875" style="79" customWidth="1"/>
    <col min="11" max="11" width="11.69921875" style="76" customWidth="1"/>
    <col min="12" max="12" width="11.69921875" style="96" customWidth="1"/>
    <col min="13" max="13" width="11.69921875" style="76" customWidth="1"/>
    <col min="14" max="14" width="11.69921875" style="96" customWidth="1"/>
    <col min="15" max="16" width="11.69921875" style="76" customWidth="1"/>
    <col min="17" max="17" width="11.69921875" style="96" customWidth="1"/>
    <col min="18" max="18" width="11.69921875" style="76" customWidth="1"/>
    <col min="19" max="22" width="8.59765625" style="50" customWidth="1"/>
    <col min="23" max="16384" width="9" style="50" customWidth="1"/>
  </cols>
  <sheetData>
    <row r="1" spans="1:22" s="54" customFormat="1" ht="17.25">
      <c r="A1" s="118" t="s">
        <v>55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100"/>
      <c r="T1" s="100"/>
      <c r="U1" s="100"/>
      <c r="V1" s="100"/>
    </row>
    <row r="2" spans="1:26" s="54" customFormat="1" ht="24" customHeight="1">
      <c r="A2" s="134" t="s">
        <v>56</v>
      </c>
      <c r="B2" s="141" t="s">
        <v>57</v>
      </c>
      <c r="C2" s="141" t="s">
        <v>58</v>
      </c>
      <c r="D2" s="101" t="s">
        <v>59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4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9"/>
      <c r="B3" s="139"/>
      <c r="C3" s="142"/>
      <c r="D3" s="105" t="s">
        <v>64</v>
      </c>
      <c r="E3" s="120" t="s">
        <v>65</v>
      </c>
      <c r="F3" s="102"/>
      <c r="G3" s="102"/>
      <c r="H3" s="103"/>
      <c r="I3" s="120" t="s">
        <v>66</v>
      </c>
      <c r="J3" s="102"/>
      <c r="K3" s="102"/>
      <c r="L3" s="102"/>
      <c r="M3" s="102"/>
      <c r="N3" s="102"/>
      <c r="O3" s="102"/>
      <c r="P3" s="102"/>
      <c r="Q3" s="103"/>
      <c r="R3" s="106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9"/>
      <c r="B4" s="139"/>
      <c r="C4" s="142"/>
      <c r="D4" s="105"/>
      <c r="E4" s="137" t="s">
        <v>64</v>
      </c>
      <c r="F4" s="134" t="s">
        <v>67</v>
      </c>
      <c r="G4" s="134" t="s">
        <v>68</v>
      </c>
      <c r="H4" s="134" t="s">
        <v>70</v>
      </c>
      <c r="I4" s="137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38" t="s">
        <v>76</v>
      </c>
      <c r="P4" s="107"/>
      <c r="Q4" s="134" t="s">
        <v>77</v>
      </c>
      <c r="R4" s="108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9"/>
      <c r="B5" s="139"/>
      <c r="C5" s="142"/>
      <c r="D5" s="105"/>
      <c r="E5" s="137"/>
      <c r="F5" s="136"/>
      <c r="G5" s="136"/>
      <c r="H5" s="136"/>
      <c r="I5" s="137"/>
      <c r="J5" s="136"/>
      <c r="K5" s="136"/>
      <c r="L5" s="136"/>
      <c r="M5" s="136"/>
      <c r="N5" s="136"/>
      <c r="O5" s="136"/>
      <c r="P5" s="109" t="s">
        <v>82</v>
      </c>
      <c r="Q5" s="136"/>
      <c r="R5" s="110"/>
      <c r="S5" s="136"/>
      <c r="T5" s="136"/>
      <c r="U5" s="135"/>
      <c r="V5" s="135"/>
      <c r="W5" s="136"/>
      <c r="X5" s="136"/>
      <c r="Y5" s="135"/>
      <c r="Z5" s="135"/>
    </row>
    <row r="6" spans="1:26" s="111" customFormat="1" ht="18" customHeight="1">
      <c r="A6" s="140"/>
      <c r="B6" s="140"/>
      <c r="C6" s="143"/>
      <c r="D6" s="71" t="s">
        <v>83</v>
      </c>
      <c r="E6" s="71" t="s">
        <v>83</v>
      </c>
      <c r="F6" s="52" t="s">
        <v>84</v>
      </c>
      <c r="G6" s="71" t="s">
        <v>83</v>
      </c>
      <c r="H6" s="71" t="s">
        <v>83</v>
      </c>
      <c r="I6" s="71" t="s">
        <v>83</v>
      </c>
      <c r="J6" s="52" t="s">
        <v>84</v>
      </c>
      <c r="K6" s="71" t="s">
        <v>83</v>
      </c>
      <c r="L6" s="52" t="s">
        <v>84</v>
      </c>
      <c r="M6" s="71" t="s">
        <v>83</v>
      </c>
      <c r="N6" s="52" t="s">
        <v>84</v>
      </c>
      <c r="O6" s="71" t="s">
        <v>83</v>
      </c>
      <c r="P6" s="71" t="s">
        <v>83</v>
      </c>
      <c r="Q6" s="52" t="s">
        <v>84</v>
      </c>
      <c r="R6" s="72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3">
        <f>SUM(D8:D22)</f>
        <v>1094479</v>
      </c>
      <c r="E7" s="73">
        <f>SUM(E8:E22)</f>
        <v>60419</v>
      </c>
      <c r="F7" s="77">
        <f aca="true" t="shared" si="0" ref="F7:F22">IF(D7&gt;0,E7/D7*100,"-")</f>
        <v>5.5203434693584805</v>
      </c>
      <c r="G7" s="73">
        <f>SUM(G8:G22)</f>
        <v>60323</v>
      </c>
      <c r="H7" s="73">
        <f>SUM(H8:H22)</f>
        <v>96</v>
      </c>
      <c r="I7" s="73">
        <f>SUM(I8:I22)</f>
        <v>1034060</v>
      </c>
      <c r="J7" s="77">
        <f aca="true" t="shared" si="1" ref="J7:J22">IF($D7&gt;0,I7/$D7*100,"-")</f>
        <v>94.47965653064152</v>
      </c>
      <c r="K7" s="73">
        <f>SUM(K8:K22)</f>
        <v>806728</v>
      </c>
      <c r="L7" s="77">
        <f aca="true" t="shared" si="2" ref="L7:L22">IF($D7&gt;0,K7/$D7*100,"-")</f>
        <v>73.70886056287969</v>
      </c>
      <c r="M7" s="73">
        <f>SUM(M8:M22)</f>
        <v>4548</v>
      </c>
      <c r="N7" s="77">
        <f aca="true" t="shared" si="3" ref="N7:N22">IF($D7&gt;0,M7/$D7*100,"-")</f>
        <v>0.4155401793912903</v>
      </c>
      <c r="O7" s="73">
        <f>SUM(O8:O22)</f>
        <v>222784</v>
      </c>
      <c r="P7" s="73">
        <f>SUM(P8:P22)</f>
        <v>114317</v>
      </c>
      <c r="Q7" s="77">
        <f aca="true" t="shared" si="4" ref="Q7:Q22">IF($D7&gt;0,O7/$D7*100,"-")</f>
        <v>20.355255788370542</v>
      </c>
      <c r="R7" s="73">
        <f>SUM(R8:R22)</f>
        <v>13679</v>
      </c>
      <c r="S7" s="112">
        <f aca="true" t="shared" si="5" ref="S7:Z7">COUNTIF(S8:S22,"○")</f>
        <v>15</v>
      </c>
      <c r="T7" s="112">
        <f t="shared" si="5"/>
        <v>0</v>
      </c>
      <c r="U7" s="112">
        <f t="shared" si="5"/>
        <v>0</v>
      </c>
      <c r="V7" s="112">
        <f t="shared" si="5"/>
        <v>0</v>
      </c>
      <c r="W7" s="112">
        <f t="shared" si="5"/>
        <v>7</v>
      </c>
      <c r="X7" s="112">
        <f t="shared" si="5"/>
        <v>0</v>
      </c>
      <c r="Y7" s="112">
        <f t="shared" si="5"/>
        <v>0</v>
      </c>
      <c r="Z7" s="112">
        <f t="shared" si="5"/>
        <v>8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4">
        <f aca="true" t="shared" si="6" ref="D8:D22">+SUM(E8,+I8)</f>
        <v>417249</v>
      </c>
      <c r="E8" s="74">
        <f aca="true" t="shared" si="7" ref="E8:E22">+SUM(G8,+H8)</f>
        <v>7870</v>
      </c>
      <c r="F8" s="78">
        <f t="shared" si="0"/>
        <v>1.8861638973370818</v>
      </c>
      <c r="G8" s="74">
        <v>7870</v>
      </c>
      <c r="H8" s="74">
        <v>0</v>
      </c>
      <c r="I8" s="74">
        <f aca="true" t="shared" si="8" ref="I8:I22">+SUM(K8,+M8,+O8)</f>
        <v>409379</v>
      </c>
      <c r="J8" s="78">
        <f t="shared" si="1"/>
        <v>98.11383610266292</v>
      </c>
      <c r="K8" s="74">
        <v>347092</v>
      </c>
      <c r="L8" s="78">
        <f t="shared" si="2"/>
        <v>83.18581949866865</v>
      </c>
      <c r="M8" s="74">
        <v>3338</v>
      </c>
      <c r="N8" s="78">
        <f t="shared" si="3"/>
        <v>0.800001917320353</v>
      </c>
      <c r="O8" s="74">
        <v>58949</v>
      </c>
      <c r="P8" s="74">
        <v>30133</v>
      </c>
      <c r="Q8" s="78">
        <f t="shared" si="4"/>
        <v>14.128014686673904</v>
      </c>
      <c r="R8" s="74">
        <v>5228</v>
      </c>
      <c r="S8" s="66" t="s">
        <v>90</v>
      </c>
      <c r="T8" s="66"/>
      <c r="U8" s="66"/>
      <c r="V8" s="66"/>
      <c r="W8" s="67"/>
      <c r="X8" s="67"/>
      <c r="Y8" s="67"/>
      <c r="Z8" s="67" t="s">
        <v>90</v>
      </c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4">
        <f t="shared" si="6"/>
        <v>179593</v>
      </c>
      <c r="E9" s="74">
        <f t="shared" si="7"/>
        <v>16543</v>
      </c>
      <c r="F9" s="78">
        <f t="shared" si="0"/>
        <v>9.211383517174946</v>
      </c>
      <c r="G9" s="74">
        <v>16543</v>
      </c>
      <c r="H9" s="74">
        <v>0</v>
      </c>
      <c r="I9" s="74">
        <f t="shared" si="8"/>
        <v>163050</v>
      </c>
      <c r="J9" s="78">
        <f t="shared" si="1"/>
        <v>90.78861648282506</v>
      </c>
      <c r="K9" s="74">
        <v>143356</v>
      </c>
      <c r="L9" s="78">
        <f t="shared" si="2"/>
        <v>79.82271023926323</v>
      </c>
      <c r="M9" s="74">
        <v>1210</v>
      </c>
      <c r="N9" s="78">
        <f t="shared" si="3"/>
        <v>0.673745635965767</v>
      </c>
      <c r="O9" s="74">
        <v>18484</v>
      </c>
      <c r="P9" s="74">
        <v>9264</v>
      </c>
      <c r="Q9" s="78">
        <f t="shared" si="4"/>
        <v>10.292160607596063</v>
      </c>
      <c r="R9" s="74">
        <v>2880</v>
      </c>
      <c r="S9" s="66" t="s">
        <v>90</v>
      </c>
      <c r="T9" s="66"/>
      <c r="U9" s="66"/>
      <c r="V9" s="66"/>
      <c r="W9" s="66"/>
      <c r="X9" s="66"/>
      <c r="Y9" s="66"/>
      <c r="Z9" s="66" t="s">
        <v>90</v>
      </c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4">
        <f t="shared" si="6"/>
        <v>44541</v>
      </c>
      <c r="E10" s="74">
        <f t="shared" si="7"/>
        <v>3906</v>
      </c>
      <c r="F10" s="78">
        <f t="shared" si="0"/>
        <v>8.76944837340877</v>
      </c>
      <c r="G10" s="74">
        <v>3906</v>
      </c>
      <c r="H10" s="74">
        <v>0</v>
      </c>
      <c r="I10" s="74">
        <f t="shared" si="8"/>
        <v>40635</v>
      </c>
      <c r="J10" s="78">
        <f t="shared" si="1"/>
        <v>91.23055162659122</v>
      </c>
      <c r="K10" s="74">
        <v>25345</v>
      </c>
      <c r="L10" s="78">
        <f t="shared" si="2"/>
        <v>56.90262903841404</v>
      </c>
      <c r="M10" s="74">
        <v>0</v>
      </c>
      <c r="N10" s="78">
        <f t="shared" si="3"/>
        <v>0</v>
      </c>
      <c r="O10" s="74">
        <v>15290</v>
      </c>
      <c r="P10" s="74">
        <v>10274</v>
      </c>
      <c r="Q10" s="78">
        <f t="shared" si="4"/>
        <v>34.32792258817719</v>
      </c>
      <c r="R10" s="74">
        <v>304</v>
      </c>
      <c r="S10" s="66" t="s">
        <v>90</v>
      </c>
      <c r="T10" s="66"/>
      <c r="U10" s="66"/>
      <c r="V10" s="66"/>
      <c r="W10" s="67"/>
      <c r="X10" s="67"/>
      <c r="Y10" s="67"/>
      <c r="Z10" s="67" t="s">
        <v>90</v>
      </c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4">
        <f t="shared" si="6"/>
        <v>52516</v>
      </c>
      <c r="E11" s="74">
        <f t="shared" si="7"/>
        <v>6650</v>
      </c>
      <c r="F11" s="78">
        <f t="shared" si="0"/>
        <v>12.662807525325615</v>
      </c>
      <c r="G11" s="74">
        <v>6650</v>
      </c>
      <c r="H11" s="74">
        <v>0</v>
      </c>
      <c r="I11" s="74">
        <f t="shared" si="8"/>
        <v>45866</v>
      </c>
      <c r="J11" s="78">
        <f t="shared" si="1"/>
        <v>87.33719247467438</v>
      </c>
      <c r="K11" s="74">
        <v>36054</v>
      </c>
      <c r="L11" s="78">
        <f t="shared" si="2"/>
        <v>68.65336278467514</v>
      </c>
      <c r="M11" s="74">
        <v>0</v>
      </c>
      <c r="N11" s="78">
        <f t="shared" si="3"/>
        <v>0</v>
      </c>
      <c r="O11" s="74">
        <v>9812</v>
      </c>
      <c r="P11" s="74">
        <v>4323</v>
      </c>
      <c r="Q11" s="78">
        <f t="shared" si="4"/>
        <v>18.683829689999236</v>
      </c>
      <c r="R11" s="74">
        <v>450</v>
      </c>
      <c r="S11" s="66" t="s">
        <v>90</v>
      </c>
      <c r="T11" s="66"/>
      <c r="U11" s="66"/>
      <c r="V11" s="66"/>
      <c r="W11" s="67" t="s">
        <v>90</v>
      </c>
      <c r="X11" s="67"/>
      <c r="Y11" s="67"/>
      <c r="Z11" s="67"/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5">
        <f t="shared" si="6"/>
        <v>34032</v>
      </c>
      <c r="E12" s="75">
        <f t="shared" si="7"/>
        <v>3745</v>
      </c>
      <c r="F12" s="95">
        <f t="shared" si="0"/>
        <v>11.004348848142923</v>
      </c>
      <c r="G12" s="75">
        <v>3745</v>
      </c>
      <c r="H12" s="75">
        <v>0</v>
      </c>
      <c r="I12" s="75">
        <f t="shared" si="8"/>
        <v>30287</v>
      </c>
      <c r="J12" s="95">
        <f t="shared" si="1"/>
        <v>88.99565115185707</v>
      </c>
      <c r="K12" s="75">
        <v>17127</v>
      </c>
      <c r="L12" s="95">
        <f t="shared" si="2"/>
        <v>50.32616361071932</v>
      </c>
      <c r="M12" s="75">
        <v>0</v>
      </c>
      <c r="N12" s="95">
        <f t="shared" si="3"/>
        <v>0</v>
      </c>
      <c r="O12" s="75">
        <v>13160</v>
      </c>
      <c r="P12" s="75">
        <v>7532</v>
      </c>
      <c r="Q12" s="95">
        <f t="shared" si="4"/>
        <v>38.669487541137755</v>
      </c>
      <c r="R12" s="75">
        <v>235</v>
      </c>
      <c r="S12" s="68" t="s">
        <v>90</v>
      </c>
      <c r="T12" s="68"/>
      <c r="U12" s="68"/>
      <c r="V12" s="68"/>
      <c r="W12" s="68"/>
      <c r="X12" s="68"/>
      <c r="Y12" s="68"/>
      <c r="Z12" s="68" t="s">
        <v>90</v>
      </c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5">
        <f t="shared" si="6"/>
        <v>42417</v>
      </c>
      <c r="E13" s="75">
        <f t="shared" si="7"/>
        <v>1278</v>
      </c>
      <c r="F13" s="95">
        <f t="shared" si="0"/>
        <v>3.0129429238277106</v>
      </c>
      <c r="G13" s="75">
        <v>1278</v>
      </c>
      <c r="H13" s="75">
        <v>0</v>
      </c>
      <c r="I13" s="75">
        <f t="shared" si="8"/>
        <v>41139</v>
      </c>
      <c r="J13" s="95">
        <f t="shared" si="1"/>
        <v>96.98705707617229</v>
      </c>
      <c r="K13" s="75">
        <v>22823</v>
      </c>
      <c r="L13" s="95">
        <f t="shared" si="2"/>
        <v>53.80625692528939</v>
      </c>
      <c r="M13" s="75">
        <v>0</v>
      </c>
      <c r="N13" s="95">
        <f t="shared" si="3"/>
        <v>0</v>
      </c>
      <c r="O13" s="75">
        <v>18316</v>
      </c>
      <c r="P13" s="75">
        <v>3017</v>
      </c>
      <c r="Q13" s="95">
        <f t="shared" si="4"/>
        <v>43.1808001508829</v>
      </c>
      <c r="R13" s="75">
        <v>296</v>
      </c>
      <c r="S13" s="68" t="s">
        <v>90</v>
      </c>
      <c r="T13" s="68"/>
      <c r="U13" s="68"/>
      <c r="V13" s="68"/>
      <c r="W13" s="68"/>
      <c r="X13" s="68"/>
      <c r="Y13" s="68"/>
      <c r="Z13" s="68" t="s">
        <v>90</v>
      </c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5">
        <f t="shared" si="6"/>
        <v>49452</v>
      </c>
      <c r="E14" s="75">
        <f t="shared" si="7"/>
        <v>5366</v>
      </c>
      <c r="F14" s="95">
        <f t="shared" si="0"/>
        <v>10.850926150610693</v>
      </c>
      <c r="G14" s="75">
        <v>5366</v>
      </c>
      <c r="H14" s="75">
        <v>0</v>
      </c>
      <c r="I14" s="75">
        <f t="shared" si="8"/>
        <v>44086</v>
      </c>
      <c r="J14" s="95">
        <f t="shared" si="1"/>
        <v>89.14907384938931</v>
      </c>
      <c r="K14" s="75">
        <v>25397</v>
      </c>
      <c r="L14" s="95">
        <f t="shared" si="2"/>
        <v>51.3568713095527</v>
      </c>
      <c r="M14" s="75">
        <v>0</v>
      </c>
      <c r="N14" s="95">
        <f t="shared" si="3"/>
        <v>0</v>
      </c>
      <c r="O14" s="75">
        <v>18689</v>
      </c>
      <c r="P14" s="75">
        <v>12204</v>
      </c>
      <c r="Q14" s="95">
        <f t="shared" si="4"/>
        <v>37.79220253983661</v>
      </c>
      <c r="R14" s="75">
        <v>515</v>
      </c>
      <c r="S14" s="68" t="s">
        <v>90</v>
      </c>
      <c r="T14" s="68"/>
      <c r="U14" s="68"/>
      <c r="V14" s="68"/>
      <c r="W14" s="68" t="s">
        <v>90</v>
      </c>
      <c r="X14" s="68"/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5">
        <f t="shared" si="6"/>
        <v>32073</v>
      </c>
      <c r="E15" s="75">
        <f t="shared" si="7"/>
        <v>2671</v>
      </c>
      <c r="F15" s="95">
        <f t="shared" si="0"/>
        <v>8.327877030524117</v>
      </c>
      <c r="G15" s="75">
        <v>2671</v>
      </c>
      <c r="H15" s="75">
        <v>0</v>
      </c>
      <c r="I15" s="75">
        <f t="shared" si="8"/>
        <v>29402</v>
      </c>
      <c r="J15" s="95">
        <f t="shared" si="1"/>
        <v>91.67212296947588</v>
      </c>
      <c r="K15" s="75">
        <v>18126</v>
      </c>
      <c r="L15" s="95">
        <f t="shared" si="2"/>
        <v>56.51482555420447</v>
      </c>
      <c r="M15" s="75">
        <v>0</v>
      </c>
      <c r="N15" s="95">
        <f t="shared" si="3"/>
        <v>0</v>
      </c>
      <c r="O15" s="75">
        <v>11276</v>
      </c>
      <c r="P15" s="75">
        <v>3005</v>
      </c>
      <c r="Q15" s="95">
        <f t="shared" si="4"/>
        <v>35.15729741527141</v>
      </c>
      <c r="R15" s="75">
        <v>341</v>
      </c>
      <c r="S15" s="68" t="s">
        <v>90</v>
      </c>
      <c r="T15" s="68"/>
      <c r="U15" s="68"/>
      <c r="V15" s="68"/>
      <c r="W15" s="68"/>
      <c r="X15" s="68"/>
      <c r="Y15" s="68"/>
      <c r="Z15" s="68" t="s">
        <v>90</v>
      </c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5">
        <f t="shared" si="6"/>
        <v>55159</v>
      </c>
      <c r="E16" s="75">
        <f t="shared" si="7"/>
        <v>2599</v>
      </c>
      <c r="F16" s="95">
        <f t="shared" si="0"/>
        <v>4.711833064413786</v>
      </c>
      <c r="G16" s="75">
        <v>2599</v>
      </c>
      <c r="H16" s="75">
        <v>0</v>
      </c>
      <c r="I16" s="75">
        <f t="shared" si="8"/>
        <v>52560</v>
      </c>
      <c r="J16" s="95">
        <f t="shared" si="1"/>
        <v>95.28816693558622</v>
      </c>
      <c r="K16" s="75">
        <v>40797</v>
      </c>
      <c r="L16" s="95">
        <f t="shared" si="2"/>
        <v>73.96254464366649</v>
      </c>
      <c r="M16" s="75">
        <v>0</v>
      </c>
      <c r="N16" s="95">
        <f t="shared" si="3"/>
        <v>0</v>
      </c>
      <c r="O16" s="75">
        <v>11763</v>
      </c>
      <c r="P16" s="75">
        <v>8220</v>
      </c>
      <c r="Q16" s="95">
        <f t="shared" si="4"/>
        <v>21.325622291919725</v>
      </c>
      <c r="R16" s="75">
        <v>702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5">
        <f t="shared" si="6"/>
        <v>94004</v>
      </c>
      <c r="E17" s="75">
        <f t="shared" si="7"/>
        <v>2123</v>
      </c>
      <c r="F17" s="95">
        <f t="shared" si="0"/>
        <v>2.2584145355516787</v>
      </c>
      <c r="G17" s="75">
        <v>2123</v>
      </c>
      <c r="H17" s="75">
        <v>0</v>
      </c>
      <c r="I17" s="75">
        <f t="shared" si="8"/>
        <v>91881</v>
      </c>
      <c r="J17" s="95">
        <f t="shared" si="1"/>
        <v>97.74158546444832</v>
      </c>
      <c r="K17" s="75">
        <v>71545</v>
      </c>
      <c r="L17" s="95">
        <f t="shared" si="2"/>
        <v>76.10846346963959</v>
      </c>
      <c r="M17" s="75">
        <v>0</v>
      </c>
      <c r="N17" s="95">
        <f t="shared" si="3"/>
        <v>0</v>
      </c>
      <c r="O17" s="75">
        <v>20336</v>
      </c>
      <c r="P17" s="75">
        <v>13135</v>
      </c>
      <c r="Q17" s="95">
        <f t="shared" si="4"/>
        <v>21.633121994808732</v>
      </c>
      <c r="R17" s="75">
        <v>1784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5">
        <f t="shared" si="6"/>
        <v>3036</v>
      </c>
      <c r="E18" s="75">
        <f t="shared" si="7"/>
        <v>5</v>
      </c>
      <c r="F18" s="95">
        <f t="shared" si="0"/>
        <v>0.16469038208168643</v>
      </c>
      <c r="G18" s="75">
        <v>5</v>
      </c>
      <c r="H18" s="75">
        <v>0</v>
      </c>
      <c r="I18" s="75">
        <f t="shared" si="8"/>
        <v>3031</v>
      </c>
      <c r="J18" s="95">
        <f t="shared" si="1"/>
        <v>99.83530961791831</v>
      </c>
      <c r="K18" s="75">
        <v>3011</v>
      </c>
      <c r="L18" s="95">
        <f t="shared" si="2"/>
        <v>99.17654808959156</v>
      </c>
      <c r="M18" s="75">
        <v>0</v>
      </c>
      <c r="N18" s="95">
        <f t="shared" si="3"/>
        <v>0</v>
      </c>
      <c r="O18" s="75">
        <v>20</v>
      </c>
      <c r="P18" s="75">
        <v>20</v>
      </c>
      <c r="Q18" s="95">
        <f t="shared" si="4"/>
        <v>0.6587615283267457</v>
      </c>
      <c r="R18" s="75">
        <v>7</v>
      </c>
      <c r="S18" s="68" t="s">
        <v>90</v>
      </c>
      <c r="T18" s="68"/>
      <c r="U18" s="68"/>
      <c r="V18" s="68"/>
      <c r="W18" s="68" t="s">
        <v>90</v>
      </c>
      <c r="X18" s="68"/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5">
        <f t="shared" si="6"/>
        <v>22180</v>
      </c>
      <c r="E19" s="75">
        <f t="shared" si="7"/>
        <v>2859</v>
      </c>
      <c r="F19" s="95">
        <f t="shared" si="0"/>
        <v>12.889990982867447</v>
      </c>
      <c r="G19" s="75">
        <v>2859</v>
      </c>
      <c r="H19" s="75">
        <v>0</v>
      </c>
      <c r="I19" s="75">
        <f t="shared" si="8"/>
        <v>19321</v>
      </c>
      <c r="J19" s="95">
        <f t="shared" si="1"/>
        <v>87.11000901713255</v>
      </c>
      <c r="K19" s="75">
        <v>13578</v>
      </c>
      <c r="L19" s="95">
        <f t="shared" si="2"/>
        <v>61.21731289449956</v>
      </c>
      <c r="M19" s="75">
        <v>0</v>
      </c>
      <c r="N19" s="95">
        <f t="shared" si="3"/>
        <v>0</v>
      </c>
      <c r="O19" s="75">
        <v>5743</v>
      </c>
      <c r="P19" s="75">
        <v>3307</v>
      </c>
      <c r="Q19" s="95">
        <f t="shared" si="4"/>
        <v>25.892696122633</v>
      </c>
      <c r="R19" s="75">
        <v>249</v>
      </c>
      <c r="S19" s="68" t="s">
        <v>90</v>
      </c>
      <c r="T19" s="68"/>
      <c r="U19" s="68"/>
      <c r="V19" s="68"/>
      <c r="W19" s="68" t="s">
        <v>90</v>
      </c>
      <c r="X19" s="68"/>
      <c r="Y19" s="68"/>
      <c r="Z19" s="68"/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5">
        <f t="shared" si="6"/>
        <v>27560</v>
      </c>
      <c r="E20" s="75">
        <f t="shared" si="7"/>
        <v>1396</v>
      </c>
      <c r="F20" s="95">
        <f t="shared" si="0"/>
        <v>5.065312046444122</v>
      </c>
      <c r="G20" s="75">
        <v>1390</v>
      </c>
      <c r="H20" s="75">
        <v>6</v>
      </c>
      <c r="I20" s="75">
        <f t="shared" si="8"/>
        <v>26164</v>
      </c>
      <c r="J20" s="95">
        <f t="shared" si="1"/>
        <v>94.93468795355588</v>
      </c>
      <c r="K20" s="75">
        <v>18491</v>
      </c>
      <c r="L20" s="95">
        <f t="shared" si="2"/>
        <v>67.09361393323657</v>
      </c>
      <c r="M20" s="75">
        <v>0</v>
      </c>
      <c r="N20" s="95">
        <f t="shared" si="3"/>
        <v>0</v>
      </c>
      <c r="O20" s="75">
        <v>7673</v>
      </c>
      <c r="P20" s="75">
        <v>1950</v>
      </c>
      <c r="Q20" s="95">
        <f t="shared" si="4"/>
        <v>27.8410740203193</v>
      </c>
      <c r="R20" s="75">
        <v>165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5">
        <f t="shared" si="6"/>
        <v>26819</v>
      </c>
      <c r="E21" s="75">
        <f t="shared" si="7"/>
        <v>1521</v>
      </c>
      <c r="F21" s="95">
        <f t="shared" si="0"/>
        <v>5.671352399418323</v>
      </c>
      <c r="G21" s="75">
        <v>1431</v>
      </c>
      <c r="H21" s="75">
        <v>90</v>
      </c>
      <c r="I21" s="75">
        <f t="shared" si="8"/>
        <v>25298</v>
      </c>
      <c r="J21" s="95">
        <f t="shared" si="1"/>
        <v>94.32864760058168</v>
      </c>
      <c r="K21" s="75">
        <v>18433</v>
      </c>
      <c r="L21" s="95">
        <f t="shared" si="2"/>
        <v>68.73112345725045</v>
      </c>
      <c r="M21" s="75">
        <v>0</v>
      </c>
      <c r="N21" s="95">
        <f t="shared" si="3"/>
        <v>0</v>
      </c>
      <c r="O21" s="75">
        <v>6865</v>
      </c>
      <c r="P21" s="75">
        <v>5908</v>
      </c>
      <c r="Q21" s="95">
        <f t="shared" si="4"/>
        <v>25.597524143331217</v>
      </c>
      <c r="R21" s="75">
        <v>401</v>
      </c>
      <c r="S21" s="68" t="s">
        <v>90</v>
      </c>
      <c r="T21" s="68"/>
      <c r="U21" s="68"/>
      <c r="V21" s="68"/>
      <c r="W21" s="68"/>
      <c r="X21" s="68"/>
      <c r="Y21" s="68"/>
      <c r="Z21" s="68" t="s">
        <v>90</v>
      </c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5">
        <f t="shared" si="6"/>
        <v>13848</v>
      </c>
      <c r="E22" s="75">
        <f t="shared" si="7"/>
        <v>1887</v>
      </c>
      <c r="F22" s="95">
        <f t="shared" si="0"/>
        <v>13.626516464471402</v>
      </c>
      <c r="G22" s="75">
        <v>1887</v>
      </c>
      <c r="H22" s="75">
        <v>0</v>
      </c>
      <c r="I22" s="75">
        <f t="shared" si="8"/>
        <v>11961</v>
      </c>
      <c r="J22" s="95">
        <f t="shared" si="1"/>
        <v>86.37348353552859</v>
      </c>
      <c r="K22" s="75">
        <v>5553</v>
      </c>
      <c r="L22" s="95">
        <f t="shared" si="2"/>
        <v>40.099653379549395</v>
      </c>
      <c r="M22" s="75">
        <v>0</v>
      </c>
      <c r="N22" s="95">
        <f t="shared" si="3"/>
        <v>0</v>
      </c>
      <c r="O22" s="75">
        <v>6408</v>
      </c>
      <c r="P22" s="75">
        <v>2025</v>
      </c>
      <c r="Q22" s="95">
        <f t="shared" si="4"/>
        <v>46.2738301559792</v>
      </c>
      <c r="R22" s="75">
        <v>122</v>
      </c>
      <c r="S22" s="68" t="s">
        <v>90</v>
      </c>
      <c r="T22" s="68"/>
      <c r="U22" s="68"/>
      <c r="V22" s="68"/>
      <c r="W22" s="68"/>
      <c r="X22" s="68"/>
      <c r="Y22" s="68"/>
      <c r="Z22" s="68" t="s">
        <v>90</v>
      </c>
    </row>
  </sheetData>
  <sheetProtection/>
  <mergeCells count="25">
    <mergeCell ref="A2:A6"/>
    <mergeCell ref="B2:B6"/>
    <mergeCell ref="C2:C6"/>
    <mergeCell ref="F4:F5"/>
    <mergeCell ref="E4:E5"/>
    <mergeCell ref="V4:V5"/>
    <mergeCell ref="U4:U5"/>
    <mergeCell ref="J4:J5"/>
    <mergeCell ref="K4:K5"/>
    <mergeCell ref="I4:I5"/>
    <mergeCell ref="G4:G5"/>
    <mergeCell ref="L4:L5"/>
    <mergeCell ref="M4:M5"/>
    <mergeCell ref="N4:N5"/>
    <mergeCell ref="O4:O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6" customWidth="1"/>
    <col min="56" max="16384" width="9" style="50" customWidth="1"/>
  </cols>
  <sheetData>
    <row r="1" spans="1:55" ht="17.25">
      <c r="A1" s="119" t="s">
        <v>119</v>
      </c>
      <c r="B1" s="81"/>
      <c r="C1" s="49"/>
      <c r="D1" s="82"/>
      <c r="E1" s="8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120</v>
      </c>
      <c r="B2" s="144" t="s">
        <v>121</v>
      </c>
      <c r="C2" s="144" t="s">
        <v>122</v>
      </c>
      <c r="D2" s="121" t="s">
        <v>123</v>
      </c>
      <c r="E2" s="84"/>
      <c r="F2" s="84"/>
      <c r="G2" s="84"/>
      <c r="H2" s="84"/>
      <c r="I2" s="84"/>
      <c r="J2" s="84"/>
      <c r="K2" s="84"/>
      <c r="L2" s="84"/>
      <c r="M2" s="85"/>
      <c r="N2" s="121" t="s">
        <v>124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50" t="s">
        <v>125</v>
      </c>
      <c r="AG2" s="151"/>
      <c r="AH2" s="151"/>
      <c r="AI2" s="152"/>
      <c r="AJ2" s="150" t="s">
        <v>126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6" t="s">
        <v>127</v>
      </c>
      <c r="AU2" s="144"/>
      <c r="AV2" s="144"/>
      <c r="AW2" s="144"/>
      <c r="AX2" s="144"/>
      <c r="AY2" s="144"/>
      <c r="AZ2" s="150" t="s">
        <v>128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8" t="s">
        <v>129</v>
      </c>
      <c r="E3" s="153" t="s">
        <v>130</v>
      </c>
      <c r="F3" s="151"/>
      <c r="G3" s="152"/>
      <c r="H3" s="156" t="s">
        <v>131</v>
      </c>
      <c r="I3" s="157"/>
      <c r="J3" s="158"/>
      <c r="K3" s="153" t="s">
        <v>132</v>
      </c>
      <c r="L3" s="157"/>
      <c r="M3" s="158"/>
      <c r="N3" s="88" t="s">
        <v>129</v>
      </c>
      <c r="O3" s="153" t="s">
        <v>133</v>
      </c>
      <c r="P3" s="154"/>
      <c r="Q3" s="154"/>
      <c r="R3" s="154"/>
      <c r="S3" s="154"/>
      <c r="T3" s="154"/>
      <c r="U3" s="155"/>
      <c r="V3" s="153" t="s">
        <v>134</v>
      </c>
      <c r="W3" s="154"/>
      <c r="X3" s="154"/>
      <c r="Y3" s="154"/>
      <c r="Z3" s="154"/>
      <c r="AA3" s="154"/>
      <c r="AB3" s="155"/>
      <c r="AC3" s="122" t="s">
        <v>135</v>
      </c>
      <c r="AD3" s="86"/>
      <c r="AE3" s="87"/>
      <c r="AF3" s="147" t="s">
        <v>129</v>
      </c>
      <c r="AG3" s="144" t="s">
        <v>137</v>
      </c>
      <c r="AH3" s="144" t="s">
        <v>139</v>
      </c>
      <c r="AI3" s="144" t="s">
        <v>140</v>
      </c>
      <c r="AJ3" s="145" t="s">
        <v>129</v>
      </c>
      <c r="AK3" s="144" t="s">
        <v>142</v>
      </c>
      <c r="AL3" s="144" t="s">
        <v>143</v>
      </c>
      <c r="AM3" s="144" t="s">
        <v>144</v>
      </c>
      <c r="AN3" s="144" t="s">
        <v>139</v>
      </c>
      <c r="AO3" s="144" t="s">
        <v>140</v>
      </c>
      <c r="AP3" s="144" t="s">
        <v>145</v>
      </c>
      <c r="AQ3" s="144" t="s">
        <v>146</v>
      </c>
      <c r="AR3" s="144" t="s">
        <v>147</v>
      </c>
      <c r="AS3" s="144" t="s">
        <v>148</v>
      </c>
      <c r="AT3" s="147" t="s">
        <v>129</v>
      </c>
      <c r="AU3" s="144" t="s">
        <v>142</v>
      </c>
      <c r="AV3" s="144" t="s">
        <v>143</v>
      </c>
      <c r="AW3" s="144" t="s">
        <v>144</v>
      </c>
      <c r="AX3" s="144" t="s">
        <v>139</v>
      </c>
      <c r="AY3" s="144" t="s">
        <v>140</v>
      </c>
      <c r="AZ3" s="147" t="s">
        <v>129</v>
      </c>
      <c r="BA3" s="144" t="s">
        <v>137</v>
      </c>
      <c r="BB3" s="144" t="s">
        <v>139</v>
      </c>
      <c r="BC3" s="144" t="s">
        <v>140</v>
      </c>
    </row>
    <row r="4" spans="1:55" s="51" customFormat="1" ht="26.25" customHeight="1">
      <c r="A4" s="145"/>
      <c r="B4" s="145"/>
      <c r="C4" s="145"/>
      <c r="D4" s="88"/>
      <c r="E4" s="88" t="s">
        <v>129</v>
      </c>
      <c r="F4" s="70" t="s">
        <v>149</v>
      </c>
      <c r="G4" s="70" t="s">
        <v>150</v>
      </c>
      <c r="H4" s="88" t="s">
        <v>129</v>
      </c>
      <c r="I4" s="70" t="s">
        <v>149</v>
      </c>
      <c r="J4" s="70" t="s">
        <v>150</v>
      </c>
      <c r="K4" s="88" t="s">
        <v>129</v>
      </c>
      <c r="L4" s="70" t="s">
        <v>149</v>
      </c>
      <c r="M4" s="70" t="s">
        <v>150</v>
      </c>
      <c r="N4" s="88"/>
      <c r="O4" s="88" t="s">
        <v>129</v>
      </c>
      <c r="P4" s="70" t="s">
        <v>137</v>
      </c>
      <c r="Q4" s="70" t="s">
        <v>139</v>
      </c>
      <c r="R4" s="70" t="s">
        <v>140</v>
      </c>
      <c r="S4" s="70" t="s">
        <v>152</v>
      </c>
      <c r="T4" s="70" t="s">
        <v>154</v>
      </c>
      <c r="U4" s="70" t="s">
        <v>156</v>
      </c>
      <c r="V4" s="88" t="s">
        <v>129</v>
      </c>
      <c r="W4" s="70" t="s">
        <v>137</v>
      </c>
      <c r="X4" s="70" t="s">
        <v>139</v>
      </c>
      <c r="Y4" s="70" t="s">
        <v>140</v>
      </c>
      <c r="Z4" s="70" t="s">
        <v>152</v>
      </c>
      <c r="AA4" s="70" t="s">
        <v>154</v>
      </c>
      <c r="AB4" s="70" t="s">
        <v>156</v>
      </c>
      <c r="AC4" s="88" t="s">
        <v>129</v>
      </c>
      <c r="AD4" s="70" t="s">
        <v>149</v>
      </c>
      <c r="AE4" s="70" t="s">
        <v>150</v>
      </c>
      <c r="AF4" s="147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7"/>
      <c r="AU4" s="145"/>
      <c r="AV4" s="145"/>
      <c r="AW4" s="145"/>
      <c r="AX4" s="145"/>
      <c r="AY4" s="145"/>
      <c r="AZ4" s="147"/>
      <c r="BA4" s="145"/>
      <c r="BB4" s="145"/>
      <c r="BC4" s="145"/>
    </row>
    <row r="5" spans="1:55" s="62" customFormat="1" ht="23.25" customHeight="1">
      <c r="A5" s="145"/>
      <c r="B5" s="145"/>
      <c r="C5" s="145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  <c r="S5" s="89"/>
      <c r="T5" s="89"/>
      <c r="U5" s="89"/>
      <c r="V5" s="89"/>
      <c r="W5" s="91"/>
      <c r="X5" s="92"/>
      <c r="Y5" s="92"/>
      <c r="Z5" s="91"/>
      <c r="AA5" s="91"/>
      <c r="AB5" s="91"/>
      <c r="AC5" s="89"/>
      <c r="AD5" s="91"/>
      <c r="AE5" s="91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3" t="s">
        <v>157</v>
      </c>
      <c r="E6" s="93" t="s">
        <v>157</v>
      </c>
      <c r="F6" s="93" t="s">
        <v>157</v>
      </c>
      <c r="G6" s="93" t="s">
        <v>157</v>
      </c>
      <c r="H6" s="93" t="s">
        <v>157</v>
      </c>
      <c r="I6" s="93" t="s">
        <v>157</v>
      </c>
      <c r="J6" s="93" t="s">
        <v>157</v>
      </c>
      <c r="K6" s="93" t="s">
        <v>157</v>
      </c>
      <c r="L6" s="93" t="s">
        <v>157</v>
      </c>
      <c r="M6" s="93" t="s">
        <v>157</v>
      </c>
      <c r="N6" s="93" t="s">
        <v>157</v>
      </c>
      <c r="O6" s="93" t="s">
        <v>157</v>
      </c>
      <c r="P6" s="93" t="s">
        <v>157</v>
      </c>
      <c r="Q6" s="93" t="s">
        <v>157</v>
      </c>
      <c r="R6" s="93" t="s">
        <v>157</v>
      </c>
      <c r="S6" s="93" t="s">
        <v>157</v>
      </c>
      <c r="T6" s="93" t="s">
        <v>157</v>
      </c>
      <c r="U6" s="93" t="s">
        <v>157</v>
      </c>
      <c r="V6" s="93" t="s">
        <v>157</v>
      </c>
      <c r="W6" s="93" t="s">
        <v>157</v>
      </c>
      <c r="X6" s="93" t="s">
        <v>157</v>
      </c>
      <c r="Y6" s="93" t="s">
        <v>157</v>
      </c>
      <c r="Z6" s="93" t="s">
        <v>157</v>
      </c>
      <c r="AA6" s="93" t="s">
        <v>157</v>
      </c>
      <c r="AB6" s="93" t="s">
        <v>157</v>
      </c>
      <c r="AC6" s="93" t="s">
        <v>157</v>
      </c>
      <c r="AD6" s="93" t="s">
        <v>157</v>
      </c>
      <c r="AE6" s="93" t="s">
        <v>157</v>
      </c>
      <c r="AF6" s="94" t="s">
        <v>158</v>
      </c>
      <c r="AG6" s="94" t="s">
        <v>158</v>
      </c>
      <c r="AH6" s="94" t="s">
        <v>158</v>
      </c>
      <c r="AI6" s="94" t="s">
        <v>158</v>
      </c>
      <c r="AJ6" s="94" t="s">
        <v>158</v>
      </c>
      <c r="AK6" s="94" t="s">
        <v>158</v>
      </c>
      <c r="AL6" s="94" t="s">
        <v>158</v>
      </c>
      <c r="AM6" s="94" t="s">
        <v>158</v>
      </c>
      <c r="AN6" s="94" t="s">
        <v>158</v>
      </c>
      <c r="AO6" s="94" t="s">
        <v>158</v>
      </c>
      <c r="AP6" s="94" t="s">
        <v>158</v>
      </c>
      <c r="AQ6" s="94" t="s">
        <v>158</v>
      </c>
      <c r="AR6" s="94" t="s">
        <v>158</v>
      </c>
      <c r="AS6" s="94" t="s">
        <v>158</v>
      </c>
      <c r="AT6" s="94" t="s">
        <v>158</v>
      </c>
      <c r="AU6" s="94" t="s">
        <v>158</v>
      </c>
      <c r="AV6" s="94" t="s">
        <v>158</v>
      </c>
      <c r="AW6" s="94" t="s">
        <v>158</v>
      </c>
      <c r="AX6" s="94" t="s">
        <v>158</v>
      </c>
      <c r="AY6" s="94" t="s">
        <v>158</v>
      </c>
      <c r="AZ6" s="94" t="s">
        <v>158</v>
      </c>
      <c r="BA6" s="94" t="s">
        <v>158</v>
      </c>
      <c r="BB6" s="94" t="s">
        <v>158</v>
      </c>
      <c r="BC6" s="94" t="s">
        <v>158</v>
      </c>
    </row>
    <row r="7" spans="1:55" s="57" customFormat="1" ht="12" customHeight="1">
      <c r="A7" s="113" t="s">
        <v>159</v>
      </c>
      <c r="B7" s="114" t="s">
        <v>160</v>
      </c>
      <c r="C7" s="113" t="s">
        <v>129</v>
      </c>
      <c r="D7" s="80">
        <f aca="true" t="shared" si="0" ref="D7:AI7">SUM(D8:D22)</f>
        <v>150621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35746</v>
      </c>
      <c r="I7" s="80">
        <f t="shared" si="0"/>
        <v>26459</v>
      </c>
      <c r="J7" s="80">
        <f t="shared" si="0"/>
        <v>9287</v>
      </c>
      <c r="K7" s="80">
        <f t="shared" si="0"/>
        <v>114875</v>
      </c>
      <c r="L7" s="80">
        <f t="shared" si="0"/>
        <v>16874</v>
      </c>
      <c r="M7" s="80">
        <f t="shared" si="0"/>
        <v>98001</v>
      </c>
      <c r="N7" s="80">
        <f t="shared" si="0"/>
        <v>150714</v>
      </c>
      <c r="O7" s="80">
        <f t="shared" si="0"/>
        <v>43333</v>
      </c>
      <c r="P7" s="80">
        <f t="shared" si="0"/>
        <v>37656</v>
      </c>
      <c r="Q7" s="80">
        <f t="shared" si="0"/>
        <v>0</v>
      </c>
      <c r="R7" s="80">
        <f t="shared" si="0"/>
        <v>0</v>
      </c>
      <c r="S7" s="80">
        <f t="shared" si="0"/>
        <v>5677</v>
      </c>
      <c r="T7" s="80">
        <f t="shared" si="0"/>
        <v>0</v>
      </c>
      <c r="U7" s="80">
        <f t="shared" si="0"/>
        <v>0</v>
      </c>
      <c r="V7" s="80">
        <f t="shared" si="0"/>
        <v>107288</v>
      </c>
      <c r="W7" s="80">
        <f t="shared" si="0"/>
        <v>77421</v>
      </c>
      <c r="X7" s="80">
        <f t="shared" si="0"/>
        <v>0</v>
      </c>
      <c r="Y7" s="80">
        <f t="shared" si="0"/>
        <v>0</v>
      </c>
      <c r="Z7" s="80">
        <f t="shared" si="0"/>
        <v>29867</v>
      </c>
      <c r="AA7" s="80">
        <f t="shared" si="0"/>
        <v>0</v>
      </c>
      <c r="AB7" s="80">
        <f t="shared" si="0"/>
        <v>0</v>
      </c>
      <c r="AC7" s="80">
        <f t="shared" si="0"/>
        <v>93</v>
      </c>
      <c r="AD7" s="80">
        <f t="shared" si="0"/>
        <v>93</v>
      </c>
      <c r="AE7" s="80">
        <f t="shared" si="0"/>
        <v>0</v>
      </c>
      <c r="AF7" s="80">
        <f t="shared" si="0"/>
        <v>453</v>
      </c>
      <c r="AG7" s="80">
        <f t="shared" si="0"/>
        <v>453</v>
      </c>
      <c r="AH7" s="80">
        <f t="shared" si="0"/>
        <v>0</v>
      </c>
      <c r="AI7" s="80">
        <f t="shared" si="0"/>
        <v>0</v>
      </c>
      <c r="AJ7" s="80">
        <f aca="true" t="shared" si="1" ref="AJ7:BC7">SUM(AJ8:AJ22)</f>
        <v>8691</v>
      </c>
      <c r="AK7" s="80">
        <f t="shared" si="1"/>
        <v>7891</v>
      </c>
      <c r="AL7" s="80">
        <f t="shared" si="1"/>
        <v>496</v>
      </c>
      <c r="AM7" s="80">
        <f t="shared" si="1"/>
        <v>3</v>
      </c>
      <c r="AN7" s="80">
        <f t="shared" si="1"/>
        <v>0</v>
      </c>
      <c r="AO7" s="80">
        <f t="shared" si="1"/>
        <v>0</v>
      </c>
      <c r="AP7" s="80">
        <f t="shared" si="1"/>
        <v>33</v>
      </c>
      <c r="AQ7" s="80">
        <f t="shared" si="1"/>
        <v>0</v>
      </c>
      <c r="AR7" s="80">
        <f t="shared" si="1"/>
        <v>0</v>
      </c>
      <c r="AS7" s="80">
        <f t="shared" si="1"/>
        <v>268</v>
      </c>
      <c r="AT7" s="80">
        <f t="shared" si="1"/>
        <v>149</v>
      </c>
      <c r="AU7" s="80">
        <f t="shared" si="1"/>
        <v>149</v>
      </c>
      <c r="AV7" s="80">
        <f t="shared" si="1"/>
        <v>0</v>
      </c>
      <c r="AW7" s="80">
        <f t="shared" si="1"/>
        <v>0</v>
      </c>
      <c r="AX7" s="80">
        <f t="shared" si="1"/>
        <v>0</v>
      </c>
      <c r="AY7" s="80">
        <f t="shared" si="1"/>
        <v>0</v>
      </c>
      <c r="AZ7" s="80">
        <f t="shared" si="1"/>
        <v>374</v>
      </c>
      <c r="BA7" s="80">
        <f t="shared" si="1"/>
        <v>374</v>
      </c>
      <c r="BB7" s="80">
        <f t="shared" si="1"/>
        <v>0</v>
      </c>
      <c r="BC7" s="80">
        <f t="shared" si="1"/>
        <v>0</v>
      </c>
    </row>
    <row r="8" spans="1:55" s="59" customFormat="1" ht="12" customHeight="1">
      <c r="A8" s="115" t="s">
        <v>161</v>
      </c>
      <c r="B8" s="116" t="s">
        <v>162</v>
      </c>
      <c r="C8" s="115" t="s">
        <v>163</v>
      </c>
      <c r="D8" s="74">
        <f aca="true" t="shared" si="2" ref="D8:D22">SUM(E8,+H8,+K8)</f>
        <v>40132</v>
      </c>
      <c r="E8" s="74">
        <f aca="true" t="shared" si="3" ref="E8:E22">SUM(F8:G8)</f>
        <v>0</v>
      </c>
      <c r="F8" s="74">
        <v>0</v>
      </c>
      <c r="G8" s="74">
        <v>0</v>
      </c>
      <c r="H8" s="74">
        <f aca="true" t="shared" si="4" ref="H8:H22">SUM(I8:J8)</f>
        <v>7464</v>
      </c>
      <c r="I8" s="74">
        <v>7464</v>
      </c>
      <c r="J8" s="74">
        <v>0</v>
      </c>
      <c r="K8" s="74">
        <f aca="true" t="shared" si="5" ref="K8:K22">SUM(L8:M8)</f>
        <v>32668</v>
      </c>
      <c r="L8" s="74">
        <v>3787</v>
      </c>
      <c r="M8" s="74">
        <v>28881</v>
      </c>
      <c r="N8" s="74">
        <f aca="true" t="shared" si="6" ref="N8:N22">SUM(O8,+V8,+AC8)</f>
        <v>40132</v>
      </c>
      <c r="O8" s="74">
        <f aca="true" t="shared" si="7" ref="O8:O22">SUM(P8:U8)</f>
        <v>11251</v>
      </c>
      <c r="P8" s="74">
        <v>11251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f aca="true" t="shared" si="8" ref="V8:V22">SUM(W8:AB8)</f>
        <v>28881</v>
      </c>
      <c r="W8" s="74">
        <v>28881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f aca="true" t="shared" si="9" ref="AC8:AC22">SUM(AD8:AE8)</f>
        <v>0</v>
      </c>
      <c r="AD8" s="74">
        <v>0</v>
      </c>
      <c r="AE8" s="74">
        <v>0</v>
      </c>
      <c r="AF8" s="74">
        <f aca="true" t="shared" si="10" ref="AF8:AF22">SUM(AG8:AI8)</f>
        <v>123</v>
      </c>
      <c r="AG8" s="74">
        <v>123</v>
      </c>
      <c r="AH8" s="74">
        <v>0</v>
      </c>
      <c r="AI8" s="74">
        <v>0</v>
      </c>
      <c r="AJ8" s="74">
        <f aca="true" t="shared" si="11" ref="AJ8:AJ22">SUM(AK8:AS8)</f>
        <v>905</v>
      </c>
      <c r="AK8" s="74">
        <v>834</v>
      </c>
      <c r="AL8" s="74">
        <v>32</v>
      </c>
      <c r="AM8" s="74">
        <v>0</v>
      </c>
      <c r="AN8" s="74">
        <v>0</v>
      </c>
      <c r="AO8" s="74">
        <v>0</v>
      </c>
      <c r="AP8" s="74">
        <v>0</v>
      </c>
      <c r="AQ8" s="74">
        <v>0</v>
      </c>
      <c r="AR8" s="74">
        <v>0</v>
      </c>
      <c r="AS8" s="74">
        <v>39</v>
      </c>
      <c r="AT8" s="74">
        <f aca="true" t="shared" si="12" ref="AT8:AT22">SUM(AU8:AY8)</f>
        <v>84</v>
      </c>
      <c r="AU8" s="74">
        <v>84</v>
      </c>
      <c r="AV8" s="74">
        <v>0</v>
      </c>
      <c r="AW8" s="74">
        <v>0</v>
      </c>
      <c r="AX8" s="74">
        <v>0</v>
      </c>
      <c r="AY8" s="74">
        <v>0</v>
      </c>
      <c r="AZ8" s="74">
        <f aca="true" t="shared" si="13" ref="AZ8:AZ22">SUM(BA8:BC8)</f>
        <v>6</v>
      </c>
      <c r="BA8" s="74">
        <v>6</v>
      </c>
      <c r="BB8" s="74">
        <v>0</v>
      </c>
      <c r="BC8" s="74">
        <v>0</v>
      </c>
    </row>
    <row r="9" spans="1:55" s="59" customFormat="1" ht="12" customHeight="1">
      <c r="A9" s="115" t="s">
        <v>161</v>
      </c>
      <c r="B9" s="116" t="s">
        <v>164</v>
      </c>
      <c r="C9" s="115" t="s">
        <v>165</v>
      </c>
      <c r="D9" s="74">
        <f t="shared" si="2"/>
        <v>17221</v>
      </c>
      <c r="E9" s="74">
        <f t="shared" si="3"/>
        <v>0</v>
      </c>
      <c r="F9" s="74">
        <v>0</v>
      </c>
      <c r="G9" s="74">
        <v>0</v>
      </c>
      <c r="H9" s="74">
        <f t="shared" si="4"/>
        <v>491</v>
      </c>
      <c r="I9" s="74">
        <v>491</v>
      </c>
      <c r="J9" s="74">
        <v>0</v>
      </c>
      <c r="K9" s="74">
        <f t="shared" si="5"/>
        <v>16730</v>
      </c>
      <c r="L9" s="74">
        <v>3773</v>
      </c>
      <c r="M9" s="74">
        <v>12957</v>
      </c>
      <c r="N9" s="74">
        <f t="shared" si="6"/>
        <v>17221</v>
      </c>
      <c r="O9" s="74">
        <f t="shared" si="7"/>
        <v>4264</v>
      </c>
      <c r="P9" s="74">
        <v>4264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f t="shared" si="8"/>
        <v>12957</v>
      </c>
      <c r="W9" s="74">
        <v>1877</v>
      </c>
      <c r="X9" s="74">
        <v>0</v>
      </c>
      <c r="Y9" s="74">
        <v>0</v>
      </c>
      <c r="Z9" s="74">
        <v>11080</v>
      </c>
      <c r="AA9" s="74">
        <v>0</v>
      </c>
      <c r="AB9" s="74">
        <v>0</v>
      </c>
      <c r="AC9" s="74">
        <f t="shared" si="9"/>
        <v>0</v>
      </c>
      <c r="AD9" s="74">
        <v>0</v>
      </c>
      <c r="AE9" s="74">
        <v>0</v>
      </c>
      <c r="AF9" s="74">
        <f t="shared" si="10"/>
        <v>40</v>
      </c>
      <c r="AG9" s="74">
        <v>40</v>
      </c>
      <c r="AH9" s="74">
        <v>0</v>
      </c>
      <c r="AI9" s="74">
        <v>0</v>
      </c>
      <c r="AJ9" s="74">
        <f t="shared" si="11"/>
        <v>40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33</v>
      </c>
      <c r="AQ9" s="74">
        <v>0</v>
      </c>
      <c r="AR9" s="74">
        <v>0</v>
      </c>
      <c r="AS9" s="74">
        <v>7</v>
      </c>
      <c r="AT9" s="74">
        <f t="shared" si="12"/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f t="shared" si="13"/>
        <v>0</v>
      </c>
      <c r="BA9" s="74">
        <v>0</v>
      </c>
      <c r="BB9" s="74">
        <v>0</v>
      </c>
      <c r="BC9" s="74">
        <v>0</v>
      </c>
    </row>
    <row r="10" spans="1:55" s="59" customFormat="1" ht="12" customHeight="1">
      <c r="A10" s="115" t="s">
        <v>85</v>
      </c>
      <c r="B10" s="116" t="s">
        <v>93</v>
      </c>
      <c r="C10" s="115" t="s">
        <v>94</v>
      </c>
      <c r="D10" s="74">
        <f t="shared" si="2"/>
        <v>10909</v>
      </c>
      <c r="E10" s="74">
        <f t="shared" si="3"/>
        <v>0</v>
      </c>
      <c r="F10" s="74">
        <v>0</v>
      </c>
      <c r="G10" s="74">
        <v>0</v>
      </c>
      <c r="H10" s="74">
        <f t="shared" si="4"/>
        <v>2700</v>
      </c>
      <c r="I10" s="74">
        <v>2700</v>
      </c>
      <c r="J10" s="74">
        <v>0</v>
      </c>
      <c r="K10" s="74">
        <f t="shared" si="5"/>
        <v>8209</v>
      </c>
      <c r="L10" s="74">
        <v>0</v>
      </c>
      <c r="M10" s="74">
        <v>8209</v>
      </c>
      <c r="N10" s="74">
        <f t="shared" si="6"/>
        <v>10909</v>
      </c>
      <c r="O10" s="74">
        <f t="shared" si="7"/>
        <v>2700</v>
      </c>
      <c r="P10" s="74">
        <v>0</v>
      </c>
      <c r="Q10" s="74">
        <v>0</v>
      </c>
      <c r="R10" s="74">
        <v>0</v>
      </c>
      <c r="S10" s="74">
        <v>2700</v>
      </c>
      <c r="T10" s="74">
        <v>0</v>
      </c>
      <c r="U10" s="74">
        <v>0</v>
      </c>
      <c r="V10" s="74">
        <f t="shared" si="8"/>
        <v>8209</v>
      </c>
      <c r="W10" s="74">
        <v>0</v>
      </c>
      <c r="X10" s="74">
        <v>0</v>
      </c>
      <c r="Y10" s="74">
        <v>0</v>
      </c>
      <c r="Z10" s="74">
        <v>8209</v>
      </c>
      <c r="AA10" s="74">
        <v>0</v>
      </c>
      <c r="AB10" s="74">
        <v>0</v>
      </c>
      <c r="AC10" s="74">
        <f t="shared" si="9"/>
        <v>0</v>
      </c>
      <c r="AD10" s="74">
        <v>0</v>
      </c>
      <c r="AE10" s="74">
        <v>0</v>
      </c>
      <c r="AF10" s="74">
        <f t="shared" si="10"/>
        <v>0</v>
      </c>
      <c r="AG10" s="74">
        <v>0</v>
      </c>
      <c r="AH10" s="74">
        <v>0</v>
      </c>
      <c r="AI10" s="74">
        <v>0</v>
      </c>
      <c r="AJ10" s="74">
        <f t="shared" si="11"/>
        <v>0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f t="shared" si="12"/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f t="shared" si="13"/>
        <v>0</v>
      </c>
      <c r="BA10" s="74">
        <v>0</v>
      </c>
      <c r="BB10" s="74">
        <v>0</v>
      </c>
      <c r="BC10" s="74">
        <v>0</v>
      </c>
    </row>
    <row r="11" spans="1:55" s="59" customFormat="1" ht="12" customHeight="1">
      <c r="A11" s="115" t="s">
        <v>85</v>
      </c>
      <c r="B11" s="116" t="s">
        <v>95</v>
      </c>
      <c r="C11" s="115" t="s">
        <v>96</v>
      </c>
      <c r="D11" s="74">
        <f t="shared" si="2"/>
        <v>10636</v>
      </c>
      <c r="E11" s="74">
        <f t="shared" si="3"/>
        <v>0</v>
      </c>
      <c r="F11" s="74">
        <v>0</v>
      </c>
      <c r="G11" s="74">
        <v>0</v>
      </c>
      <c r="H11" s="74">
        <f t="shared" si="4"/>
        <v>3987</v>
      </c>
      <c r="I11" s="74">
        <v>3987</v>
      </c>
      <c r="J11" s="74">
        <v>0</v>
      </c>
      <c r="K11" s="74">
        <f t="shared" si="5"/>
        <v>6649</v>
      </c>
      <c r="L11" s="74">
        <v>0</v>
      </c>
      <c r="M11" s="74">
        <v>6649</v>
      </c>
      <c r="N11" s="74">
        <f t="shared" si="6"/>
        <v>10636</v>
      </c>
      <c r="O11" s="74">
        <f t="shared" si="7"/>
        <v>3987</v>
      </c>
      <c r="P11" s="74">
        <v>3987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f t="shared" si="8"/>
        <v>6649</v>
      </c>
      <c r="W11" s="74">
        <v>6649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f t="shared" si="9"/>
        <v>0</v>
      </c>
      <c r="AD11" s="74">
        <v>0</v>
      </c>
      <c r="AE11" s="74">
        <v>0</v>
      </c>
      <c r="AF11" s="74">
        <f t="shared" si="10"/>
        <v>20</v>
      </c>
      <c r="AG11" s="74">
        <v>20</v>
      </c>
      <c r="AH11" s="74">
        <v>0</v>
      </c>
      <c r="AI11" s="74">
        <v>0</v>
      </c>
      <c r="AJ11" s="74">
        <f t="shared" si="11"/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f t="shared" si="12"/>
        <v>20</v>
      </c>
      <c r="AU11" s="74">
        <v>20</v>
      </c>
      <c r="AV11" s="74">
        <v>0</v>
      </c>
      <c r="AW11" s="74">
        <v>0</v>
      </c>
      <c r="AX11" s="74">
        <v>0</v>
      </c>
      <c r="AY11" s="74">
        <v>0</v>
      </c>
      <c r="AZ11" s="74">
        <f t="shared" si="13"/>
        <v>0</v>
      </c>
      <c r="BA11" s="74">
        <v>0</v>
      </c>
      <c r="BB11" s="74">
        <v>0</v>
      </c>
      <c r="BC11" s="74">
        <v>0</v>
      </c>
    </row>
    <row r="12" spans="1:55" s="59" customFormat="1" ht="12" customHeight="1">
      <c r="A12" s="68" t="s">
        <v>85</v>
      </c>
      <c r="B12" s="117" t="s">
        <v>97</v>
      </c>
      <c r="C12" s="68" t="s">
        <v>98</v>
      </c>
      <c r="D12" s="75">
        <f t="shared" si="2"/>
        <v>8605</v>
      </c>
      <c r="E12" s="75">
        <f t="shared" si="3"/>
        <v>0</v>
      </c>
      <c r="F12" s="75">
        <v>0</v>
      </c>
      <c r="G12" s="75">
        <v>0</v>
      </c>
      <c r="H12" s="75">
        <f t="shared" si="4"/>
        <v>1932</v>
      </c>
      <c r="I12" s="75">
        <v>1932</v>
      </c>
      <c r="J12" s="75">
        <v>0</v>
      </c>
      <c r="K12" s="75">
        <f t="shared" si="5"/>
        <v>6673</v>
      </c>
      <c r="L12" s="75">
        <v>0</v>
      </c>
      <c r="M12" s="75">
        <v>6673</v>
      </c>
      <c r="N12" s="75">
        <f t="shared" si="6"/>
        <v>8605</v>
      </c>
      <c r="O12" s="75">
        <f t="shared" si="7"/>
        <v>1932</v>
      </c>
      <c r="P12" s="75">
        <v>1932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8"/>
        <v>6673</v>
      </c>
      <c r="W12" s="75">
        <v>6673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f t="shared" si="9"/>
        <v>0</v>
      </c>
      <c r="AD12" s="75">
        <v>0</v>
      </c>
      <c r="AE12" s="75">
        <v>0</v>
      </c>
      <c r="AF12" s="75">
        <f t="shared" si="10"/>
        <v>222</v>
      </c>
      <c r="AG12" s="75">
        <v>222</v>
      </c>
      <c r="AH12" s="75">
        <v>0</v>
      </c>
      <c r="AI12" s="75">
        <v>0</v>
      </c>
      <c r="AJ12" s="75">
        <f t="shared" si="11"/>
        <v>222</v>
      </c>
      <c r="AK12" s="74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v>222</v>
      </c>
      <c r="AT12" s="75">
        <f t="shared" si="12"/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f t="shared" si="13"/>
        <v>0</v>
      </c>
      <c r="BA12" s="75">
        <v>0</v>
      </c>
      <c r="BB12" s="75">
        <v>0</v>
      </c>
      <c r="BC12" s="75">
        <v>0</v>
      </c>
    </row>
    <row r="13" spans="1:55" s="59" customFormat="1" ht="12" customHeight="1">
      <c r="A13" s="68" t="s">
        <v>85</v>
      </c>
      <c r="B13" s="117" t="s">
        <v>99</v>
      </c>
      <c r="C13" s="68" t="s">
        <v>100</v>
      </c>
      <c r="D13" s="75">
        <f t="shared" si="2"/>
        <v>9176</v>
      </c>
      <c r="E13" s="75">
        <f t="shared" si="3"/>
        <v>0</v>
      </c>
      <c r="F13" s="75">
        <v>0</v>
      </c>
      <c r="G13" s="75">
        <v>0</v>
      </c>
      <c r="H13" s="75">
        <f t="shared" si="4"/>
        <v>1321</v>
      </c>
      <c r="I13" s="75">
        <v>1321</v>
      </c>
      <c r="J13" s="75">
        <v>0</v>
      </c>
      <c r="K13" s="75">
        <f t="shared" si="5"/>
        <v>7855</v>
      </c>
      <c r="L13" s="75">
        <v>0</v>
      </c>
      <c r="M13" s="75">
        <v>7855</v>
      </c>
      <c r="N13" s="75">
        <f t="shared" si="6"/>
        <v>9176</v>
      </c>
      <c r="O13" s="75">
        <f t="shared" si="7"/>
        <v>1321</v>
      </c>
      <c r="P13" s="75">
        <v>0</v>
      </c>
      <c r="Q13" s="75">
        <v>0</v>
      </c>
      <c r="R13" s="75">
        <v>0</v>
      </c>
      <c r="S13" s="75">
        <v>1321</v>
      </c>
      <c r="T13" s="75">
        <v>0</v>
      </c>
      <c r="U13" s="75">
        <v>0</v>
      </c>
      <c r="V13" s="75">
        <f t="shared" si="8"/>
        <v>7855</v>
      </c>
      <c r="W13" s="75">
        <v>0</v>
      </c>
      <c r="X13" s="75">
        <v>0</v>
      </c>
      <c r="Y13" s="75">
        <v>0</v>
      </c>
      <c r="Z13" s="75">
        <v>7855</v>
      </c>
      <c r="AA13" s="75">
        <v>0</v>
      </c>
      <c r="AB13" s="75">
        <v>0</v>
      </c>
      <c r="AC13" s="75">
        <f t="shared" si="9"/>
        <v>0</v>
      </c>
      <c r="AD13" s="75">
        <v>0</v>
      </c>
      <c r="AE13" s="75">
        <v>0</v>
      </c>
      <c r="AF13" s="75">
        <f t="shared" si="10"/>
        <v>0</v>
      </c>
      <c r="AG13" s="75">
        <v>0</v>
      </c>
      <c r="AH13" s="75">
        <v>0</v>
      </c>
      <c r="AI13" s="75">
        <v>0</v>
      </c>
      <c r="AJ13" s="75">
        <f t="shared" si="11"/>
        <v>0</v>
      </c>
      <c r="AK13" s="74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f t="shared" si="12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f t="shared" si="13"/>
        <v>0</v>
      </c>
      <c r="BA13" s="75">
        <v>0</v>
      </c>
      <c r="BB13" s="75">
        <v>0</v>
      </c>
      <c r="BC13" s="75">
        <v>0</v>
      </c>
    </row>
    <row r="14" spans="1:55" s="59" customFormat="1" ht="12" customHeight="1">
      <c r="A14" s="68" t="s">
        <v>166</v>
      </c>
      <c r="B14" s="117" t="s">
        <v>167</v>
      </c>
      <c r="C14" s="68" t="s">
        <v>168</v>
      </c>
      <c r="D14" s="75">
        <f t="shared" si="2"/>
        <v>10428</v>
      </c>
      <c r="E14" s="75">
        <f t="shared" si="3"/>
        <v>0</v>
      </c>
      <c r="F14" s="75">
        <v>0</v>
      </c>
      <c r="G14" s="75">
        <v>0</v>
      </c>
      <c r="H14" s="75">
        <f t="shared" si="4"/>
        <v>0</v>
      </c>
      <c r="I14" s="75">
        <v>0</v>
      </c>
      <c r="J14" s="75">
        <v>0</v>
      </c>
      <c r="K14" s="75">
        <f t="shared" si="5"/>
        <v>10428</v>
      </c>
      <c r="L14" s="75">
        <v>2386</v>
      </c>
      <c r="M14" s="75">
        <v>8042</v>
      </c>
      <c r="N14" s="75">
        <f t="shared" si="6"/>
        <v>10428</v>
      </c>
      <c r="O14" s="75">
        <f t="shared" si="7"/>
        <v>2386</v>
      </c>
      <c r="P14" s="75">
        <v>2386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8"/>
        <v>8042</v>
      </c>
      <c r="W14" s="75">
        <v>8042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f t="shared" si="9"/>
        <v>0</v>
      </c>
      <c r="AD14" s="75">
        <v>0</v>
      </c>
      <c r="AE14" s="75">
        <v>0</v>
      </c>
      <c r="AF14" s="75">
        <f t="shared" si="10"/>
        <v>4</v>
      </c>
      <c r="AG14" s="75">
        <v>4</v>
      </c>
      <c r="AH14" s="75">
        <v>0</v>
      </c>
      <c r="AI14" s="75">
        <v>0</v>
      </c>
      <c r="AJ14" s="75">
        <f t="shared" si="11"/>
        <v>63</v>
      </c>
      <c r="AK14" s="74">
        <v>0</v>
      </c>
      <c r="AL14" s="75">
        <v>63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f t="shared" si="12"/>
        <v>4</v>
      </c>
      <c r="AU14" s="75">
        <v>4</v>
      </c>
      <c r="AV14" s="75">
        <v>0</v>
      </c>
      <c r="AW14" s="75">
        <v>0</v>
      </c>
      <c r="AX14" s="75">
        <v>0</v>
      </c>
      <c r="AY14" s="75">
        <v>0</v>
      </c>
      <c r="AZ14" s="75">
        <f t="shared" si="13"/>
        <v>63</v>
      </c>
      <c r="BA14" s="75">
        <v>63</v>
      </c>
      <c r="BB14" s="75">
        <v>0</v>
      </c>
      <c r="BC14" s="75">
        <v>0</v>
      </c>
    </row>
    <row r="15" spans="1:55" s="59" customFormat="1" ht="12" customHeight="1">
      <c r="A15" s="68" t="s">
        <v>166</v>
      </c>
      <c r="B15" s="117" t="s">
        <v>169</v>
      </c>
      <c r="C15" s="68" t="s">
        <v>170</v>
      </c>
      <c r="D15" s="75">
        <f t="shared" si="2"/>
        <v>6900</v>
      </c>
      <c r="E15" s="75">
        <f t="shared" si="3"/>
        <v>0</v>
      </c>
      <c r="F15" s="75">
        <v>0</v>
      </c>
      <c r="G15" s="75">
        <v>0</v>
      </c>
      <c r="H15" s="75">
        <f t="shared" si="4"/>
        <v>2617</v>
      </c>
      <c r="I15" s="75">
        <v>2617</v>
      </c>
      <c r="J15" s="75">
        <v>0</v>
      </c>
      <c r="K15" s="75">
        <f t="shared" si="5"/>
        <v>4283</v>
      </c>
      <c r="L15" s="75">
        <v>0</v>
      </c>
      <c r="M15" s="75">
        <v>4283</v>
      </c>
      <c r="N15" s="75">
        <f t="shared" si="6"/>
        <v>6900</v>
      </c>
      <c r="O15" s="75">
        <f t="shared" si="7"/>
        <v>2617</v>
      </c>
      <c r="P15" s="75">
        <v>2617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f t="shared" si="8"/>
        <v>4283</v>
      </c>
      <c r="W15" s="75">
        <v>4283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f t="shared" si="9"/>
        <v>0</v>
      </c>
      <c r="AD15" s="75">
        <v>0</v>
      </c>
      <c r="AE15" s="75">
        <v>0</v>
      </c>
      <c r="AF15" s="75">
        <f t="shared" si="10"/>
        <v>2</v>
      </c>
      <c r="AG15" s="75">
        <v>2</v>
      </c>
      <c r="AH15" s="75">
        <v>0</v>
      </c>
      <c r="AI15" s="75">
        <v>0</v>
      </c>
      <c r="AJ15" s="75">
        <f t="shared" si="11"/>
        <v>6899</v>
      </c>
      <c r="AK15" s="75">
        <v>6899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f t="shared" si="12"/>
        <v>2</v>
      </c>
      <c r="AU15" s="75">
        <v>2</v>
      </c>
      <c r="AV15" s="75">
        <v>0</v>
      </c>
      <c r="AW15" s="75">
        <v>0</v>
      </c>
      <c r="AX15" s="75">
        <v>0</v>
      </c>
      <c r="AY15" s="75">
        <v>0</v>
      </c>
      <c r="AZ15" s="75">
        <f t="shared" si="13"/>
        <v>42</v>
      </c>
      <c r="BA15" s="75">
        <v>42</v>
      </c>
      <c r="BB15" s="75">
        <v>0</v>
      </c>
      <c r="BC15" s="75">
        <v>0</v>
      </c>
    </row>
    <row r="16" spans="1:55" s="59" customFormat="1" ht="12" customHeight="1">
      <c r="A16" s="68" t="s">
        <v>85</v>
      </c>
      <c r="B16" s="117" t="s">
        <v>105</v>
      </c>
      <c r="C16" s="68" t="s">
        <v>106</v>
      </c>
      <c r="D16" s="75">
        <f t="shared" si="2"/>
        <v>4294</v>
      </c>
      <c r="E16" s="75">
        <f t="shared" si="3"/>
        <v>0</v>
      </c>
      <c r="F16" s="75">
        <v>0</v>
      </c>
      <c r="G16" s="75">
        <v>0</v>
      </c>
      <c r="H16" s="75">
        <f t="shared" si="4"/>
        <v>0</v>
      </c>
      <c r="I16" s="75">
        <v>0</v>
      </c>
      <c r="J16" s="75">
        <v>0</v>
      </c>
      <c r="K16" s="75">
        <f t="shared" si="5"/>
        <v>4294</v>
      </c>
      <c r="L16" s="75">
        <v>1863</v>
      </c>
      <c r="M16" s="75">
        <v>2431</v>
      </c>
      <c r="N16" s="75">
        <f t="shared" si="6"/>
        <v>4294</v>
      </c>
      <c r="O16" s="75">
        <f t="shared" si="7"/>
        <v>1863</v>
      </c>
      <c r="P16" s="75">
        <v>1863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f t="shared" si="8"/>
        <v>2431</v>
      </c>
      <c r="W16" s="75">
        <v>2431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f t="shared" si="9"/>
        <v>0</v>
      </c>
      <c r="AD16" s="75">
        <v>0</v>
      </c>
      <c r="AE16" s="75">
        <v>0</v>
      </c>
      <c r="AF16" s="75">
        <f t="shared" si="10"/>
        <v>2</v>
      </c>
      <c r="AG16" s="75">
        <v>2</v>
      </c>
      <c r="AH16" s="75">
        <v>0</v>
      </c>
      <c r="AI16" s="75">
        <v>0</v>
      </c>
      <c r="AJ16" s="75">
        <f t="shared" si="11"/>
        <v>26</v>
      </c>
      <c r="AK16" s="74">
        <v>0</v>
      </c>
      <c r="AL16" s="75">
        <v>26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f t="shared" si="12"/>
        <v>2</v>
      </c>
      <c r="AU16" s="75">
        <v>2</v>
      </c>
      <c r="AV16" s="75">
        <v>0</v>
      </c>
      <c r="AW16" s="75">
        <v>0</v>
      </c>
      <c r="AX16" s="75">
        <v>0</v>
      </c>
      <c r="AY16" s="75">
        <v>0</v>
      </c>
      <c r="AZ16" s="75">
        <f t="shared" si="13"/>
        <v>26</v>
      </c>
      <c r="BA16" s="75">
        <v>26</v>
      </c>
      <c r="BB16" s="75">
        <v>0</v>
      </c>
      <c r="BC16" s="75">
        <v>0</v>
      </c>
    </row>
    <row r="17" spans="1:55" s="59" customFormat="1" ht="12" customHeight="1">
      <c r="A17" s="68" t="s">
        <v>85</v>
      </c>
      <c r="B17" s="117" t="s">
        <v>107</v>
      </c>
      <c r="C17" s="68" t="s">
        <v>108</v>
      </c>
      <c r="D17" s="75">
        <f t="shared" si="2"/>
        <v>11983</v>
      </c>
      <c r="E17" s="75">
        <f t="shared" si="3"/>
        <v>0</v>
      </c>
      <c r="F17" s="75">
        <v>0</v>
      </c>
      <c r="G17" s="75">
        <v>0</v>
      </c>
      <c r="H17" s="75">
        <f t="shared" si="4"/>
        <v>11983</v>
      </c>
      <c r="I17" s="75">
        <v>2696</v>
      </c>
      <c r="J17" s="75">
        <v>9287</v>
      </c>
      <c r="K17" s="75">
        <f t="shared" si="5"/>
        <v>0</v>
      </c>
      <c r="L17" s="75">
        <v>0</v>
      </c>
      <c r="M17" s="75">
        <v>0</v>
      </c>
      <c r="N17" s="75">
        <f t="shared" si="6"/>
        <v>11983</v>
      </c>
      <c r="O17" s="75">
        <f t="shared" si="7"/>
        <v>2696</v>
      </c>
      <c r="P17" s="75">
        <v>2696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8"/>
        <v>9287</v>
      </c>
      <c r="W17" s="75">
        <v>9287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f t="shared" si="9"/>
        <v>0</v>
      </c>
      <c r="AD17" s="75">
        <v>0</v>
      </c>
      <c r="AE17" s="75">
        <v>0</v>
      </c>
      <c r="AF17" s="75">
        <f t="shared" si="10"/>
        <v>34</v>
      </c>
      <c r="AG17" s="75">
        <v>34</v>
      </c>
      <c r="AH17" s="75">
        <v>0</v>
      </c>
      <c r="AI17" s="75">
        <v>0</v>
      </c>
      <c r="AJ17" s="75">
        <f t="shared" si="11"/>
        <v>0</v>
      </c>
      <c r="AK17" s="74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2"/>
        <v>34</v>
      </c>
      <c r="AU17" s="75">
        <v>34</v>
      </c>
      <c r="AV17" s="75">
        <v>0</v>
      </c>
      <c r="AW17" s="75">
        <v>0</v>
      </c>
      <c r="AX17" s="75">
        <v>0</v>
      </c>
      <c r="AY17" s="75">
        <v>0</v>
      </c>
      <c r="AZ17" s="75">
        <f t="shared" si="13"/>
        <v>0</v>
      </c>
      <c r="BA17" s="75">
        <v>0</v>
      </c>
      <c r="BB17" s="75">
        <v>0</v>
      </c>
      <c r="BC17" s="75">
        <v>0</v>
      </c>
    </row>
    <row r="18" spans="1:55" s="59" customFormat="1" ht="12" customHeight="1">
      <c r="A18" s="68" t="s">
        <v>171</v>
      </c>
      <c r="B18" s="117" t="s">
        <v>172</v>
      </c>
      <c r="C18" s="68" t="s">
        <v>173</v>
      </c>
      <c r="D18" s="75">
        <f t="shared" si="2"/>
        <v>16</v>
      </c>
      <c r="E18" s="75">
        <f t="shared" si="3"/>
        <v>0</v>
      </c>
      <c r="F18" s="75">
        <v>0</v>
      </c>
      <c r="G18" s="75">
        <v>0</v>
      </c>
      <c r="H18" s="75">
        <f t="shared" si="4"/>
        <v>0</v>
      </c>
      <c r="I18" s="75">
        <v>0</v>
      </c>
      <c r="J18" s="75">
        <v>0</v>
      </c>
      <c r="K18" s="75">
        <f t="shared" si="5"/>
        <v>16</v>
      </c>
      <c r="L18" s="75">
        <v>8</v>
      </c>
      <c r="M18" s="75">
        <v>8</v>
      </c>
      <c r="N18" s="75">
        <f t="shared" si="6"/>
        <v>16</v>
      </c>
      <c r="O18" s="75">
        <f t="shared" si="7"/>
        <v>8</v>
      </c>
      <c r="P18" s="75">
        <v>8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8"/>
        <v>8</v>
      </c>
      <c r="W18" s="75">
        <v>8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f t="shared" si="9"/>
        <v>0</v>
      </c>
      <c r="AD18" s="75">
        <v>0</v>
      </c>
      <c r="AE18" s="75">
        <v>0</v>
      </c>
      <c r="AF18" s="75">
        <f t="shared" si="10"/>
        <v>1</v>
      </c>
      <c r="AG18" s="75">
        <v>1</v>
      </c>
      <c r="AH18" s="75">
        <v>0</v>
      </c>
      <c r="AI18" s="75">
        <v>0</v>
      </c>
      <c r="AJ18" s="75">
        <f t="shared" si="11"/>
        <v>0</v>
      </c>
      <c r="AK18" s="74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f t="shared" si="12"/>
        <v>1</v>
      </c>
      <c r="AU18" s="75">
        <v>1</v>
      </c>
      <c r="AV18" s="75">
        <v>0</v>
      </c>
      <c r="AW18" s="75">
        <v>0</v>
      </c>
      <c r="AX18" s="75">
        <v>0</v>
      </c>
      <c r="AY18" s="75">
        <v>0</v>
      </c>
      <c r="AZ18" s="75">
        <f t="shared" si="13"/>
        <v>1</v>
      </c>
      <c r="BA18" s="75">
        <v>1</v>
      </c>
      <c r="BB18" s="75">
        <v>0</v>
      </c>
      <c r="BC18" s="75">
        <v>0</v>
      </c>
    </row>
    <row r="19" spans="1:55" s="59" customFormat="1" ht="12" customHeight="1">
      <c r="A19" s="68" t="s">
        <v>171</v>
      </c>
      <c r="B19" s="117" t="s">
        <v>174</v>
      </c>
      <c r="C19" s="68" t="s">
        <v>175</v>
      </c>
      <c r="D19" s="75">
        <f t="shared" si="2"/>
        <v>5488</v>
      </c>
      <c r="E19" s="75">
        <f t="shared" si="3"/>
        <v>0</v>
      </c>
      <c r="F19" s="75">
        <v>0</v>
      </c>
      <c r="G19" s="75">
        <v>0</v>
      </c>
      <c r="H19" s="75">
        <f t="shared" si="4"/>
        <v>0</v>
      </c>
      <c r="I19" s="75">
        <v>0</v>
      </c>
      <c r="J19" s="75">
        <v>0</v>
      </c>
      <c r="K19" s="75">
        <f t="shared" si="5"/>
        <v>5488</v>
      </c>
      <c r="L19" s="75">
        <v>3032</v>
      </c>
      <c r="M19" s="75">
        <v>2456</v>
      </c>
      <c r="N19" s="75">
        <f t="shared" si="6"/>
        <v>5488</v>
      </c>
      <c r="O19" s="75">
        <f t="shared" si="7"/>
        <v>3032</v>
      </c>
      <c r="P19" s="75">
        <v>3032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f t="shared" si="8"/>
        <v>2456</v>
      </c>
      <c r="W19" s="75">
        <v>2456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f t="shared" si="9"/>
        <v>0</v>
      </c>
      <c r="AD19" s="75">
        <v>0</v>
      </c>
      <c r="AE19" s="75">
        <v>0</v>
      </c>
      <c r="AF19" s="75">
        <f t="shared" si="10"/>
        <v>1</v>
      </c>
      <c r="AG19" s="75">
        <v>1</v>
      </c>
      <c r="AH19" s="75">
        <v>0</v>
      </c>
      <c r="AI19" s="75">
        <v>0</v>
      </c>
      <c r="AJ19" s="75">
        <f t="shared" si="11"/>
        <v>243</v>
      </c>
      <c r="AK19" s="75">
        <v>72</v>
      </c>
      <c r="AL19" s="75">
        <v>171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2"/>
        <v>1</v>
      </c>
      <c r="AU19" s="75">
        <v>1</v>
      </c>
      <c r="AV19" s="75">
        <v>0</v>
      </c>
      <c r="AW19" s="75">
        <v>0</v>
      </c>
      <c r="AX19" s="75">
        <v>0</v>
      </c>
      <c r="AY19" s="75">
        <v>0</v>
      </c>
      <c r="AZ19" s="75">
        <f t="shared" si="13"/>
        <v>32</v>
      </c>
      <c r="BA19" s="75">
        <v>32</v>
      </c>
      <c r="BB19" s="75">
        <v>0</v>
      </c>
      <c r="BC19" s="75">
        <v>0</v>
      </c>
    </row>
    <row r="20" spans="1:55" s="59" customFormat="1" ht="12" customHeight="1">
      <c r="A20" s="68" t="s">
        <v>176</v>
      </c>
      <c r="B20" s="117" t="s">
        <v>177</v>
      </c>
      <c r="C20" s="68" t="s">
        <v>178</v>
      </c>
      <c r="D20" s="75">
        <f t="shared" si="2"/>
        <v>6404</v>
      </c>
      <c r="E20" s="75">
        <f t="shared" si="3"/>
        <v>0</v>
      </c>
      <c r="F20" s="75">
        <v>0</v>
      </c>
      <c r="G20" s="75">
        <v>0</v>
      </c>
      <c r="H20" s="75">
        <f t="shared" si="4"/>
        <v>0</v>
      </c>
      <c r="I20" s="75">
        <v>0</v>
      </c>
      <c r="J20" s="75">
        <v>0</v>
      </c>
      <c r="K20" s="75">
        <f t="shared" si="5"/>
        <v>6404</v>
      </c>
      <c r="L20" s="75">
        <v>2025</v>
      </c>
      <c r="M20" s="75">
        <v>4379</v>
      </c>
      <c r="N20" s="75">
        <f t="shared" si="6"/>
        <v>6413</v>
      </c>
      <c r="O20" s="75">
        <f t="shared" si="7"/>
        <v>2025</v>
      </c>
      <c r="P20" s="75">
        <v>2025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f t="shared" si="8"/>
        <v>4379</v>
      </c>
      <c r="W20" s="75">
        <v>4379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f t="shared" si="9"/>
        <v>9</v>
      </c>
      <c r="AD20" s="75">
        <v>9</v>
      </c>
      <c r="AE20" s="75">
        <v>0</v>
      </c>
      <c r="AF20" s="75">
        <f t="shared" si="10"/>
        <v>1</v>
      </c>
      <c r="AG20" s="75">
        <v>1</v>
      </c>
      <c r="AH20" s="75">
        <v>0</v>
      </c>
      <c r="AI20" s="75">
        <v>0</v>
      </c>
      <c r="AJ20" s="75">
        <f t="shared" si="11"/>
        <v>290</v>
      </c>
      <c r="AK20" s="75">
        <v>86</v>
      </c>
      <c r="AL20" s="75">
        <v>204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2"/>
        <v>1</v>
      </c>
      <c r="AU20" s="75">
        <v>1</v>
      </c>
      <c r="AV20" s="75">
        <v>0</v>
      </c>
      <c r="AW20" s="75">
        <v>0</v>
      </c>
      <c r="AX20" s="75">
        <v>0</v>
      </c>
      <c r="AY20" s="75">
        <v>0</v>
      </c>
      <c r="AZ20" s="75">
        <f t="shared" si="13"/>
        <v>204</v>
      </c>
      <c r="BA20" s="75">
        <v>204</v>
      </c>
      <c r="BB20" s="75">
        <v>0</v>
      </c>
      <c r="BC20" s="75">
        <v>0</v>
      </c>
    </row>
    <row r="21" spans="1:55" s="59" customFormat="1" ht="12" customHeight="1">
      <c r="A21" s="68" t="s">
        <v>176</v>
      </c>
      <c r="B21" s="117" t="s">
        <v>179</v>
      </c>
      <c r="C21" s="68" t="s">
        <v>180</v>
      </c>
      <c r="D21" s="75">
        <f t="shared" si="2"/>
        <v>4318</v>
      </c>
      <c r="E21" s="75">
        <f t="shared" si="3"/>
        <v>0</v>
      </c>
      <c r="F21" s="75">
        <v>0</v>
      </c>
      <c r="G21" s="75">
        <v>0</v>
      </c>
      <c r="H21" s="75">
        <f t="shared" si="4"/>
        <v>1595</v>
      </c>
      <c r="I21" s="75">
        <v>1595</v>
      </c>
      <c r="J21" s="75">
        <v>0</v>
      </c>
      <c r="K21" s="75">
        <f t="shared" si="5"/>
        <v>2723</v>
      </c>
      <c r="L21" s="75">
        <v>0</v>
      </c>
      <c r="M21" s="75">
        <v>2723</v>
      </c>
      <c r="N21" s="75">
        <f t="shared" si="6"/>
        <v>4402</v>
      </c>
      <c r="O21" s="75">
        <f t="shared" si="7"/>
        <v>1595</v>
      </c>
      <c r="P21" s="75">
        <v>1595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f t="shared" si="8"/>
        <v>2723</v>
      </c>
      <c r="W21" s="75">
        <v>0</v>
      </c>
      <c r="X21" s="75">
        <v>0</v>
      </c>
      <c r="Y21" s="75">
        <v>0</v>
      </c>
      <c r="Z21" s="75">
        <v>2723</v>
      </c>
      <c r="AA21" s="75">
        <v>0</v>
      </c>
      <c r="AB21" s="75">
        <v>0</v>
      </c>
      <c r="AC21" s="75">
        <f t="shared" si="9"/>
        <v>84</v>
      </c>
      <c r="AD21" s="75">
        <v>84</v>
      </c>
      <c r="AE21" s="75">
        <v>0</v>
      </c>
      <c r="AF21" s="75">
        <f t="shared" si="10"/>
        <v>3</v>
      </c>
      <c r="AG21" s="75">
        <v>3</v>
      </c>
      <c r="AH21" s="75">
        <v>0</v>
      </c>
      <c r="AI21" s="75">
        <v>0</v>
      </c>
      <c r="AJ21" s="75">
        <f t="shared" si="11"/>
        <v>3</v>
      </c>
      <c r="AK21" s="75">
        <v>0</v>
      </c>
      <c r="AL21" s="75">
        <v>0</v>
      </c>
      <c r="AM21" s="75">
        <v>3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f t="shared" si="12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f t="shared" si="13"/>
        <v>0</v>
      </c>
      <c r="BA21" s="75">
        <v>0</v>
      </c>
      <c r="BB21" s="75">
        <v>0</v>
      </c>
      <c r="BC21" s="75">
        <v>0</v>
      </c>
    </row>
    <row r="22" spans="1:55" s="59" customFormat="1" ht="12" customHeight="1">
      <c r="A22" s="68" t="s">
        <v>85</v>
      </c>
      <c r="B22" s="117" t="s">
        <v>117</v>
      </c>
      <c r="C22" s="68" t="s">
        <v>118</v>
      </c>
      <c r="D22" s="75">
        <f t="shared" si="2"/>
        <v>4111</v>
      </c>
      <c r="E22" s="75">
        <f t="shared" si="3"/>
        <v>0</v>
      </c>
      <c r="F22" s="75">
        <v>0</v>
      </c>
      <c r="G22" s="75">
        <v>0</v>
      </c>
      <c r="H22" s="75">
        <f t="shared" si="4"/>
        <v>1656</v>
      </c>
      <c r="I22" s="75">
        <v>1656</v>
      </c>
      <c r="J22" s="75">
        <v>0</v>
      </c>
      <c r="K22" s="75">
        <f t="shared" si="5"/>
        <v>2455</v>
      </c>
      <c r="L22" s="75">
        <v>0</v>
      </c>
      <c r="M22" s="75">
        <v>2455</v>
      </c>
      <c r="N22" s="75">
        <f t="shared" si="6"/>
        <v>4111</v>
      </c>
      <c r="O22" s="75">
        <f t="shared" si="7"/>
        <v>1656</v>
      </c>
      <c r="P22" s="75">
        <v>0</v>
      </c>
      <c r="Q22" s="75">
        <v>0</v>
      </c>
      <c r="R22" s="75">
        <v>0</v>
      </c>
      <c r="S22" s="75">
        <v>1656</v>
      </c>
      <c r="T22" s="75">
        <v>0</v>
      </c>
      <c r="U22" s="75">
        <v>0</v>
      </c>
      <c r="V22" s="75">
        <f t="shared" si="8"/>
        <v>2455</v>
      </c>
      <c r="W22" s="75">
        <v>2455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f t="shared" si="9"/>
        <v>0</v>
      </c>
      <c r="AD22" s="75">
        <v>0</v>
      </c>
      <c r="AE22" s="75">
        <v>0</v>
      </c>
      <c r="AF22" s="75">
        <f t="shared" si="10"/>
        <v>0</v>
      </c>
      <c r="AG22" s="75">
        <v>0</v>
      </c>
      <c r="AH22" s="75">
        <v>0</v>
      </c>
      <c r="AI22" s="75">
        <v>0</v>
      </c>
      <c r="AJ22" s="75">
        <f t="shared" si="11"/>
        <v>0</v>
      </c>
      <c r="AK22" s="74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f t="shared" si="12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f t="shared" si="13"/>
        <v>0</v>
      </c>
      <c r="BA22" s="75">
        <v>0</v>
      </c>
      <c r="BB22" s="75">
        <v>0</v>
      </c>
      <c r="BC22" s="75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181</v>
      </c>
      <c r="C2" s="127" t="s">
        <v>86</v>
      </c>
      <c r="D2" s="123" t="s">
        <v>182</v>
      </c>
      <c r="E2" s="3"/>
      <c r="F2" s="3"/>
      <c r="G2" s="3"/>
      <c r="H2" s="3"/>
      <c r="I2" s="3"/>
      <c r="J2" s="3"/>
      <c r="K2" s="3"/>
      <c r="L2" s="3" t="str">
        <f>LEFT(C2,2)</f>
        <v>16</v>
      </c>
      <c r="M2" s="3" t="str">
        <f>IF(L2&lt;&gt;"",VLOOKUP(L2,$AI$6:$AJ$52,2,FALSE),"-")</f>
        <v>富山県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22</v>
      </c>
      <c r="AG2" s="11">
        <f>IF(AA2=0,0,VLOOKUP(C2,AF5:AG300,2,FALSE))</f>
        <v>7</v>
      </c>
    </row>
    <row r="3" ht="13.5">
      <c r="AD3" s="46"/>
    </row>
    <row r="4" spans="2:30" ht="19.5" customHeight="1">
      <c r="B4" s="126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183</v>
      </c>
      <c r="G6" s="160"/>
      <c r="H6" s="38" t="s">
        <v>184</v>
      </c>
      <c r="I6" s="38" t="s">
        <v>185</v>
      </c>
      <c r="J6" s="38" t="s">
        <v>186</v>
      </c>
      <c r="K6" s="5" t="s">
        <v>187</v>
      </c>
      <c r="L6" s="15" t="s">
        <v>188</v>
      </c>
      <c r="M6" s="39" t="s">
        <v>189</v>
      </c>
      <c r="AF6" s="11">
        <f>+'水洗化人口等'!B6</f>
        <v>0</v>
      </c>
      <c r="AG6" s="11">
        <v>6</v>
      </c>
      <c r="AI6" s="42" t="s">
        <v>190</v>
      </c>
      <c r="AJ6" s="3" t="s">
        <v>53</v>
      </c>
    </row>
    <row r="7" spans="2:36" ht="16.5" customHeight="1">
      <c r="B7" s="161" t="s">
        <v>191</v>
      </c>
      <c r="C7" s="6" t="s">
        <v>192</v>
      </c>
      <c r="D7" s="16">
        <f>AD7</f>
        <v>60323</v>
      </c>
      <c r="F7" s="169" t="s">
        <v>193</v>
      </c>
      <c r="G7" s="7" t="s">
        <v>136</v>
      </c>
      <c r="H7" s="17">
        <f aca="true" t="shared" si="0" ref="H7:H12">AD14</f>
        <v>37656</v>
      </c>
      <c r="I7" s="17">
        <f aca="true" t="shared" si="1" ref="I7:I12">AD24</f>
        <v>77421</v>
      </c>
      <c r="J7" s="17">
        <f aca="true" t="shared" si="2" ref="J7:J12">SUM(H7:I7)</f>
        <v>115077</v>
      </c>
      <c r="K7" s="18">
        <f aca="true" t="shared" si="3" ref="K7:K12">IF(J$13&gt;0,J7/J$13,0)</f>
        <v>0.7640169697452547</v>
      </c>
      <c r="L7" s="19">
        <f>AD34</f>
        <v>453</v>
      </c>
      <c r="M7" s="20">
        <f>AD37</f>
        <v>374</v>
      </c>
      <c r="AA7" s="4" t="s">
        <v>192</v>
      </c>
      <c r="AB7" s="45" t="s">
        <v>194</v>
      </c>
      <c r="AC7" s="45" t="s">
        <v>195</v>
      </c>
      <c r="AD7" s="11">
        <f aca="true" ca="1" t="shared" si="4" ref="AD7:AD53">IF(AD$2=0,INDIRECT(AB7&amp;"!"&amp;AC7&amp;$AG$2),0)</f>
        <v>60323</v>
      </c>
      <c r="AF7" s="42" t="str">
        <f>+'水洗化人口等'!B7</f>
        <v>16000</v>
      </c>
      <c r="AG7" s="11">
        <v>7</v>
      </c>
      <c r="AI7" s="42" t="s">
        <v>196</v>
      </c>
      <c r="AJ7" s="3" t="s">
        <v>52</v>
      </c>
    </row>
    <row r="8" spans="2:36" ht="16.5" customHeight="1">
      <c r="B8" s="162"/>
      <c r="C8" s="7" t="s">
        <v>69</v>
      </c>
      <c r="D8" s="21">
        <f>AD8</f>
        <v>96</v>
      </c>
      <c r="F8" s="170"/>
      <c r="G8" s="7" t="s">
        <v>138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194</v>
      </c>
      <c r="AC8" s="45" t="s">
        <v>197</v>
      </c>
      <c r="AD8" s="11">
        <f ca="1" t="shared" si="4"/>
        <v>96</v>
      </c>
      <c r="AF8" s="42" t="str">
        <f>+'水洗化人口等'!B8</f>
        <v>16201</v>
      </c>
      <c r="AG8" s="11">
        <v>8</v>
      </c>
      <c r="AI8" s="42" t="s">
        <v>198</v>
      </c>
      <c r="AJ8" s="3" t="s">
        <v>51</v>
      </c>
    </row>
    <row r="9" spans="2:36" ht="16.5" customHeight="1">
      <c r="B9" s="163"/>
      <c r="C9" s="8" t="s">
        <v>199</v>
      </c>
      <c r="D9" s="22">
        <f>SUM(D7:D8)</f>
        <v>60419</v>
      </c>
      <c r="F9" s="170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200</v>
      </c>
      <c r="AB9" s="45" t="s">
        <v>194</v>
      </c>
      <c r="AC9" s="45" t="s">
        <v>201</v>
      </c>
      <c r="AD9" s="11">
        <f ca="1" t="shared" si="4"/>
        <v>806728</v>
      </c>
      <c r="AF9" s="42" t="str">
        <f>+'水洗化人口等'!B9</f>
        <v>16202</v>
      </c>
      <c r="AG9" s="11">
        <v>9</v>
      </c>
      <c r="AI9" s="42" t="s">
        <v>202</v>
      </c>
      <c r="AJ9" s="3" t="s">
        <v>50</v>
      </c>
    </row>
    <row r="10" spans="2:36" ht="16.5" customHeight="1">
      <c r="B10" s="164" t="s">
        <v>203</v>
      </c>
      <c r="C10" s="124" t="s">
        <v>200</v>
      </c>
      <c r="D10" s="21">
        <f>AD9</f>
        <v>806728</v>
      </c>
      <c r="F10" s="170"/>
      <c r="G10" s="7" t="s">
        <v>151</v>
      </c>
      <c r="H10" s="17">
        <f t="shared" si="0"/>
        <v>5677</v>
      </c>
      <c r="I10" s="17">
        <f t="shared" si="1"/>
        <v>29867</v>
      </c>
      <c r="J10" s="17">
        <f t="shared" si="2"/>
        <v>35544</v>
      </c>
      <c r="K10" s="18">
        <f t="shared" si="3"/>
        <v>0.23598303025474535</v>
      </c>
      <c r="L10" s="23" t="s">
        <v>204</v>
      </c>
      <c r="M10" s="24" t="s">
        <v>204</v>
      </c>
      <c r="AA10" s="4" t="s">
        <v>205</v>
      </c>
      <c r="AB10" s="45" t="s">
        <v>194</v>
      </c>
      <c r="AC10" s="45" t="s">
        <v>206</v>
      </c>
      <c r="AD10" s="11">
        <f ca="1" t="shared" si="4"/>
        <v>4548</v>
      </c>
      <c r="AF10" s="42" t="str">
        <f>+'水洗化人口等'!B10</f>
        <v>16204</v>
      </c>
      <c r="AG10" s="11">
        <v>10</v>
      </c>
      <c r="AI10" s="42" t="s">
        <v>207</v>
      </c>
      <c r="AJ10" s="3" t="s">
        <v>49</v>
      </c>
    </row>
    <row r="11" spans="2:36" ht="16.5" customHeight="1">
      <c r="B11" s="165"/>
      <c r="C11" s="7" t="s">
        <v>205</v>
      </c>
      <c r="D11" s="21">
        <f>AD10</f>
        <v>4548</v>
      </c>
      <c r="F11" s="170"/>
      <c r="G11" s="7" t="s">
        <v>153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204</v>
      </c>
      <c r="M11" s="24" t="s">
        <v>204</v>
      </c>
      <c r="AA11" s="4" t="s">
        <v>208</v>
      </c>
      <c r="AB11" s="45" t="s">
        <v>194</v>
      </c>
      <c r="AC11" s="45" t="s">
        <v>209</v>
      </c>
      <c r="AD11" s="11">
        <f ca="1" t="shared" si="4"/>
        <v>222784</v>
      </c>
      <c r="AF11" s="42" t="str">
        <f>+'水洗化人口等'!B11</f>
        <v>16205</v>
      </c>
      <c r="AG11" s="11">
        <v>11</v>
      </c>
      <c r="AI11" s="42" t="s">
        <v>210</v>
      </c>
      <c r="AJ11" s="3" t="s">
        <v>48</v>
      </c>
    </row>
    <row r="12" spans="2:36" ht="16.5" customHeight="1">
      <c r="B12" s="165"/>
      <c r="C12" s="7" t="s">
        <v>208</v>
      </c>
      <c r="D12" s="21">
        <f>AD11</f>
        <v>222784</v>
      </c>
      <c r="F12" s="170"/>
      <c r="G12" s="7" t="s">
        <v>155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204</v>
      </c>
      <c r="M12" s="24" t="s">
        <v>204</v>
      </c>
      <c r="AA12" s="4" t="s">
        <v>211</v>
      </c>
      <c r="AB12" s="45" t="s">
        <v>194</v>
      </c>
      <c r="AC12" s="45" t="s">
        <v>212</v>
      </c>
      <c r="AD12" s="11">
        <f ca="1" t="shared" si="4"/>
        <v>114317</v>
      </c>
      <c r="AF12" s="42" t="str">
        <f>+'水洗化人口等'!B12</f>
        <v>16206</v>
      </c>
      <c r="AG12" s="11">
        <v>12</v>
      </c>
      <c r="AI12" s="42" t="s">
        <v>213</v>
      </c>
      <c r="AJ12" s="3" t="s">
        <v>47</v>
      </c>
    </row>
    <row r="13" spans="2:36" ht="16.5" customHeight="1">
      <c r="B13" s="166"/>
      <c r="C13" s="8" t="s">
        <v>199</v>
      </c>
      <c r="D13" s="22">
        <f>SUM(D10:D12)</f>
        <v>1034060</v>
      </c>
      <c r="F13" s="171"/>
      <c r="G13" s="7" t="s">
        <v>199</v>
      </c>
      <c r="H13" s="17">
        <f>SUM(H7:H12)</f>
        <v>43333</v>
      </c>
      <c r="I13" s="17">
        <f>SUM(I7:I12)</f>
        <v>107288</v>
      </c>
      <c r="J13" s="17">
        <f>SUM(J7:J12)</f>
        <v>150621</v>
      </c>
      <c r="K13" s="18">
        <v>1</v>
      </c>
      <c r="L13" s="23" t="s">
        <v>204</v>
      </c>
      <c r="M13" s="24" t="s">
        <v>204</v>
      </c>
      <c r="AA13" s="4" t="s">
        <v>60</v>
      </c>
      <c r="AB13" s="45" t="s">
        <v>194</v>
      </c>
      <c r="AC13" s="45" t="s">
        <v>214</v>
      </c>
      <c r="AD13" s="11">
        <f ca="1" t="shared" si="4"/>
        <v>13679</v>
      </c>
      <c r="AF13" s="42" t="str">
        <f>+'水洗化人口等'!B13</f>
        <v>16207</v>
      </c>
      <c r="AG13" s="11">
        <v>13</v>
      </c>
      <c r="AI13" s="42" t="s">
        <v>215</v>
      </c>
      <c r="AJ13" s="3" t="s">
        <v>46</v>
      </c>
    </row>
    <row r="14" spans="2:36" ht="16.5" customHeight="1" thickBot="1">
      <c r="B14" s="167" t="s">
        <v>216</v>
      </c>
      <c r="C14" s="168"/>
      <c r="D14" s="25">
        <f>SUM(D9,D13)</f>
        <v>1094479</v>
      </c>
      <c r="F14" s="172" t="s">
        <v>217</v>
      </c>
      <c r="G14" s="173"/>
      <c r="H14" s="17">
        <f>AD20</f>
        <v>93</v>
      </c>
      <c r="I14" s="17">
        <f>AD30</f>
        <v>0</v>
      </c>
      <c r="J14" s="17">
        <f>SUM(H14:I14)</f>
        <v>93</v>
      </c>
      <c r="K14" s="26" t="s">
        <v>204</v>
      </c>
      <c r="L14" s="23" t="s">
        <v>204</v>
      </c>
      <c r="M14" s="24" t="s">
        <v>204</v>
      </c>
      <c r="AA14" s="4" t="s">
        <v>136</v>
      </c>
      <c r="AB14" s="45" t="s">
        <v>218</v>
      </c>
      <c r="AC14" s="45" t="s">
        <v>212</v>
      </c>
      <c r="AD14" s="11">
        <f ca="1" t="shared" si="4"/>
        <v>37656</v>
      </c>
      <c r="AF14" s="42" t="str">
        <f>+'水洗化人口等'!B14</f>
        <v>16208</v>
      </c>
      <c r="AG14" s="11">
        <v>14</v>
      </c>
      <c r="AI14" s="42" t="s">
        <v>219</v>
      </c>
      <c r="AJ14" s="3" t="s">
        <v>45</v>
      </c>
    </row>
    <row r="15" spans="2:36" ht="16.5" customHeight="1" thickBot="1">
      <c r="B15" s="167" t="s">
        <v>60</v>
      </c>
      <c r="C15" s="168"/>
      <c r="D15" s="25">
        <f>AD13</f>
        <v>13679</v>
      </c>
      <c r="F15" s="167" t="s">
        <v>54</v>
      </c>
      <c r="G15" s="168"/>
      <c r="H15" s="27">
        <f>SUM(H13:H14)</f>
        <v>43426</v>
      </c>
      <c r="I15" s="27">
        <f>SUM(I13:I14)</f>
        <v>107288</v>
      </c>
      <c r="J15" s="27">
        <f>SUM(J13:J14)</f>
        <v>150714</v>
      </c>
      <c r="K15" s="28" t="s">
        <v>204</v>
      </c>
      <c r="L15" s="29">
        <f>SUM(L7:L9)</f>
        <v>453</v>
      </c>
      <c r="M15" s="30">
        <f>SUM(M7:M9)</f>
        <v>374</v>
      </c>
      <c r="AA15" s="4" t="s">
        <v>138</v>
      </c>
      <c r="AB15" s="45" t="s">
        <v>218</v>
      </c>
      <c r="AC15" s="45" t="s">
        <v>220</v>
      </c>
      <c r="AD15" s="11">
        <f ca="1" t="shared" si="4"/>
        <v>0</v>
      </c>
      <c r="AF15" s="42" t="str">
        <f>+'水洗化人口等'!B15</f>
        <v>16209</v>
      </c>
      <c r="AG15" s="11">
        <v>15</v>
      </c>
      <c r="AI15" s="42" t="s">
        <v>221</v>
      </c>
      <c r="AJ15" s="3" t="s">
        <v>44</v>
      </c>
    </row>
    <row r="16" spans="2:36" ht="16.5" customHeight="1" thickBot="1">
      <c r="B16" s="125" t="s">
        <v>222</v>
      </c>
      <c r="AA16" s="4" t="s">
        <v>1</v>
      </c>
      <c r="AB16" s="45" t="s">
        <v>218</v>
      </c>
      <c r="AC16" s="45" t="s">
        <v>214</v>
      </c>
      <c r="AD16" s="11">
        <f ca="1" t="shared" si="4"/>
        <v>0</v>
      </c>
      <c r="AF16" s="42" t="str">
        <f>+'水洗化人口等'!B16</f>
        <v>16210</v>
      </c>
      <c r="AG16" s="11">
        <v>16</v>
      </c>
      <c r="AI16" s="42" t="s">
        <v>223</v>
      </c>
      <c r="AJ16" s="3" t="s">
        <v>43</v>
      </c>
    </row>
    <row r="17" spans="3:36" ht="16.5" customHeight="1" thickBot="1">
      <c r="C17" s="31">
        <f>AD12</f>
        <v>114317</v>
      </c>
      <c r="D17" s="4" t="s">
        <v>224</v>
      </c>
      <c r="J17" s="14"/>
      <c r="AA17" s="4" t="s">
        <v>151</v>
      </c>
      <c r="AB17" s="45" t="s">
        <v>218</v>
      </c>
      <c r="AC17" s="45" t="s">
        <v>225</v>
      </c>
      <c r="AD17" s="11">
        <f ca="1" t="shared" si="4"/>
        <v>5677</v>
      </c>
      <c r="AF17" s="42" t="str">
        <f>+'水洗化人口等'!B17</f>
        <v>16211</v>
      </c>
      <c r="AG17" s="11">
        <v>17</v>
      </c>
      <c r="AI17" s="42" t="s">
        <v>226</v>
      </c>
      <c r="AJ17" s="3" t="s">
        <v>42</v>
      </c>
    </row>
    <row r="18" spans="6:36" ht="30" customHeight="1">
      <c r="F18" s="159" t="s">
        <v>227</v>
      </c>
      <c r="G18" s="160"/>
      <c r="H18" s="38" t="s">
        <v>184</v>
      </c>
      <c r="I18" s="38" t="s">
        <v>185</v>
      </c>
      <c r="J18" s="41" t="s">
        <v>186</v>
      </c>
      <c r="AA18" s="4" t="s">
        <v>153</v>
      </c>
      <c r="AB18" s="45" t="s">
        <v>218</v>
      </c>
      <c r="AC18" s="45" t="s">
        <v>228</v>
      </c>
      <c r="AD18" s="11">
        <f ca="1" t="shared" si="4"/>
        <v>0</v>
      </c>
      <c r="AF18" s="42" t="str">
        <f>+'水洗化人口等'!B18</f>
        <v>16321</v>
      </c>
      <c r="AG18" s="11">
        <v>18</v>
      </c>
      <c r="AI18" s="42" t="s">
        <v>229</v>
      </c>
      <c r="AJ18" s="3" t="s">
        <v>41</v>
      </c>
    </row>
    <row r="19" spans="3:36" ht="16.5" customHeight="1">
      <c r="C19" s="40" t="s">
        <v>230</v>
      </c>
      <c r="D19" s="10">
        <f>IF(D$14&gt;0,D13/D$14,0)</f>
        <v>0.9447965653064152</v>
      </c>
      <c r="F19" s="172" t="s">
        <v>231</v>
      </c>
      <c r="G19" s="173"/>
      <c r="H19" s="17">
        <f>AD21</f>
        <v>0</v>
      </c>
      <c r="I19" s="17">
        <f>AD31</f>
        <v>0</v>
      </c>
      <c r="J19" s="21">
        <f>SUM(H19:I19)</f>
        <v>0</v>
      </c>
      <c r="AA19" s="4" t="s">
        <v>155</v>
      </c>
      <c r="AB19" s="45" t="s">
        <v>218</v>
      </c>
      <c r="AC19" s="45" t="s">
        <v>232</v>
      </c>
      <c r="AD19" s="11">
        <f ca="1" t="shared" si="4"/>
        <v>0</v>
      </c>
      <c r="AF19" s="42" t="str">
        <f>+'水洗化人口等'!B19</f>
        <v>16322</v>
      </c>
      <c r="AG19" s="11">
        <v>19</v>
      </c>
      <c r="AI19" s="42" t="s">
        <v>233</v>
      </c>
      <c r="AJ19" s="3" t="s">
        <v>40</v>
      </c>
    </row>
    <row r="20" spans="3:36" ht="16.5" customHeight="1">
      <c r="C20" s="40" t="s">
        <v>234</v>
      </c>
      <c r="D20" s="10">
        <f>IF(D$14&gt;0,D9/D$14,0)</f>
        <v>0.0552034346935848</v>
      </c>
      <c r="F20" s="172" t="s">
        <v>235</v>
      </c>
      <c r="G20" s="173"/>
      <c r="H20" s="17">
        <f>AD22</f>
        <v>26459</v>
      </c>
      <c r="I20" s="17">
        <f>AD32</f>
        <v>9287</v>
      </c>
      <c r="J20" s="21">
        <f>SUM(H20:I20)</f>
        <v>35746</v>
      </c>
      <c r="AA20" s="4" t="s">
        <v>217</v>
      </c>
      <c r="AB20" s="45" t="s">
        <v>218</v>
      </c>
      <c r="AC20" s="45" t="s">
        <v>236</v>
      </c>
      <c r="AD20" s="11">
        <f ca="1" t="shared" si="4"/>
        <v>93</v>
      </c>
      <c r="AF20" s="42" t="str">
        <f>+'水洗化人口等'!B20</f>
        <v>16323</v>
      </c>
      <c r="AG20" s="11">
        <v>20</v>
      </c>
      <c r="AI20" s="42" t="s">
        <v>237</v>
      </c>
      <c r="AJ20" s="3" t="s">
        <v>39</v>
      </c>
    </row>
    <row r="21" spans="3:36" ht="16.5" customHeight="1">
      <c r="C21" s="40" t="s">
        <v>238</v>
      </c>
      <c r="D21" s="10">
        <f>IF(D$14&gt;0,D10/D$14,0)</f>
        <v>0.7370886056287969</v>
      </c>
      <c r="F21" s="172" t="s">
        <v>239</v>
      </c>
      <c r="G21" s="173"/>
      <c r="H21" s="17">
        <f>AD23</f>
        <v>16874</v>
      </c>
      <c r="I21" s="17">
        <f>AD33</f>
        <v>98001</v>
      </c>
      <c r="J21" s="21">
        <f>SUM(H21:I21)</f>
        <v>114875</v>
      </c>
      <c r="AA21" s="4" t="s">
        <v>231</v>
      </c>
      <c r="AB21" s="45" t="s">
        <v>218</v>
      </c>
      <c r="AC21" s="45" t="s">
        <v>240</v>
      </c>
      <c r="AD21" s="11">
        <f ca="1" t="shared" si="4"/>
        <v>0</v>
      </c>
      <c r="AF21" s="42" t="str">
        <f>+'水洗化人口等'!B21</f>
        <v>16342</v>
      </c>
      <c r="AG21" s="11">
        <v>21</v>
      </c>
      <c r="AI21" s="42" t="s">
        <v>241</v>
      </c>
      <c r="AJ21" s="3" t="s">
        <v>38</v>
      </c>
    </row>
    <row r="22" spans="3:36" ht="16.5" customHeight="1" thickBot="1">
      <c r="C22" s="40" t="s">
        <v>242</v>
      </c>
      <c r="D22" s="10">
        <f>IF(D$14&gt;0,D12/D$14,0)</f>
        <v>0.2035525578837054</v>
      </c>
      <c r="F22" s="167" t="s">
        <v>54</v>
      </c>
      <c r="G22" s="168"/>
      <c r="H22" s="27">
        <f>SUM(H19:H21)</f>
        <v>43333</v>
      </c>
      <c r="I22" s="27">
        <f>SUM(I19:I21)</f>
        <v>107288</v>
      </c>
      <c r="J22" s="32">
        <f>SUM(J19:J21)</f>
        <v>150621</v>
      </c>
      <c r="AA22" s="4" t="s">
        <v>235</v>
      </c>
      <c r="AB22" s="45" t="s">
        <v>218</v>
      </c>
      <c r="AC22" s="45" t="s">
        <v>243</v>
      </c>
      <c r="AD22" s="11">
        <f ca="1" t="shared" si="4"/>
        <v>26459</v>
      </c>
      <c r="AF22" s="42" t="str">
        <f>+'水洗化人口等'!B22</f>
        <v>16343</v>
      </c>
      <c r="AG22" s="11">
        <v>22</v>
      </c>
      <c r="AI22" s="42" t="s">
        <v>244</v>
      </c>
      <c r="AJ22" s="3" t="s">
        <v>37</v>
      </c>
    </row>
    <row r="23" spans="3:36" ht="16.5" customHeight="1">
      <c r="C23" s="40" t="s">
        <v>245</v>
      </c>
      <c r="D23" s="10">
        <f>IF(D$14&gt;0,C17/D$14,0)</f>
        <v>0.1044487833937426</v>
      </c>
      <c r="F23" s="9"/>
      <c r="J23" s="33"/>
      <c r="AA23" s="4" t="s">
        <v>239</v>
      </c>
      <c r="AB23" s="45" t="s">
        <v>218</v>
      </c>
      <c r="AC23" s="45" t="s">
        <v>246</v>
      </c>
      <c r="AD23" s="11">
        <f ca="1" t="shared" si="4"/>
        <v>16874</v>
      </c>
      <c r="AF23" s="42">
        <f>+'水洗化人口等'!B23</f>
        <v>0</v>
      </c>
      <c r="AG23" s="11">
        <v>23</v>
      </c>
      <c r="AI23" s="42" t="s">
        <v>247</v>
      </c>
      <c r="AJ23" s="3" t="s">
        <v>36</v>
      </c>
    </row>
    <row r="24" spans="3:36" ht="16.5" customHeight="1" thickBot="1">
      <c r="C24" s="40" t="s">
        <v>248</v>
      </c>
      <c r="D24" s="10">
        <f>IF(D$9&gt;0,D7/D$9,0)</f>
        <v>0.9984110958473328</v>
      </c>
      <c r="J24" s="34" t="s">
        <v>249</v>
      </c>
      <c r="AA24" s="4" t="s">
        <v>136</v>
      </c>
      <c r="AB24" s="45" t="s">
        <v>218</v>
      </c>
      <c r="AC24" s="45" t="s">
        <v>250</v>
      </c>
      <c r="AD24" s="11">
        <f ca="1" t="shared" si="4"/>
        <v>77421</v>
      </c>
      <c r="AF24" s="42">
        <f>+'水洗化人口等'!B24</f>
        <v>0</v>
      </c>
      <c r="AG24" s="11">
        <v>24</v>
      </c>
      <c r="AI24" s="42" t="s">
        <v>251</v>
      </c>
      <c r="AJ24" s="3" t="s">
        <v>35</v>
      </c>
    </row>
    <row r="25" spans="3:36" ht="16.5" customHeight="1">
      <c r="C25" s="40" t="s">
        <v>252</v>
      </c>
      <c r="D25" s="10">
        <f>IF(D$9&gt;0,D8/D$9,0)</f>
        <v>0.0015889041526672074</v>
      </c>
      <c r="F25" s="187" t="s">
        <v>6</v>
      </c>
      <c r="G25" s="188"/>
      <c r="H25" s="188"/>
      <c r="I25" s="180" t="s">
        <v>253</v>
      </c>
      <c r="J25" s="182" t="s">
        <v>254</v>
      </c>
      <c r="AA25" s="4" t="s">
        <v>138</v>
      </c>
      <c r="AB25" s="45" t="s">
        <v>218</v>
      </c>
      <c r="AC25" s="45" t="s">
        <v>255</v>
      </c>
      <c r="AD25" s="11">
        <f ca="1" t="shared" si="4"/>
        <v>0</v>
      </c>
      <c r="AF25" s="42">
        <f>+'水洗化人口等'!B25</f>
        <v>0</v>
      </c>
      <c r="AG25" s="11">
        <v>25</v>
      </c>
      <c r="AI25" s="42" t="s">
        <v>256</v>
      </c>
      <c r="AJ25" s="3" t="s">
        <v>34</v>
      </c>
    </row>
    <row r="26" spans="6:36" ht="16.5" customHeight="1">
      <c r="F26" s="189"/>
      <c r="G26" s="190"/>
      <c r="H26" s="190"/>
      <c r="I26" s="181"/>
      <c r="J26" s="183"/>
      <c r="AA26" s="4" t="s">
        <v>1</v>
      </c>
      <c r="AB26" s="45" t="s">
        <v>218</v>
      </c>
      <c r="AC26" s="45" t="s">
        <v>257</v>
      </c>
      <c r="AD26" s="11">
        <f ca="1" t="shared" si="4"/>
        <v>0</v>
      </c>
      <c r="AF26" s="42">
        <f>+'水洗化人口等'!B26</f>
        <v>0</v>
      </c>
      <c r="AG26" s="11">
        <v>26</v>
      </c>
      <c r="AI26" s="42" t="s">
        <v>258</v>
      </c>
      <c r="AJ26" s="3" t="s">
        <v>33</v>
      </c>
    </row>
    <row r="27" spans="6:36" ht="16.5" customHeight="1">
      <c r="F27" s="177" t="s">
        <v>141</v>
      </c>
      <c r="G27" s="178"/>
      <c r="H27" s="179"/>
      <c r="I27" s="19">
        <f aca="true" t="shared" si="5" ref="I27:I35">AD40</f>
        <v>7891</v>
      </c>
      <c r="J27" s="35">
        <f>AD49</f>
        <v>149</v>
      </c>
      <c r="AA27" s="4" t="s">
        <v>151</v>
      </c>
      <c r="AB27" s="45" t="s">
        <v>218</v>
      </c>
      <c r="AC27" s="45" t="s">
        <v>259</v>
      </c>
      <c r="AD27" s="11">
        <f ca="1" t="shared" si="4"/>
        <v>29867</v>
      </c>
      <c r="AF27" s="42">
        <f>+'水洗化人口等'!B27</f>
        <v>0</v>
      </c>
      <c r="AG27" s="11">
        <v>27</v>
      </c>
      <c r="AI27" s="42" t="s">
        <v>260</v>
      </c>
      <c r="AJ27" s="3" t="s">
        <v>32</v>
      </c>
    </row>
    <row r="28" spans="6:36" ht="16.5" customHeight="1">
      <c r="F28" s="184" t="s">
        <v>261</v>
      </c>
      <c r="G28" s="185"/>
      <c r="H28" s="186"/>
      <c r="I28" s="19">
        <f t="shared" si="5"/>
        <v>496</v>
      </c>
      <c r="J28" s="35">
        <f>AD50</f>
        <v>0</v>
      </c>
      <c r="AA28" s="4" t="s">
        <v>153</v>
      </c>
      <c r="AB28" s="45" t="s">
        <v>218</v>
      </c>
      <c r="AC28" s="45" t="s">
        <v>262</v>
      </c>
      <c r="AD28" s="11">
        <f ca="1" t="shared" si="4"/>
        <v>0</v>
      </c>
      <c r="AF28" s="42">
        <f>+'水洗化人口等'!B28</f>
        <v>0</v>
      </c>
      <c r="AG28" s="11">
        <v>28</v>
      </c>
      <c r="AI28" s="42" t="s">
        <v>263</v>
      </c>
      <c r="AJ28" s="3" t="s">
        <v>31</v>
      </c>
    </row>
    <row r="29" spans="6:36" ht="16.5" customHeight="1">
      <c r="F29" s="177" t="s">
        <v>0</v>
      </c>
      <c r="G29" s="178"/>
      <c r="H29" s="179"/>
      <c r="I29" s="19">
        <f t="shared" si="5"/>
        <v>3</v>
      </c>
      <c r="J29" s="35">
        <f>AD51</f>
        <v>0</v>
      </c>
      <c r="AA29" s="4" t="s">
        <v>155</v>
      </c>
      <c r="AB29" s="45" t="s">
        <v>218</v>
      </c>
      <c r="AC29" s="45" t="s">
        <v>264</v>
      </c>
      <c r="AD29" s="11">
        <f ca="1" t="shared" si="4"/>
        <v>0</v>
      </c>
      <c r="AF29" s="42">
        <f>+'水洗化人口等'!B29</f>
        <v>0</v>
      </c>
      <c r="AG29" s="11">
        <v>29</v>
      </c>
      <c r="AI29" s="42" t="s">
        <v>265</v>
      </c>
      <c r="AJ29" s="3" t="s">
        <v>30</v>
      </c>
    </row>
    <row r="30" spans="6:36" ht="16.5" customHeight="1">
      <c r="F30" s="177" t="s">
        <v>138</v>
      </c>
      <c r="G30" s="178"/>
      <c r="H30" s="179"/>
      <c r="I30" s="19">
        <f t="shared" si="5"/>
        <v>0</v>
      </c>
      <c r="J30" s="35">
        <f>AD52</f>
        <v>0</v>
      </c>
      <c r="AA30" s="4" t="s">
        <v>217</v>
      </c>
      <c r="AB30" s="45" t="s">
        <v>218</v>
      </c>
      <c r="AC30" s="45" t="s">
        <v>266</v>
      </c>
      <c r="AD30" s="11">
        <f ca="1" t="shared" si="4"/>
        <v>0</v>
      </c>
      <c r="AF30" s="42">
        <f>+'水洗化人口等'!B30</f>
        <v>0</v>
      </c>
      <c r="AG30" s="11">
        <v>30</v>
      </c>
      <c r="AI30" s="42" t="s">
        <v>267</v>
      </c>
      <c r="AJ30" s="3" t="s">
        <v>29</v>
      </c>
    </row>
    <row r="31" spans="6:36" ht="16.5" customHeight="1">
      <c r="F31" s="177" t="s">
        <v>1</v>
      </c>
      <c r="G31" s="178"/>
      <c r="H31" s="179"/>
      <c r="I31" s="19">
        <f t="shared" si="5"/>
        <v>0</v>
      </c>
      <c r="J31" s="35">
        <f>AD53</f>
        <v>0</v>
      </c>
      <c r="AA31" s="4" t="s">
        <v>231</v>
      </c>
      <c r="AB31" s="45" t="s">
        <v>218</v>
      </c>
      <c r="AC31" s="45" t="s">
        <v>195</v>
      </c>
      <c r="AD31" s="11">
        <f ca="1" t="shared" si="4"/>
        <v>0</v>
      </c>
      <c r="AF31" s="42">
        <f>+'水洗化人口等'!B31</f>
        <v>0</v>
      </c>
      <c r="AG31" s="11">
        <v>31</v>
      </c>
      <c r="AI31" s="42" t="s">
        <v>268</v>
      </c>
      <c r="AJ31" s="3" t="s">
        <v>28</v>
      </c>
    </row>
    <row r="32" spans="6:36" ht="16.5" customHeight="1">
      <c r="F32" s="177" t="s">
        <v>2</v>
      </c>
      <c r="G32" s="178"/>
      <c r="H32" s="179"/>
      <c r="I32" s="19">
        <f t="shared" si="5"/>
        <v>33</v>
      </c>
      <c r="J32" s="24" t="s">
        <v>204</v>
      </c>
      <c r="AA32" s="4" t="s">
        <v>235</v>
      </c>
      <c r="AB32" s="45" t="s">
        <v>218</v>
      </c>
      <c r="AC32" s="45" t="s">
        <v>269</v>
      </c>
      <c r="AD32" s="11">
        <f ca="1" t="shared" si="4"/>
        <v>9287</v>
      </c>
      <c r="AF32" s="42">
        <f>+'水洗化人口等'!B32</f>
        <v>0</v>
      </c>
      <c r="AG32" s="11">
        <v>32</v>
      </c>
      <c r="AI32" s="42" t="s">
        <v>270</v>
      </c>
      <c r="AJ32" s="3" t="s">
        <v>27</v>
      </c>
    </row>
    <row r="33" spans="6:36" ht="16.5" customHeight="1">
      <c r="F33" s="177" t="s">
        <v>3</v>
      </c>
      <c r="G33" s="178"/>
      <c r="H33" s="179"/>
      <c r="I33" s="19">
        <f t="shared" si="5"/>
        <v>0</v>
      </c>
      <c r="J33" s="24" t="s">
        <v>204</v>
      </c>
      <c r="AA33" s="4" t="s">
        <v>239</v>
      </c>
      <c r="AB33" s="45" t="s">
        <v>218</v>
      </c>
      <c r="AC33" s="45" t="s">
        <v>206</v>
      </c>
      <c r="AD33" s="11">
        <f ca="1" t="shared" si="4"/>
        <v>98001</v>
      </c>
      <c r="AF33" s="42">
        <f>+'水洗化人口等'!B33</f>
        <v>0</v>
      </c>
      <c r="AG33" s="11">
        <v>33</v>
      </c>
      <c r="AI33" s="42" t="s">
        <v>271</v>
      </c>
      <c r="AJ33" s="3" t="s">
        <v>26</v>
      </c>
    </row>
    <row r="34" spans="6:36" ht="16.5" customHeight="1">
      <c r="F34" s="177" t="s">
        <v>4</v>
      </c>
      <c r="G34" s="178"/>
      <c r="H34" s="179"/>
      <c r="I34" s="19">
        <f t="shared" si="5"/>
        <v>0</v>
      </c>
      <c r="J34" s="24" t="s">
        <v>204</v>
      </c>
      <c r="AA34" s="4" t="s">
        <v>136</v>
      </c>
      <c r="AB34" s="45" t="s">
        <v>218</v>
      </c>
      <c r="AC34" s="45" t="s">
        <v>272</v>
      </c>
      <c r="AD34" s="45">
        <f ca="1" t="shared" si="4"/>
        <v>453</v>
      </c>
      <c r="AF34" s="42">
        <f>+'水洗化人口等'!B34</f>
        <v>0</v>
      </c>
      <c r="AG34" s="11">
        <v>34</v>
      </c>
      <c r="AI34" s="42" t="s">
        <v>273</v>
      </c>
      <c r="AJ34" s="3" t="s">
        <v>25</v>
      </c>
    </row>
    <row r="35" spans="6:36" ht="16.5" customHeight="1">
      <c r="F35" s="177" t="s">
        <v>5</v>
      </c>
      <c r="G35" s="178"/>
      <c r="H35" s="179"/>
      <c r="I35" s="19">
        <f t="shared" si="5"/>
        <v>268</v>
      </c>
      <c r="J35" s="24" t="s">
        <v>204</v>
      </c>
      <c r="AA35" s="4" t="s">
        <v>138</v>
      </c>
      <c r="AB35" s="45" t="s">
        <v>218</v>
      </c>
      <c r="AC35" s="45" t="s">
        <v>274</v>
      </c>
      <c r="AD35" s="45">
        <f ca="1" t="shared" si="4"/>
        <v>0</v>
      </c>
      <c r="AF35" s="42">
        <f>+'水洗化人口等'!B35</f>
        <v>0</v>
      </c>
      <c r="AG35" s="11">
        <v>35</v>
      </c>
      <c r="AI35" s="42" t="s">
        <v>275</v>
      </c>
      <c r="AJ35" s="3" t="s">
        <v>24</v>
      </c>
    </row>
    <row r="36" spans="6:36" ht="16.5" customHeight="1" thickBot="1">
      <c r="F36" s="174" t="s">
        <v>54</v>
      </c>
      <c r="G36" s="175"/>
      <c r="H36" s="176"/>
      <c r="I36" s="36">
        <f>SUM(I27:I35)</f>
        <v>8691</v>
      </c>
      <c r="J36" s="37">
        <f>SUM(J27:J31)</f>
        <v>149</v>
      </c>
      <c r="AA36" s="4" t="s">
        <v>1</v>
      </c>
      <c r="AB36" s="45" t="s">
        <v>218</v>
      </c>
      <c r="AC36" s="45" t="s">
        <v>276</v>
      </c>
      <c r="AD36" s="45">
        <f ca="1" t="shared" si="4"/>
        <v>0</v>
      </c>
      <c r="AF36" s="42">
        <f>+'水洗化人口等'!B36</f>
        <v>0</v>
      </c>
      <c r="AG36" s="11">
        <v>36</v>
      </c>
      <c r="AI36" s="42" t="s">
        <v>277</v>
      </c>
      <c r="AJ36" s="3" t="s">
        <v>23</v>
      </c>
    </row>
    <row r="37" spans="27:36" ht="13.5" hidden="1">
      <c r="AA37" s="4" t="s">
        <v>136</v>
      </c>
      <c r="AB37" s="45" t="s">
        <v>218</v>
      </c>
      <c r="AC37" s="45" t="s">
        <v>278</v>
      </c>
      <c r="AD37" s="45">
        <f ca="1" t="shared" si="4"/>
        <v>374</v>
      </c>
      <c r="AF37" s="42">
        <f>+'水洗化人口等'!B37</f>
        <v>0</v>
      </c>
      <c r="AG37" s="11">
        <v>37</v>
      </c>
      <c r="AI37" s="42" t="s">
        <v>279</v>
      </c>
      <c r="AJ37" s="3" t="s">
        <v>22</v>
      </c>
    </row>
    <row r="38" spans="27:36" ht="13.5" hidden="1">
      <c r="AA38" s="4" t="s">
        <v>138</v>
      </c>
      <c r="AB38" s="45" t="s">
        <v>218</v>
      </c>
      <c r="AC38" s="45" t="s">
        <v>280</v>
      </c>
      <c r="AD38" s="45">
        <f ca="1" t="shared" si="4"/>
        <v>0</v>
      </c>
      <c r="AF38" s="42">
        <f>+'水洗化人口等'!B38</f>
        <v>0</v>
      </c>
      <c r="AG38" s="11">
        <v>38</v>
      </c>
      <c r="AI38" s="42" t="s">
        <v>281</v>
      </c>
      <c r="AJ38" s="3" t="s">
        <v>21</v>
      </c>
    </row>
    <row r="39" spans="27:36" ht="13.5" hidden="1">
      <c r="AA39" s="4" t="s">
        <v>1</v>
      </c>
      <c r="AB39" s="45" t="s">
        <v>218</v>
      </c>
      <c r="AC39" s="45" t="s">
        <v>282</v>
      </c>
      <c r="AD39" s="45">
        <f ca="1" t="shared" si="4"/>
        <v>0</v>
      </c>
      <c r="AF39" s="42">
        <f>+'水洗化人口等'!B39</f>
        <v>0</v>
      </c>
      <c r="AG39" s="11">
        <v>39</v>
      </c>
      <c r="AI39" s="42" t="s">
        <v>283</v>
      </c>
      <c r="AJ39" s="3" t="s">
        <v>20</v>
      </c>
    </row>
    <row r="40" spans="27:36" ht="13.5" hidden="1">
      <c r="AA40" s="4" t="s">
        <v>141</v>
      </c>
      <c r="AB40" s="45" t="s">
        <v>218</v>
      </c>
      <c r="AC40" s="45" t="s">
        <v>284</v>
      </c>
      <c r="AD40" s="45">
        <f ca="1" t="shared" si="4"/>
        <v>7891</v>
      </c>
      <c r="AF40" s="42">
        <f>+'水洗化人口等'!B40</f>
        <v>0</v>
      </c>
      <c r="AG40" s="11">
        <v>40</v>
      </c>
      <c r="AI40" s="42" t="s">
        <v>285</v>
      </c>
      <c r="AJ40" s="3" t="s">
        <v>19</v>
      </c>
    </row>
    <row r="41" spans="27:36" ht="13.5" hidden="1">
      <c r="AA41" s="4" t="s">
        <v>261</v>
      </c>
      <c r="AB41" s="45" t="s">
        <v>218</v>
      </c>
      <c r="AC41" s="45" t="s">
        <v>286</v>
      </c>
      <c r="AD41" s="45">
        <f ca="1" t="shared" si="4"/>
        <v>496</v>
      </c>
      <c r="AF41" s="42">
        <f>+'水洗化人口等'!B41</f>
        <v>0</v>
      </c>
      <c r="AG41" s="11">
        <v>41</v>
      </c>
      <c r="AI41" s="42" t="s">
        <v>287</v>
      </c>
      <c r="AJ41" s="3" t="s">
        <v>18</v>
      </c>
    </row>
    <row r="42" spans="27:36" ht="13.5" hidden="1">
      <c r="AA42" s="4" t="s">
        <v>0</v>
      </c>
      <c r="AB42" s="45" t="s">
        <v>218</v>
      </c>
      <c r="AC42" s="45" t="s">
        <v>288</v>
      </c>
      <c r="AD42" s="45">
        <f ca="1" t="shared" si="4"/>
        <v>3</v>
      </c>
      <c r="AF42" s="42">
        <f>+'水洗化人口等'!B42</f>
        <v>0</v>
      </c>
      <c r="AG42" s="11">
        <v>42</v>
      </c>
      <c r="AI42" s="42" t="s">
        <v>289</v>
      </c>
      <c r="AJ42" s="3" t="s">
        <v>17</v>
      </c>
    </row>
    <row r="43" spans="27:36" ht="13.5" hidden="1">
      <c r="AA43" s="4" t="s">
        <v>138</v>
      </c>
      <c r="AB43" s="45" t="s">
        <v>218</v>
      </c>
      <c r="AC43" s="45" t="s">
        <v>290</v>
      </c>
      <c r="AD43" s="45">
        <f ca="1" t="shared" si="4"/>
        <v>0</v>
      </c>
      <c r="AF43" s="42">
        <f>+'水洗化人口等'!B43</f>
        <v>0</v>
      </c>
      <c r="AG43" s="11">
        <v>43</v>
      </c>
      <c r="AI43" s="42" t="s">
        <v>291</v>
      </c>
      <c r="AJ43" s="3" t="s">
        <v>16</v>
      </c>
    </row>
    <row r="44" spans="27:36" ht="13.5" hidden="1">
      <c r="AA44" s="4" t="s">
        <v>1</v>
      </c>
      <c r="AB44" s="45" t="s">
        <v>218</v>
      </c>
      <c r="AC44" s="45" t="s">
        <v>292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293</v>
      </c>
      <c r="AJ44" s="3" t="s">
        <v>15</v>
      </c>
    </row>
    <row r="45" spans="27:36" ht="13.5" hidden="1">
      <c r="AA45" s="4" t="s">
        <v>2</v>
      </c>
      <c r="AB45" s="45" t="s">
        <v>218</v>
      </c>
      <c r="AC45" s="45" t="s">
        <v>294</v>
      </c>
      <c r="AD45" s="45">
        <f ca="1" t="shared" si="4"/>
        <v>33</v>
      </c>
      <c r="AF45" s="42">
        <f>+'水洗化人口等'!B45</f>
        <v>0</v>
      </c>
      <c r="AG45" s="11">
        <v>45</v>
      </c>
      <c r="AI45" s="42" t="s">
        <v>295</v>
      </c>
      <c r="AJ45" s="3" t="s">
        <v>14</v>
      </c>
    </row>
    <row r="46" spans="27:36" ht="13.5" hidden="1">
      <c r="AA46" s="4" t="s">
        <v>3</v>
      </c>
      <c r="AB46" s="45" t="s">
        <v>218</v>
      </c>
      <c r="AC46" s="45" t="s">
        <v>296</v>
      </c>
      <c r="AD46" s="45">
        <f ca="1" t="shared" si="4"/>
        <v>0</v>
      </c>
      <c r="AF46" s="42">
        <f>+'水洗化人口等'!B46</f>
        <v>0</v>
      </c>
      <c r="AG46" s="11">
        <v>46</v>
      </c>
      <c r="AI46" s="42" t="s">
        <v>297</v>
      </c>
      <c r="AJ46" s="3" t="s">
        <v>13</v>
      </c>
    </row>
    <row r="47" spans="27:36" ht="13.5" hidden="1">
      <c r="AA47" s="4" t="s">
        <v>4</v>
      </c>
      <c r="AB47" s="45" t="s">
        <v>218</v>
      </c>
      <c r="AC47" s="45" t="s">
        <v>298</v>
      </c>
      <c r="AD47" s="45">
        <f ca="1" t="shared" si="4"/>
        <v>0</v>
      </c>
      <c r="AF47" s="42">
        <f>+'水洗化人口等'!B47</f>
        <v>0</v>
      </c>
      <c r="AG47" s="11">
        <v>47</v>
      </c>
      <c r="AI47" s="42" t="s">
        <v>299</v>
      </c>
      <c r="AJ47" s="3" t="s">
        <v>12</v>
      </c>
    </row>
    <row r="48" spans="27:36" ht="13.5" hidden="1">
      <c r="AA48" s="4" t="s">
        <v>5</v>
      </c>
      <c r="AB48" s="45" t="s">
        <v>218</v>
      </c>
      <c r="AC48" s="45" t="s">
        <v>300</v>
      </c>
      <c r="AD48" s="45">
        <f ca="1" t="shared" si="4"/>
        <v>268</v>
      </c>
      <c r="AF48" s="42">
        <f>+'水洗化人口等'!B48</f>
        <v>0</v>
      </c>
      <c r="AG48" s="11">
        <v>48</v>
      </c>
      <c r="AI48" s="42" t="s">
        <v>301</v>
      </c>
      <c r="AJ48" s="3" t="s">
        <v>11</v>
      </c>
    </row>
    <row r="49" spans="27:36" ht="13.5" hidden="1">
      <c r="AA49" s="4" t="s">
        <v>141</v>
      </c>
      <c r="AB49" s="45" t="s">
        <v>218</v>
      </c>
      <c r="AC49" s="45" t="s">
        <v>302</v>
      </c>
      <c r="AD49" s="45">
        <f ca="1" t="shared" si="4"/>
        <v>149</v>
      </c>
      <c r="AF49" s="42">
        <f>+'水洗化人口等'!B49</f>
        <v>0</v>
      </c>
      <c r="AG49" s="11">
        <v>49</v>
      </c>
      <c r="AI49" s="42" t="s">
        <v>303</v>
      </c>
      <c r="AJ49" s="3" t="s">
        <v>10</v>
      </c>
    </row>
    <row r="50" spans="27:36" ht="13.5" hidden="1">
      <c r="AA50" s="4" t="s">
        <v>261</v>
      </c>
      <c r="AB50" s="45" t="s">
        <v>218</v>
      </c>
      <c r="AC50" s="45" t="s">
        <v>304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305</v>
      </c>
      <c r="AJ50" s="3" t="s">
        <v>9</v>
      </c>
    </row>
    <row r="51" spans="27:36" ht="13.5" hidden="1">
      <c r="AA51" s="4" t="s">
        <v>0</v>
      </c>
      <c r="AB51" s="45" t="s">
        <v>218</v>
      </c>
      <c r="AC51" s="45" t="s">
        <v>306</v>
      </c>
      <c r="AD51" s="45">
        <f ca="1" t="shared" si="4"/>
        <v>0</v>
      </c>
      <c r="AF51" s="42">
        <f>+'水洗化人口等'!B51</f>
        <v>0</v>
      </c>
      <c r="AG51" s="11">
        <v>51</v>
      </c>
      <c r="AI51" s="42" t="s">
        <v>307</v>
      </c>
      <c r="AJ51" s="3" t="s">
        <v>8</v>
      </c>
    </row>
    <row r="52" spans="27:36" ht="13.5" hidden="1">
      <c r="AA52" s="4" t="s">
        <v>138</v>
      </c>
      <c r="AB52" s="45" t="s">
        <v>218</v>
      </c>
      <c r="AC52" s="45" t="s">
        <v>308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309</v>
      </c>
      <c r="AJ52" s="3" t="s">
        <v>7</v>
      </c>
    </row>
    <row r="53" spans="27:33" ht="13.5" hidden="1">
      <c r="AA53" s="4" t="s">
        <v>1</v>
      </c>
      <c r="AB53" s="45" t="s">
        <v>218</v>
      </c>
      <c r="AC53" s="45" t="s">
        <v>310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2013-10-21T07:30:50Z</dcterms:modified>
  <cp:category/>
  <cp:version/>
  <cp:contentType/>
  <cp:contentStatus/>
</cp:coreProperties>
</file>