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'組合分担金内訳'!$2:$33</definedName>
    <definedName name="_xlnm.Print_Area" localSheetId="3">'廃棄物事業経費（歳出）'!$2:$41</definedName>
    <definedName name="_xlnm.Print_Area" localSheetId="2">'廃棄物事業経費（歳入）'!$2:$41</definedName>
    <definedName name="_xlnm.Print_Area" localSheetId="0">'廃棄物事業経費（市町村）'!$2:$33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<sst xmlns="http://schemas.openxmlformats.org/spreadsheetml/2006/main" count="2124" uniqueCount="690">
  <si>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</si>
  <si>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</si>
  <si>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</si>
  <si>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</si>
  <si>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</si>
  <si>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</si>
  <si>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</si>
  <si>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</si>
  <si>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</si>
  <si>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</si>
  <si>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</si>
  <si>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</si>
  <si>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</si>
  <si>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</si>
  <si>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</si>
  <si>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</si>
  <si>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</si>
  <si>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</si>
  <si>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</si>
  <si>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</si>
  <si>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</si>
  <si>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</si>
  <si>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</si>
  <si>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</si>
  <si>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</si>
  <si>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</si>
  <si>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</si>
  <si>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</si>
  <si>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</si>
  <si>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</si>
  <si>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</si>
  <si>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</si>
  <si>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</si>
  <si>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</si>
  <si>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</si>
  <si>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</si>
  <si>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</si>
  <si>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</si>
  <si>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</si>
  <si>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</si>
  <si>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</si>
  <si>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</si>
  <si>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</si>
  <si>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</si>
  <si>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</si>
  <si>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</si>
  <si>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</si>
  <si>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</si>
  <si>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</si>
  <si>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</si>
  <si>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</si>
  <si>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</si>
  <si>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</si>
  <si>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</si>
  <si>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</si>
  <si>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</si>
  <si>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</si>
  <si>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</si>
  <si>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</si>
  <si>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</si>
  <si>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</si>
  <si>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</si>
  <si>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</si>
  <si>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</si>
  <si>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</si>
  <si>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</si>
  <si>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</si>
  <si>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</si>
  <si>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</si>
  <si>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</si>
  <si>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</si>
  <si>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</si>
  <si>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</si>
  <si>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</si>
  <si>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</si>
  <si>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</si>
  <si>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</si>
  <si>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</si>
  <si>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</si>
  <si>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</si>
  <si>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</si>
  <si>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</si>
  <si>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</si>
  <si>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</si>
  <si>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</si>
  <si>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</si>
  <si>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</si>
  <si>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</si>
  <si>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</si>
  <si>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</si>
  <si>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</si>
  <si>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</si>
  <si>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</si>
  <si>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</si>
  <si>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</si>
  <si>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</si>
  <si>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</si>
  <si>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</si>
  <si>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</si>
  <si>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</si>
  <si>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</si>
  <si>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</si>
  <si>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</si>
  <si>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</si>
  <si>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</si>
  <si>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</si>
  <si>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</si>
  <si>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</si>
  <si>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</si>
  <si>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</si>
  <si>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</si>
  <si>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栃木県</t>
  </si>
  <si>
    <t>09000</t>
  </si>
  <si>
    <t>09000</t>
  </si>
  <si>
    <t>-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</si>
  <si>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</si>
  <si>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</si>
  <si>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</si>
  <si>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</si>
  <si>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</si>
  <si>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</si>
  <si>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</si>
  <si>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</si>
  <si>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</si>
  <si>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</si>
  <si>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</si>
  <si>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</si>
  <si>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</si>
  <si>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</si>
  <si>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</si>
  <si>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</si>
  <si>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</si>
  <si>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</si>
  <si>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</si>
  <si>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</si>
  <si>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</si>
  <si>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</si>
  <si>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</si>
  <si>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</si>
  <si>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</si>
  <si>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</si>
  <si>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</si>
  <si>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</si>
  <si>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</si>
  <si>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</si>
  <si>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</si>
  <si>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</si>
  <si>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</si>
  <si>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</si>
  <si>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</si>
  <si>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</si>
  <si>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</si>
  <si>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</si>
  <si>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</si>
  <si>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</si>
  <si>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</si>
  <si>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</si>
  <si>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</si>
  <si>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</si>
  <si>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</si>
  <si>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</si>
  <si>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</si>
  <si>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</si>
  <si>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</si>
  <si>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</si>
  <si>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</si>
  <si>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</si>
  <si>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</si>
  <si>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</si>
  <si>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</si>
  <si>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</si>
  <si>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</si>
  <si>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</si>
  <si>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</si>
  <si>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</si>
  <si>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</si>
  <si>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</si>
  <si>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</si>
  <si>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</si>
  <si>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</si>
  <si>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</si>
  <si>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</si>
  <si>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</si>
  <si>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</si>
  <si>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</si>
  <si>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</si>
  <si>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</si>
  <si>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</si>
  <si>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</si>
  <si>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</si>
  <si>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</si>
  <si>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</si>
  <si>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</si>
  <si>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</si>
  <si>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</si>
  <si>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</si>
  <si>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</si>
  <si>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</si>
  <si>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</si>
  <si>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</si>
  <si>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</si>
  <si>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</si>
  <si>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</si>
  <si>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</si>
  <si>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</si>
  <si>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</si>
  <si>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</si>
  <si>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</si>
  <si>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栃木県</t>
  </si>
  <si>
    <t>09000</t>
  </si>
  <si>
    <t>-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</si>
  <si>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</si>
  <si>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</si>
  <si>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</si>
  <si>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</si>
  <si>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</si>
  <si>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</si>
  <si>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</si>
  <si>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</si>
  <si>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</si>
  <si>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</si>
  <si>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</si>
  <si>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</si>
  <si>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</si>
  <si>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</si>
  <si>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</si>
  <si>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</si>
  <si>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</si>
  <si>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</si>
  <si>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</si>
  <si>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</si>
  <si>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</si>
  <si>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</si>
  <si>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</si>
  <si>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</si>
  <si>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</si>
  <si>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</si>
  <si>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</si>
  <si>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</si>
  <si>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</si>
  <si>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</si>
  <si>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</si>
  <si>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</si>
  <si>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</si>
  <si>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</si>
  <si>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</si>
  <si>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</si>
  <si>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都道府県
支出金</t>
  </si>
  <si>
    <t>地方債</t>
  </si>
  <si>
    <t>使用料及び
手数料</t>
  </si>
  <si>
    <t>国庫支出金</t>
  </si>
  <si>
    <t>地方債</t>
  </si>
  <si>
    <t>その他</t>
  </si>
  <si>
    <t>（千円）</t>
  </si>
  <si>
    <t>（千円）</t>
  </si>
  <si>
    <t>（千円）</t>
  </si>
  <si>
    <t>（千円）</t>
  </si>
  <si>
    <t>（千円）</t>
  </si>
  <si>
    <t>栃木県</t>
  </si>
  <si>
    <t>09000</t>
  </si>
  <si>
    <t>合計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</si>
  <si>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</si>
  <si>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</si>
  <si>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</si>
  <si>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</si>
  <si>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</si>
  <si>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</si>
  <si>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</si>
  <si>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</si>
  <si>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</si>
  <si>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</si>
  <si>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</si>
  <si>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</si>
  <si>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</si>
  <si>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</si>
  <si>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</si>
  <si>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</si>
  <si>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</si>
  <si>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</si>
  <si>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</si>
  <si>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</si>
  <si>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</si>
  <si>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</si>
  <si>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</si>
  <si>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</si>
  <si>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</si>
  <si>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栃木県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</si>
  <si>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</si>
  <si>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</si>
  <si>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</si>
  <si>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</si>
  <si>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</si>
  <si>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</si>
  <si>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</si>
  <si>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</si>
  <si>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</si>
  <si>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</si>
  <si>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</si>
  <si>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</si>
  <si>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</si>
  <si>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</si>
  <si>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</si>
  <si>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</si>
  <si>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栃木県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</si>
  <si>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</si>
  <si>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</si>
  <si>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</si>
  <si>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</si>
  <si>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</si>
  <si>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</si>
  <si>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</si>
  <si>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</si>
  <si>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</si>
  <si>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</si>
  <si>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</si>
  <si>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</si>
  <si>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</si>
  <si>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</si>
  <si>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</si>
  <si>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</si>
  <si>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</si>
  <si>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</si>
  <si>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</si>
  <si>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</si>
  <si>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</si>
  <si>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</si>
  <si>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</si>
  <si>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</si>
  <si>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</si>
  <si>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</si>
  <si>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</si>
  <si>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</si>
  <si>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</si>
  <si>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</si>
  <si>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</si>
  <si>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</si>
  <si>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</si>
  <si>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</si>
  <si>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</si>
  <si>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</si>
  <si>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</si>
  <si>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</si>
  <si>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</si>
  <si>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</si>
  <si>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</si>
  <si>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</si>
  <si>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</si>
  <si>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</si>
  <si>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</si>
  <si>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</si>
  <si>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</si>
  <si>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</si>
  <si>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</si>
  <si>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</si>
  <si>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</si>
  <si>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</si>
  <si>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</si>
  <si>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</si>
  <si>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</si>
  <si>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</si>
  <si>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</si>
  <si>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</si>
  <si>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</si>
  <si>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栃木県</t>
  </si>
  <si>
    <t>09000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</si>
  <si>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</si>
  <si>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</si>
  <si>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</si>
  <si>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</si>
  <si>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</si>
  <si>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</si>
  <si>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</si>
  <si>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</si>
  <si>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</si>
  <si>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</si>
  <si>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</si>
  <si>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</si>
  <si>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</si>
  <si>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</si>
  <si>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</si>
  <si>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</si>
  <si>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</si>
  <si>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</si>
  <si>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</si>
  <si>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</si>
  <si>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</si>
  <si>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</si>
  <si>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</si>
  <si>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</si>
  <si>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</si>
  <si>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</si>
  <si>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</si>
  <si>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</si>
  <si>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</si>
  <si>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</si>
  <si>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</si>
  <si>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</si>
  <si>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</si>
  <si>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</si>
  <si>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</si>
  <si>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</si>
  <si>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</si>
  <si>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</si>
  <si>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</si>
  <si>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</si>
  <si>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</si>
  <si>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</si>
  <si>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</si>
  <si>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</si>
  <si>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</si>
  <si>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</si>
  <si>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</si>
  <si>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</si>
  <si>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</si>
  <si>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</si>
  <si>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</si>
  <si>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</si>
  <si>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</si>
  <si>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</si>
  <si>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</si>
  <si>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</si>
  <si>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</si>
  <si>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</si>
  <si>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</si>
  <si>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</si>
  <si>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</si>
  <si>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</si>
  <si>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</si>
  <si>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</si>
  <si>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</si>
  <si>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</si>
  <si>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</si>
  <si>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</si>
  <si>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</si>
  <si>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</si>
  <si>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</si>
  <si>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</si>
  <si>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</si>
  <si>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</si>
  <si>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</si>
  <si>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</si>
  <si>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</si>
  <si>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</si>
  <si>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</si>
  <si>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</si>
  <si>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</si>
  <si>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</si>
  <si>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</si>
  <si>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</si>
  <si>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</si>
  <si>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</si>
  <si>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</si>
  <si>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</si>
  <si>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</si>
  <si>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</si>
  <si>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栃木県</t>
  </si>
  <si>
    <t>09201</t>
  </si>
  <si>
    <t>宇都宮市</t>
  </si>
  <si>
    <t>09202</t>
  </si>
  <si>
    <t>足利市</t>
  </si>
  <si>
    <t>09203</t>
  </si>
  <si>
    <t>栃木市</t>
  </si>
  <si>
    <t>09831</t>
  </si>
  <si>
    <t>栃木地区広域行政事務組合</t>
  </si>
  <si>
    <t>09808</t>
  </si>
  <si>
    <t>佐野地区衛生施設組合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</si>
  <si>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</si>
  <si>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</si>
  <si>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</si>
  <si>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</si>
  <si>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</si>
  <si>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</si>
  <si>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</si>
  <si>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</si>
  <si>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09852</t>
  </si>
  <si>
    <t>小山広域保健衛生組合</t>
  </si>
  <si>
    <t>09209</t>
  </si>
  <si>
    <t>真岡市</t>
  </si>
  <si>
    <t>09833</t>
  </si>
  <si>
    <t>芳賀地区広域行政事務組合</t>
  </si>
  <si>
    <t>09210</t>
  </si>
  <si>
    <t>大田原市</t>
  </si>
  <si>
    <t>09806</t>
  </si>
  <si>
    <t>那須地区広域</t>
  </si>
  <si>
    <t>09211</t>
  </si>
  <si>
    <t>矢板市</t>
  </si>
  <si>
    <t>09850</t>
  </si>
  <si>
    <t>塩谷広域行政組合</t>
  </si>
  <si>
    <t>09213</t>
  </si>
  <si>
    <t>那須塩原市</t>
  </si>
  <si>
    <t>那須地区広域行政事務組合</t>
  </si>
  <si>
    <t>09214</t>
  </si>
  <si>
    <t>さくら市</t>
  </si>
  <si>
    <t>09215</t>
  </si>
  <si>
    <t>那須烏山市</t>
  </si>
  <si>
    <t>09841</t>
  </si>
  <si>
    <t>南那須地区広域保健衛生センター</t>
  </si>
  <si>
    <t>09216</t>
  </si>
  <si>
    <t>下野市</t>
  </si>
  <si>
    <t>09301</t>
  </si>
  <si>
    <t>上三川町</t>
  </si>
  <si>
    <t>09342</t>
  </si>
  <si>
    <t>益子町</t>
  </si>
  <si>
    <t>09821</t>
  </si>
  <si>
    <t>芳賀郡中部環境衛生事務組合</t>
  </si>
  <si>
    <t>09343</t>
  </si>
  <si>
    <t>茂木町</t>
  </si>
  <si>
    <t>09344</t>
  </si>
  <si>
    <t>市貝町</t>
  </si>
  <si>
    <t>09345</t>
  </si>
  <si>
    <t>芳賀町</t>
  </si>
  <si>
    <t>中部環境衛生事務組合</t>
  </si>
  <si>
    <t>芳賀広域行政事務組合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</si>
  <si>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</si>
  <si>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</si>
  <si>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</si>
  <si>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</si>
  <si>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</si>
  <si>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</si>
  <si>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</si>
  <si>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</si>
  <si>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</si>
  <si>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</si>
  <si>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</si>
  <si>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</si>
  <si>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那須地区広域行政</t>
  </si>
  <si>
    <t>09411</t>
  </si>
  <si>
    <t>那珂川町</t>
  </si>
  <si>
    <t>南那須地区広域行政事務組合</t>
  </si>
  <si>
    <t>廃棄物処理事業経費【市区町村分担金の合計】（平成23年度実績）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</si>
  <si>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</si>
  <si>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</si>
  <si>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</si>
  <si>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</si>
  <si>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</si>
  <si>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</si>
  <si>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</si>
  <si>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</si>
  <si>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</si>
  <si>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</si>
  <si>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</si>
  <si>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</si>
  <si>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</si>
  <si>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</si>
  <si>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</si>
  <si>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</si>
  <si>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</si>
  <si>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</si>
  <si>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</si>
  <si>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</si>
  <si>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</si>
  <si>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</si>
  <si>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</si>
  <si>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</si>
  <si>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</si>
  <si>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</si>
  <si>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</si>
  <si>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</si>
  <si>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</si>
  <si>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</si>
  <si>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</si>
  <si>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</si>
  <si>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</si>
  <si>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</si>
  <si>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</si>
  <si>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</si>
  <si>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</si>
  <si>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</si>
  <si>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</si>
  <si>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</si>
  <si>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</si>
  <si>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</si>
  <si>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</si>
  <si>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</si>
  <si>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</si>
  <si>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</si>
  <si>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</si>
  <si>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</si>
  <si>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</si>
  <si>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</si>
  <si>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</si>
  <si>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</si>
  <si>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</si>
  <si>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</si>
  <si>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</si>
  <si>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</si>
  <si>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</si>
  <si>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</si>
  <si>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</si>
  <si>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</si>
  <si>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</si>
  <si>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</si>
  <si>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</si>
  <si>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</si>
  <si>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</si>
  <si>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</si>
  <si>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</si>
  <si>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</si>
  <si>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</si>
  <si>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</si>
  <si>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</si>
  <si>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</si>
  <si>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</si>
  <si>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</si>
  <si>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</si>
  <si>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</si>
  <si>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</si>
  <si>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</si>
  <si>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</si>
  <si>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</si>
  <si>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</si>
  <si>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</si>
  <si>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</si>
  <si>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</si>
  <si>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</si>
  <si>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</si>
  <si>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</si>
  <si>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</si>
  <si>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</si>
  <si>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</si>
  <si>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</si>
  <si>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</si>
  <si>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</si>
  <si>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</si>
  <si>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</si>
  <si>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</si>
  <si>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</si>
  <si>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</si>
  <si>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</si>
  <si>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</si>
  <si>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</si>
  <si>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</si>
  <si>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</si>
  <si>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</si>
  <si>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</si>
  <si>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</si>
  <si>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</si>
  <si>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</si>
  <si>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</si>
  <si>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</si>
  <si>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</si>
  <si>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</si>
  <si>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</si>
  <si>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</si>
  <si>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</si>
  <si>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</si>
  <si>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</si>
  <si>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</si>
  <si>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</si>
  <si>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</si>
  <si>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</si>
  <si>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</si>
  <si>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</si>
  <si>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</si>
  <si>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</si>
  <si>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</si>
  <si>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</si>
  <si>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</si>
  <si>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</si>
  <si>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</si>
  <si>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</si>
  <si>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</si>
  <si>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</si>
  <si>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</si>
  <si>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</si>
  <si>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</si>
  <si>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</si>
  <si>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</si>
  <si>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</si>
  <si>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</si>
  <si>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</si>
  <si>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</si>
  <si>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</si>
  <si>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</si>
  <si>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</si>
  <si>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</si>
  <si>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</si>
  <si>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</si>
  <si>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</si>
  <si>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</si>
  <si>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</si>
  <si>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</si>
  <si>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</si>
  <si>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</si>
  <si>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</si>
  <si>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</si>
  <si>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</si>
  <si>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</si>
  <si>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</si>
  <si>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09000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</si>
</sst>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54</v>
      </c>
      <c r="B2" s="148" t="s">
        <v>55</v>
      </c>
      <c r="C2" s="151" t="s">
        <v>56</v>
      </c>
      <c r="D2" s="132" t="s">
        <v>58</v>
      </c>
      <c r="E2" s="78"/>
      <c r="F2" s="78"/>
      <c r="G2" s="78"/>
      <c r="H2" s="78"/>
      <c r="I2" s="78"/>
      <c r="J2" s="78"/>
      <c r="K2" s="78"/>
      <c r="L2" s="79"/>
      <c r="M2" s="132" t="s">
        <v>60</v>
      </c>
      <c r="N2" s="78"/>
      <c r="O2" s="78"/>
      <c r="P2" s="78"/>
      <c r="Q2" s="78"/>
      <c r="R2" s="78"/>
      <c r="S2" s="78"/>
      <c r="T2" s="78"/>
      <c r="U2" s="79"/>
      <c r="V2" s="132" t="s">
        <v>61</v>
      </c>
      <c r="W2" s="78"/>
      <c r="X2" s="78"/>
      <c r="Y2" s="78"/>
      <c r="Z2" s="78"/>
      <c r="AA2" s="78"/>
      <c r="AB2" s="78"/>
      <c r="AC2" s="78"/>
      <c r="AD2" s="79"/>
      <c r="AE2" s="133" t="s">
        <v>62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63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64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65</v>
      </c>
      <c r="E3" s="83"/>
      <c r="F3" s="83"/>
      <c r="G3" s="83"/>
      <c r="H3" s="83"/>
      <c r="I3" s="83"/>
      <c r="J3" s="83"/>
      <c r="K3" s="83"/>
      <c r="L3" s="84"/>
      <c r="M3" s="134" t="s">
        <v>65</v>
      </c>
      <c r="N3" s="83"/>
      <c r="O3" s="83"/>
      <c r="P3" s="83"/>
      <c r="Q3" s="83"/>
      <c r="R3" s="83"/>
      <c r="S3" s="83"/>
      <c r="T3" s="83"/>
      <c r="U3" s="84"/>
      <c r="V3" s="134" t="s">
        <v>65</v>
      </c>
      <c r="W3" s="83"/>
      <c r="X3" s="83"/>
      <c r="Y3" s="83"/>
      <c r="Z3" s="83"/>
      <c r="AA3" s="83"/>
      <c r="AB3" s="83"/>
      <c r="AC3" s="83"/>
      <c r="AD3" s="84"/>
      <c r="AE3" s="135" t="s">
        <v>66</v>
      </c>
      <c r="AF3" s="80"/>
      <c r="AG3" s="80"/>
      <c r="AH3" s="80"/>
      <c r="AI3" s="80"/>
      <c r="AJ3" s="80"/>
      <c r="AK3" s="80"/>
      <c r="AL3" s="85"/>
      <c r="AM3" s="81" t="s">
        <v>67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68</v>
      </c>
      <c r="BF3" s="90" t="s">
        <v>61</v>
      </c>
      <c r="BG3" s="135" t="s">
        <v>66</v>
      </c>
      <c r="BH3" s="80"/>
      <c r="BI3" s="80"/>
      <c r="BJ3" s="80"/>
      <c r="BK3" s="80"/>
      <c r="BL3" s="80"/>
      <c r="BM3" s="80"/>
      <c r="BN3" s="85"/>
      <c r="BO3" s="81" t="s">
        <v>67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68</v>
      </c>
      <c r="CH3" s="90" t="s">
        <v>61</v>
      </c>
      <c r="CI3" s="135" t="s">
        <v>66</v>
      </c>
      <c r="CJ3" s="80"/>
      <c r="CK3" s="80"/>
      <c r="CL3" s="80"/>
      <c r="CM3" s="80"/>
      <c r="CN3" s="80"/>
      <c r="CO3" s="80"/>
      <c r="CP3" s="85"/>
      <c r="CQ3" s="81" t="s">
        <v>67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68</v>
      </c>
      <c r="DJ3" s="90" t="s">
        <v>61</v>
      </c>
    </row>
    <row r="4" spans="1:114" s="45" customFormat="1" ht="13.5">
      <c r="A4" s="149"/>
      <c r="B4" s="149"/>
      <c r="C4" s="152"/>
      <c r="D4" s="68"/>
      <c r="E4" s="134" t="s">
        <v>69</v>
      </c>
      <c r="F4" s="91"/>
      <c r="G4" s="91"/>
      <c r="H4" s="91"/>
      <c r="I4" s="91"/>
      <c r="J4" s="91"/>
      <c r="K4" s="92"/>
      <c r="L4" s="125" t="s">
        <v>71</v>
      </c>
      <c r="M4" s="68"/>
      <c r="N4" s="134" t="s">
        <v>69</v>
      </c>
      <c r="O4" s="91"/>
      <c r="P4" s="91"/>
      <c r="Q4" s="91"/>
      <c r="R4" s="91"/>
      <c r="S4" s="91"/>
      <c r="T4" s="92"/>
      <c r="U4" s="125" t="s">
        <v>71</v>
      </c>
      <c r="V4" s="68"/>
      <c r="W4" s="134" t="s">
        <v>69</v>
      </c>
      <c r="X4" s="91"/>
      <c r="Y4" s="91"/>
      <c r="Z4" s="91"/>
      <c r="AA4" s="91"/>
      <c r="AB4" s="91"/>
      <c r="AC4" s="92"/>
      <c r="AD4" s="125" t="s">
        <v>71</v>
      </c>
      <c r="AE4" s="90" t="s">
        <v>61</v>
      </c>
      <c r="AF4" s="95" t="s">
        <v>72</v>
      </c>
      <c r="AG4" s="89"/>
      <c r="AH4" s="93"/>
      <c r="AI4" s="80"/>
      <c r="AJ4" s="94"/>
      <c r="AK4" s="136" t="s">
        <v>74</v>
      </c>
      <c r="AL4" s="146" t="s">
        <v>75</v>
      </c>
      <c r="AM4" s="90" t="s">
        <v>61</v>
      </c>
      <c r="AN4" s="135" t="s">
        <v>76</v>
      </c>
      <c r="AO4" s="87"/>
      <c r="AP4" s="87"/>
      <c r="AQ4" s="87"/>
      <c r="AR4" s="88"/>
      <c r="AS4" s="135" t="s">
        <v>77</v>
      </c>
      <c r="AT4" s="80"/>
      <c r="AU4" s="80"/>
      <c r="AV4" s="94"/>
      <c r="AW4" s="95" t="s">
        <v>79</v>
      </c>
      <c r="AX4" s="135" t="s">
        <v>80</v>
      </c>
      <c r="AY4" s="86"/>
      <c r="AZ4" s="87"/>
      <c r="BA4" s="87"/>
      <c r="BB4" s="88"/>
      <c r="BC4" s="95" t="s">
        <v>81</v>
      </c>
      <c r="BD4" s="95" t="s">
        <v>82</v>
      </c>
      <c r="BE4" s="90"/>
      <c r="BF4" s="90"/>
      <c r="BG4" s="90" t="s">
        <v>61</v>
      </c>
      <c r="BH4" s="95" t="s">
        <v>72</v>
      </c>
      <c r="BI4" s="89"/>
      <c r="BJ4" s="93"/>
      <c r="BK4" s="80"/>
      <c r="BL4" s="94"/>
      <c r="BM4" s="136" t="s">
        <v>74</v>
      </c>
      <c r="BN4" s="146" t="s">
        <v>75</v>
      </c>
      <c r="BO4" s="90" t="s">
        <v>61</v>
      </c>
      <c r="BP4" s="135" t="s">
        <v>76</v>
      </c>
      <c r="BQ4" s="87"/>
      <c r="BR4" s="87"/>
      <c r="BS4" s="87"/>
      <c r="BT4" s="88"/>
      <c r="BU4" s="135" t="s">
        <v>77</v>
      </c>
      <c r="BV4" s="80"/>
      <c r="BW4" s="80"/>
      <c r="BX4" s="94"/>
      <c r="BY4" s="95" t="s">
        <v>79</v>
      </c>
      <c r="BZ4" s="135" t="s">
        <v>80</v>
      </c>
      <c r="CA4" s="96"/>
      <c r="CB4" s="96"/>
      <c r="CC4" s="97"/>
      <c r="CD4" s="88"/>
      <c r="CE4" s="95" t="s">
        <v>81</v>
      </c>
      <c r="CF4" s="95" t="s">
        <v>82</v>
      </c>
      <c r="CG4" s="90"/>
      <c r="CH4" s="90"/>
      <c r="CI4" s="90" t="s">
        <v>61</v>
      </c>
      <c r="CJ4" s="95" t="s">
        <v>72</v>
      </c>
      <c r="CK4" s="89"/>
      <c r="CL4" s="93"/>
      <c r="CM4" s="80"/>
      <c r="CN4" s="94"/>
      <c r="CO4" s="136" t="s">
        <v>74</v>
      </c>
      <c r="CP4" s="146" t="s">
        <v>75</v>
      </c>
      <c r="CQ4" s="90" t="s">
        <v>61</v>
      </c>
      <c r="CR4" s="135" t="s">
        <v>76</v>
      </c>
      <c r="CS4" s="87"/>
      <c r="CT4" s="87"/>
      <c r="CU4" s="87"/>
      <c r="CV4" s="88"/>
      <c r="CW4" s="135" t="s">
        <v>77</v>
      </c>
      <c r="CX4" s="80"/>
      <c r="CY4" s="80"/>
      <c r="CZ4" s="94"/>
      <c r="DA4" s="95" t="s">
        <v>79</v>
      </c>
      <c r="DB4" s="135" t="s">
        <v>80</v>
      </c>
      <c r="DC4" s="87"/>
      <c r="DD4" s="87"/>
      <c r="DE4" s="87"/>
      <c r="DF4" s="88"/>
      <c r="DG4" s="95" t="s">
        <v>81</v>
      </c>
      <c r="DH4" s="95" t="s">
        <v>82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84</v>
      </c>
      <c r="G5" s="124" t="s">
        <v>85</v>
      </c>
      <c r="H5" s="124" t="s">
        <v>87</v>
      </c>
      <c r="I5" s="124" t="s">
        <v>88</v>
      </c>
      <c r="J5" s="124" t="s">
        <v>89</v>
      </c>
      <c r="K5" s="124" t="s">
        <v>68</v>
      </c>
      <c r="L5" s="67"/>
      <c r="M5" s="68"/>
      <c r="N5" s="68"/>
      <c r="O5" s="124" t="s">
        <v>84</v>
      </c>
      <c r="P5" s="124" t="s">
        <v>85</v>
      </c>
      <c r="Q5" s="124" t="s">
        <v>87</v>
      </c>
      <c r="R5" s="124" t="s">
        <v>88</v>
      </c>
      <c r="S5" s="124" t="s">
        <v>89</v>
      </c>
      <c r="T5" s="124" t="s">
        <v>68</v>
      </c>
      <c r="U5" s="67"/>
      <c r="V5" s="68"/>
      <c r="W5" s="68"/>
      <c r="X5" s="124" t="s">
        <v>84</v>
      </c>
      <c r="Y5" s="124" t="s">
        <v>85</v>
      </c>
      <c r="Z5" s="124" t="s">
        <v>87</v>
      </c>
      <c r="AA5" s="124" t="s">
        <v>88</v>
      </c>
      <c r="AB5" s="124" t="s">
        <v>89</v>
      </c>
      <c r="AC5" s="124" t="s">
        <v>68</v>
      </c>
      <c r="AD5" s="67"/>
      <c r="AE5" s="90"/>
      <c r="AF5" s="90" t="s">
        <v>61</v>
      </c>
      <c r="AG5" s="136" t="s">
        <v>91</v>
      </c>
      <c r="AH5" s="136" t="s">
        <v>93</v>
      </c>
      <c r="AI5" s="136" t="s">
        <v>95</v>
      </c>
      <c r="AJ5" s="136" t="s">
        <v>68</v>
      </c>
      <c r="AK5" s="98"/>
      <c r="AL5" s="147"/>
      <c r="AM5" s="90"/>
      <c r="AN5" s="90"/>
      <c r="AO5" s="90" t="s">
        <v>97</v>
      </c>
      <c r="AP5" s="90" t="s">
        <v>99</v>
      </c>
      <c r="AQ5" s="90" t="s">
        <v>101</v>
      </c>
      <c r="AR5" s="90" t="s">
        <v>103</v>
      </c>
      <c r="AS5" s="90" t="s">
        <v>61</v>
      </c>
      <c r="AT5" s="95" t="s">
        <v>105</v>
      </c>
      <c r="AU5" s="95" t="s">
        <v>107</v>
      </c>
      <c r="AV5" s="95" t="s">
        <v>109</v>
      </c>
      <c r="AW5" s="90"/>
      <c r="AX5" s="90"/>
      <c r="AY5" s="95" t="s">
        <v>105</v>
      </c>
      <c r="AZ5" s="95" t="s">
        <v>107</v>
      </c>
      <c r="BA5" s="95" t="s">
        <v>109</v>
      </c>
      <c r="BB5" s="95" t="s">
        <v>68</v>
      </c>
      <c r="BC5" s="90"/>
      <c r="BD5" s="90"/>
      <c r="BE5" s="90"/>
      <c r="BF5" s="90"/>
      <c r="BG5" s="90"/>
      <c r="BH5" s="90" t="s">
        <v>61</v>
      </c>
      <c r="BI5" s="136" t="s">
        <v>91</v>
      </c>
      <c r="BJ5" s="136" t="s">
        <v>93</v>
      </c>
      <c r="BK5" s="136" t="s">
        <v>95</v>
      </c>
      <c r="BL5" s="136" t="s">
        <v>68</v>
      </c>
      <c r="BM5" s="98"/>
      <c r="BN5" s="147"/>
      <c r="BO5" s="90"/>
      <c r="BP5" s="90"/>
      <c r="BQ5" s="90" t="s">
        <v>97</v>
      </c>
      <c r="BR5" s="90" t="s">
        <v>99</v>
      </c>
      <c r="BS5" s="90" t="s">
        <v>101</v>
      </c>
      <c r="BT5" s="90" t="s">
        <v>103</v>
      </c>
      <c r="BU5" s="90" t="s">
        <v>61</v>
      </c>
      <c r="BV5" s="95" t="s">
        <v>105</v>
      </c>
      <c r="BW5" s="95" t="s">
        <v>107</v>
      </c>
      <c r="BX5" s="95" t="s">
        <v>109</v>
      </c>
      <c r="BY5" s="90"/>
      <c r="BZ5" s="90"/>
      <c r="CA5" s="95" t="s">
        <v>105</v>
      </c>
      <c r="CB5" s="95" t="s">
        <v>107</v>
      </c>
      <c r="CC5" s="95" t="s">
        <v>109</v>
      </c>
      <c r="CD5" s="95" t="s">
        <v>68</v>
      </c>
      <c r="CE5" s="90"/>
      <c r="CF5" s="90"/>
      <c r="CG5" s="90"/>
      <c r="CH5" s="90"/>
      <c r="CI5" s="90"/>
      <c r="CJ5" s="90" t="s">
        <v>61</v>
      </c>
      <c r="CK5" s="136" t="s">
        <v>91</v>
      </c>
      <c r="CL5" s="136" t="s">
        <v>93</v>
      </c>
      <c r="CM5" s="136" t="s">
        <v>95</v>
      </c>
      <c r="CN5" s="136" t="s">
        <v>68</v>
      </c>
      <c r="CO5" s="98"/>
      <c r="CP5" s="147"/>
      <c r="CQ5" s="90"/>
      <c r="CR5" s="90"/>
      <c r="CS5" s="90" t="s">
        <v>97</v>
      </c>
      <c r="CT5" s="90" t="s">
        <v>99</v>
      </c>
      <c r="CU5" s="90" t="s">
        <v>101</v>
      </c>
      <c r="CV5" s="90" t="s">
        <v>103</v>
      </c>
      <c r="CW5" s="90" t="s">
        <v>61</v>
      </c>
      <c r="CX5" s="95" t="s">
        <v>105</v>
      </c>
      <c r="CY5" s="95" t="s">
        <v>107</v>
      </c>
      <c r="CZ5" s="95" t="s">
        <v>109</v>
      </c>
      <c r="DA5" s="90"/>
      <c r="DB5" s="90"/>
      <c r="DC5" s="95" t="s">
        <v>105</v>
      </c>
      <c r="DD5" s="95" t="s">
        <v>107</v>
      </c>
      <c r="DE5" s="95" t="s">
        <v>109</v>
      </c>
      <c r="DF5" s="95" t="s">
        <v>68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110</v>
      </c>
      <c r="E6" s="99" t="s">
        <v>110</v>
      </c>
      <c r="F6" s="100" t="s">
        <v>110</v>
      </c>
      <c r="G6" s="100" t="s">
        <v>110</v>
      </c>
      <c r="H6" s="100" t="s">
        <v>110</v>
      </c>
      <c r="I6" s="100" t="s">
        <v>110</v>
      </c>
      <c r="J6" s="100" t="s">
        <v>110</v>
      </c>
      <c r="K6" s="100" t="s">
        <v>110</v>
      </c>
      <c r="L6" s="100" t="s">
        <v>110</v>
      </c>
      <c r="M6" s="99" t="s">
        <v>110</v>
      </c>
      <c r="N6" s="99" t="s">
        <v>110</v>
      </c>
      <c r="O6" s="100" t="s">
        <v>110</v>
      </c>
      <c r="P6" s="100" t="s">
        <v>110</v>
      </c>
      <c r="Q6" s="100" t="s">
        <v>110</v>
      </c>
      <c r="R6" s="100" t="s">
        <v>110</v>
      </c>
      <c r="S6" s="100" t="s">
        <v>110</v>
      </c>
      <c r="T6" s="100" t="s">
        <v>110</v>
      </c>
      <c r="U6" s="100" t="s">
        <v>110</v>
      </c>
      <c r="V6" s="99" t="s">
        <v>110</v>
      </c>
      <c r="W6" s="99" t="s">
        <v>110</v>
      </c>
      <c r="X6" s="100" t="s">
        <v>110</v>
      </c>
      <c r="Y6" s="100" t="s">
        <v>110</v>
      </c>
      <c r="Z6" s="100" t="s">
        <v>110</v>
      </c>
      <c r="AA6" s="100" t="s">
        <v>110</v>
      </c>
      <c r="AB6" s="100" t="s">
        <v>110</v>
      </c>
      <c r="AC6" s="100" t="s">
        <v>110</v>
      </c>
      <c r="AD6" s="100" t="s">
        <v>110</v>
      </c>
      <c r="AE6" s="101" t="s">
        <v>110</v>
      </c>
      <c r="AF6" s="101" t="s">
        <v>110</v>
      </c>
      <c r="AG6" s="102" t="s">
        <v>110</v>
      </c>
      <c r="AH6" s="102" t="s">
        <v>110</v>
      </c>
      <c r="AI6" s="102" t="s">
        <v>110</v>
      </c>
      <c r="AJ6" s="102" t="s">
        <v>110</v>
      </c>
      <c r="AK6" s="102" t="s">
        <v>110</v>
      </c>
      <c r="AL6" s="102" t="s">
        <v>110</v>
      </c>
      <c r="AM6" s="101" t="s">
        <v>110</v>
      </c>
      <c r="AN6" s="101" t="s">
        <v>110</v>
      </c>
      <c r="AO6" s="101" t="s">
        <v>110</v>
      </c>
      <c r="AP6" s="101" t="s">
        <v>110</v>
      </c>
      <c r="AQ6" s="101" t="s">
        <v>110</v>
      </c>
      <c r="AR6" s="101" t="s">
        <v>110</v>
      </c>
      <c r="AS6" s="101" t="s">
        <v>110</v>
      </c>
      <c r="AT6" s="101" t="s">
        <v>110</v>
      </c>
      <c r="AU6" s="101" t="s">
        <v>110</v>
      </c>
      <c r="AV6" s="101" t="s">
        <v>110</v>
      </c>
      <c r="AW6" s="101" t="s">
        <v>110</v>
      </c>
      <c r="AX6" s="101" t="s">
        <v>110</v>
      </c>
      <c r="AY6" s="101" t="s">
        <v>110</v>
      </c>
      <c r="AZ6" s="101" t="s">
        <v>110</v>
      </c>
      <c r="BA6" s="101" t="s">
        <v>110</v>
      </c>
      <c r="BB6" s="101" t="s">
        <v>110</v>
      </c>
      <c r="BC6" s="101" t="s">
        <v>110</v>
      </c>
      <c r="BD6" s="101" t="s">
        <v>110</v>
      </c>
      <c r="BE6" s="101" t="s">
        <v>110</v>
      </c>
      <c r="BF6" s="101" t="s">
        <v>110</v>
      </c>
      <c r="BG6" s="101" t="s">
        <v>110</v>
      </c>
      <c r="BH6" s="101" t="s">
        <v>110</v>
      </c>
      <c r="BI6" s="102" t="s">
        <v>110</v>
      </c>
      <c r="BJ6" s="102" t="s">
        <v>110</v>
      </c>
      <c r="BK6" s="102" t="s">
        <v>110</v>
      </c>
      <c r="BL6" s="102" t="s">
        <v>110</v>
      </c>
      <c r="BM6" s="102" t="s">
        <v>110</v>
      </c>
      <c r="BN6" s="102" t="s">
        <v>110</v>
      </c>
      <c r="BO6" s="101" t="s">
        <v>110</v>
      </c>
      <c r="BP6" s="101" t="s">
        <v>110</v>
      </c>
      <c r="BQ6" s="101" t="s">
        <v>110</v>
      </c>
      <c r="BR6" s="101" t="s">
        <v>110</v>
      </c>
      <c r="BS6" s="101" t="s">
        <v>110</v>
      </c>
      <c r="BT6" s="101" t="s">
        <v>110</v>
      </c>
      <c r="BU6" s="101" t="s">
        <v>110</v>
      </c>
      <c r="BV6" s="101" t="s">
        <v>110</v>
      </c>
      <c r="BW6" s="101" t="s">
        <v>110</v>
      </c>
      <c r="BX6" s="101" t="s">
        <v>110</v>
      </c>
      <c r="BY6" s="101" t="s">
        <v>110</v>
      </c>
      <c r="BZ6" s="101" t="s">
        <v>110</v>
      </c>
      <c r="CA6" s="101" t="s">
        <v>110</v>
      </c>
      <c r="CB6" s="101" t="s">
        <v>110</v>
      </c>
      <c r="CC6" s="101" t="s">
        <v>110</v>
      </c>
      <c r="CD6" s="101" t="s">
        <v>110</v>
      </c>
      <c r="CE6" s="101" t="s">
        <v>110</v>
      </c>
      <c r="CF6" s="101" t="s">
        <v>110</v>
      </c>
      <c r="CG6" s="101" t="s">
        <v>110</v>
      </c>
      <c r="CH6" s="101" t="s">
        <v>110</v>
      </c>
      <c r="CI6" s="101" t="s">
        <v>110</v>
      </c>
      <c r="CJ6" s="101" t="s">
        <v>110</v>
      </c>
      <c r="CK6" s="102" t="s">
        <v>110</v>
      </c>
      <c r="CL6" s="102" t="s">
        <v>110</v>
      </c>
      <c r="CM6" s="102" t="s">
        <v>110</v>
      </c>
      <c r="CN6" s="102" t="s">
        <v>110</v>
      </c>
      <c r="CO6" s="102" t="s">
        <v>110</v>
      </c>
      <c r="CP6" s="102" t="s">
        <v>110</v>
      </c>
      <c r="CQ6" s="101" t="s">
        <v>110</v>
      </c>
      <c r="CR6" s="101" t="s">
        <v>110</v>
      </c>
      <c r="CS6" s="102" t="s">
        <v>110</v>
      </c>
      <c r="CT6" s="102" t="s">
        <v>110</v>
      </c>
      <c r="CU6" s="102" t="s">
        <v>110</v>
      </c>
      <c r="CV6" s="102" t="s">
        <v>110</v>
      </c>
      <c r="CW6" s="101" t="s">
        <v>110</v>
      </c>
      <c r="CX6" s="101" t="s">
        <v>110</v>
      </c>
      <c r="CY6" s="101" t="s">
        <v>110</v>
      </c>
      <c r="CZ6" s="101" t="s">
        <v>110</v>
      </c>
      <c r="DA6" s="101" t="s">
        <v>110</v>
      </c>
      <c r="DB6" s="101" t="s">
        <v>110</v>
      </c>
      <c r="DC6" s="101" t="s">
        <v>110</v>
      </c>
      <c r="DD6" s="101" t="s">
        <v>110</v>
      </c>
      <c r="DE6" s="101" t="s">
        <v>110</v>
      </c>
      <c r="DF6" s="101" t="s">
        <v>110</v>
      </c>
      <c r="DG6" s="101" t="s">
        <v>110</v>
      </c>
      <c r="DH6" s="101" t="s">
        <v>110</v>
      </c>
      <c r="DI6" s="101" t="s">
        <v>110</v>
      </c>
      <c r="DJ6" s="101" t="s">
        <v>110</v>
      </c>
    </row>
    <row r="7" spans="1:114" s="50" customFormat="1" ht="12" customHeight="1">
      <c r="A7" s="48" t="s">
        <v>111</v>
      </c>
      <c r="B7" s="63" t="s">
        <v>113</v>
      </c>
      <c r="C7" s="48" t="s">
        <v>61</v>
      </c>
      <c r="D7" s="70">
        <f aca="true" t="shared" si="0" ref="D7:I7">SUM(D8:D33)</f>
        <v>19337416</v>
      </c>
      <c r="E7" s="70">
        <f t="shared" si="0"/>
        <v>3811605</v>
      </c>
      <c r="F7" s="70">
        <f t="shared" si="0"/>
        <v>73885</v>
      </c>
      <c r="G7" s="70">
        <f t="shared" si="0"/>
        <v>4050</v>
      </c>
      <c r="H7" s="70">
        <f t="shared" si="0"/>
        <v>49400</v>
      </c>
      <c r="I7" s="70">
        <f t="shared" si="0"/>
        <v>2676565</v>
      </c>
      <c r="J7" s="71" t="s">
        <v>114</v>
      </c>
      <c r="K7" s="70">
        <f aca="true" t="shared" si="1" ref="K7:R7">SUM(K8:K33)</f>
        <v>1007705</v>
      </c>
      <c r="L7" s="70">
        <f t="shared" si="1"/>
        <v>15525811</v>
      </c>
      <c r="M7" s="70">
        <f t="shared" si="1"/>
        <v>3217789</v>
      </c>
      <c r="N7" s="70">
        <f t="shared" si="1"/>
        <v>333505</v>
      </c>
      <c r="O7" s="70">
        <f t="shared" si="1"/>
        <v>33667</v>
      </c>
      <c r="P7" s="70">
        <f t="shared" si="1"/>
        <v>17708</v>
      </c>
      <c r="Q7" s="70">
        <f t="shared" si="1"/>
        <v>1900</v>
      </c>
      <c r="R7" s="70">
        <f t="shared" si="1"/>
        <v>277450</v>
      </c>
      <c r="S7" s="71" t="s">
        <v>114</v>
      </c>
      <c r="T7" s="70">
        <f aca="true" t="shared" si="2" ref="T7:AA7">SUM(T8:T33)</f>
        <v>2780</v>
      </c>
      <c r="U7" s="70">
        <f t="shared" si="2"/>
        <v>2884284</v>
      </c>
      <c r="V7" s="70">
        <f t="shared" si="2"/>
        <v>22555205</v>
      </c>
      <c r="W7" s="70">
        <f t="shared" si="2"/>
        <v>4145110</v>
      </c>
      <c r="X7" s="70">
        <f t="shared" si="2"/>
        <v>107552</v>
      </c>
      <c r="Y7" s="70">
        <f t="shared" si="2"/>
        <v>21758</v>
      </c>
      <c r="Z7" s="70">
        <f t="shared" si="2"/>
        <v>51300</v>
      </c>
      <c r="AA7" s="70">
        <f t="shared" si="2"/>
        <v>2954015</v>
      </c>
      <c r="AB7" s="71" t="s">
        <v>114</v>
      </c>
      <c r="AC7" s="70">
        <f aca="true" t="shared" si="3" ref="AC7:BH7">SUM(AC8:AC33)</f>
        <v>1010485</v>
      </c>
      <c r="AD7" s="70">
        <f t="shared" si="3"/>
        <v>18410095</v>
      </c>
      <c r="AE7" s="70">
        <f t="shared" si="3"/>
        <v>669463</v>
      </c>
      <c r="AF7" s="70">
        <f t="shared" si="3"/>
        <v>668728</v>
      </c>
      <c r="AG7" s="70">
        <f t="shared" si="3"/>
        <v>2520</v>
      </c>
      <c r="AH7" s="70">
        <f t="shared" si="3"/>
        <v>631805</v>
      </c>
      <c r="AI7" s="70">
        <f t="shared" si="3"/>
        <v>946</v>
      </c>
      <c r="AJ7" s="70">
        <f t="shared" si="3"/>
        <v>33457</v>
      </c>
      <c r="AK7" s="70">
        <f t="shared" si="3"/>
        <v>735</v>
      </c>
      <c r="AL7" s="70">
        <f t="shared" si="3"/>
        <v>628549</v>
      </c>
      <c r="AM7" s="70">
        <f t="shared" si="3"/>
        <v>13708272</v>
      </c>
      <c r="AN7" s="70">
        <f t="shared" si="3"/>
        <v>2807402</v>
      </c>
      <c r="AO7" s="70">
        <f t="shared" si="3"/>
        <v>1062081</v>
      </c>
      <c r="AP7" s="70">
        <f t="shared" si="3"/>
        <v>575565</v>
      </c>
      <c r="AQ7" s="70">
        <f t="shared" si="3"/>
        <v>1107350</v>
      </c>
      <c r="AR7" s="70">
        <f t="shared" si="3"/>
        <v>62406</v>
      </c>
      <c r="AS7" s="70">
        <f t="shared" si="3"/>
        <v>2287801</v>
      </c>
      <c r="AT7" s="70">
        <f t="shared" si="3"/>
        <v>242346</v>
      </c>
      <c r="AU7" s="70">
        <f t="shared" si="3"/>
        <v>1826166</v>
      </c>
      <c r="AV7" s="70">
        <f t="shared" si="3"/>
        <v>219289</v>
      </c>
      <c r="AW7" s="70">
        <f t="shared" si="3"/>
        <v>10136</v>
      </c>
      <c r="AX7" s="70">
        <f t="shared" si="3"/>
        <v>8543536</v>
      </c>
      <c r="AY7" s="70">
        <f t="shared" si="3"/>
        <v>4414613</v>
      </c>
      <c r="AZ7" s="70">
        <f t="shared" si="3"/>
        <v>3755498</v>
      </c>
      <c r="BA7" s="70">
        <f t="shared" si="3"/>
        <v>255231</v>
      </c>
      <c r="BB7" s="70">
        <f t="shared" si="3"/>
        <v>118194</v>
      </c>
      <c r="BC7" s="70">
        <f t="shared" si="3"/>
        <v>3856120</v>
      </c>
      <c r="BD7" s="70">
        <f t="shared" si="3"/>
        <v>59397</v>
      </c>
      <c r="BE7" s="70">
        <f t="shared" si="3"/>
        <v>475012</v>
      </c>
      <c r="BF7" s="70">
        <f t="shared" si="3"/>
        <v>14852747</v>
      </c>
      <c r="BG7" s="70">
        <f t="shared" si="3"/>
        <v>82654</v>
      </c>
      <c r="BH7" s="70">
        <f t="shared" si="3"/>
        <v>79945</v>
      </c>
      <c r="BI7" s="70">
        <f aca="true" t="shared" si="4" ref="BI7:CN7">SUM(BI8:BI33)</f>
        <v>0</v>
      </c>
      <c r="BJ7" s="70">
        <f t="shared" si="4"/>
        <v>79945</v>
      </c>
      <c r="BK7" s="70">
        <f t="shared" si="4"/>
        <v>0</v>
      </c>
      <c r="BL7" s="70">
        <f t="shared" si="4"/>
        <v>0</v>
      </c>
      <c r="BM7" s="70">
        <f t="shared" si="4"/>
        <v>2709</v>
      </c>
      <c r="BN7" s="70">
        <f t="shared" si="4"/>
        <v>312</v>
      </c>
      <c r="BO7" s="70">
        <f t="shared" si="4"/>
        <v>1729177</v>
      </c>
      <c r="BP7" s="70">
        <f t="shared" si="4"/>
        <v>603625</v>
      </c>
      <c r="BQ7" s="70">
        <f t="shared" si="4"/>
        <v>172086</v>
      </c>
      <c r="BR7" s="70">
        <f t="shared" si="4"/>
        <v>258123</v>
      </c>
      <c r="BS7" s="70">
        <f t="shared" si="4"/>
        <v>173416</v>
      </c>
      <c r="BT7" s="70">
        <f t="shared" si="4"/>
        <v>0</v>
      </c>
      <c r="BU7" s="70">
        <f t="shared" si="4"/>
        <v>563507</v>
      </c>
      <c r="BV7" s="70">
        <f t="shared" si="4"/>
        <v>121055</v>
      </c>
      <c r="BW7" s="70">
        <f t="shared" si="4"/>
        <v>442452</v>
      </c>
      <c r="BX7" s="70">
        <f t="shared" si="4"/>
        <v>0</v>
      </c>
      <c r="BY7" s="70">
        <f t="shared" si="4"/>
        <v>2982</v>
      </c>
      <c r="BZ7" s="70">
        <f t="shared" si="4"/>
        <v>558310</v>
      </c>
      <c r="CA7" s="70">
        <f t="shared" si="4"/>
        <v>324622</v>
      </c>
      <c r="CB7" s="70">
        <f t="shared" si="4"/>
        <v>232189</v>
      </c>
      <c r="CC7" s="70">
        <f t="shared" si="4"/>
        <v>0</v>
      </c>
      <c r="CD7" s="70">
        <f t="shared" si="4"/>
        <v>1499</v>
      </c>
      <c r="CE7" s="70">
        <f t="shared" si="4"/>
        <v>1290270</v>
      </c>
      <c r="CF7" s="70">
        <f t="shared" si="4"/>
        <v>753</v>
      </c>
      <c r="CG7" s="70">
        <f t="shared" si="4"/>
        <v>115376</v>
      </c>
      <c r="CH7" s="70">
        <f t="shared" si="4"/>
        <v>1927207</v>
      </c>
      <c r="CI7" s="70">
        <f t="shared" si="4"/>
        <v>752117</v>
      </c>
      <c r="CJ7" s="70">
        <f t="shared" si="4"/>
        <v>748673</v>
      </c>
      <c r="CK7" s="70">
        <f t="shared" si="4"/>
        <v>2520</v>
      </c>
      <c r="CL7" s="70">
        <f t="shared" si="4"/>
        <v>711750</v>
      </c>
      <c r="CM7" s="70">
        <f t="shared" si="4"/>
        <v>946</v>
      </c>
      <c r="CN7" s="70">
        <f t="shared" si="4"/>
        <v>33457</v>
      </c>
      <c r="CO7" s="70">
        <f aca="true" t="shared" si="5" ref="CO7:DT7">SUM(CO8:CO33)</f>
        <v>3444</v>
      </c>
      <c r="CP7" s="70">
        <f t="shared" si="5"/>
        <v>628861</v>
      </c>
      <c r="CQ7" s="70">
        <f t="shared" si="5"/>
        <v>15437449</v>
      </c>
      <c r="CR7" s="70">
        <f t="shared" si="5"/>
        <v>3411027</v>
      </c>
      <c r="CS7" s="70">
        <f t="shared" si="5"/>
        <v>1234167</v>
      </c>
      <c r="CT7" s="70">
        <f t="shared" si="5"/>
        <v>833688</v>
      </c>
      <c r="CU7" s="70">
        <f t="shared" si="5"/>
        <v>1280766</v>
      </c>
      <c r="CV7" s="70">
        <f t="shared" si="5"/>
        <v>62406</v>
      </c>
      <c r="CW7" s="70">
        <f t="shared" si="5"/>
        <v>2851308</v>
      </c>
      <c r="CX7" s="70">
        <f t="shared" si="5"/>
        <v>363401</v>
      </c>
      <c r="CY7" s="70">
        <f t="shared" si="5"/>
        <v>2268618</v>
      </c>
      <c r="CZ7" s="70">
        <f t="shared" si="5"/>
        <v>219289</v>
      </c>
      <c r="DA7" s="70">
        <f t="shared" si="5"/>
        <v>13118</v>
      </c>
      <c r="DB7" s="70">
        <f t="shared" si="5"/>
        <v>9101846</v>
      </c>
      <c r="DC7" s="70">
        <f t="shared" si="5"/>
        <v>4739235</v>
      </c>
      <c r="DD7" s="70">
        <f t="shared" si="5"/>
        <v>3987687</v>
      </c>
      <c r="DE7" s="70">
        <f t="shared" si="5"/>
        <v>255231</v>
      </c>
      <c r="DF7" s="70">
        <f t="shared" si="5"/>
        <v>119693</v>
      </c>
      <c r="DG7" s="70">
        <f t="shared" si="5"/>
        <v>5146390</v>
      </c>
      <c r="DH7" s="70">
        <f t="shared" si="5"/>
        <v>60150</v>
      </c>
      <c r="DI7" s="70">
        <f t="shared" si="5"/>
        <v>590388</v>
      </c>
      <c r="DJ7" s="70">
        <f t="shared" si="5"/>
        <v>16779954</v>
      </c>
    </row>
    <row r="8" spans="1:114" s="50" customFormat="1" ht="12" customHeight="1">
      <c r="A8" s="51" t="s">
        <v>111</v>
      </c>
      <c r="B8" s="64" t="s">
        <v>115</v>
      </c>
      <c r="C8" s="51" t="s">
        <v>116</v>
      </c>
      <c r="D8" s="72">
        <f aca="true" t="shared" si="6" ref="D8:D33">SUM(E8,+L8)</f>
        <v>5068603</v>
      </c>
      <c r="E8" s="72">
        <f aca="true" t="shared" si="7" ref="E8:E33">SUM(F8:I8)+K8</f>
        <v>1436271</v>
      </c>
      <c r="F8" s="72">
        <v>0</v>
      </c>
      <c r="G8" s="72">
        <v>0</v>
      </c>
      <c r="H8" s="72">
        <v>0</v>
      </c>
      <c r="I8" s="72">
        <v>999042</v>
      </c>
      <c r="J8" s="73" t="s">
        <v>114</v>
      </c>
      <c r="K8" s="72">
        <v>437229</v>
      </c>
      <c r="L8" s="72">
        <v>3632332</v>
      </c>
      <c r="M8" s="72">
        <f aca="true" t="shared" si="8" ref="M8:M33">SUM(N8,+U8)</f>
        <v>600098</v>
      </c>
      <c r="N8" s="72">
        <f aca="true" t="shared" si="9" ref="N8:N33">SUM(O8:R8)+T8</f>
        <v>86483</v>
      </c>
      <c r="O8" s="72">
        <v>0</v>
      </c>
      <c r="P8" s="72">
        <v>0</v>
      </c>
      <c r="Q8" s="72">
        <v>0</v>
      </c>
      <c r="R8" s="72">
        <v>86172</v>
      </c>
      <c r="S8" s="73" t="s">
        <v>114</v>
      </c>
      <c r="T8" s="72">
        <v>311</v>
      </c>
      <c r="U8" s="72">
        <v>513615</v>
      </c>
      <c r="V8" s="72">
        <f aca="true" t="shared" si="10" ref="V8:V33">+SUM(D8,M8)</f>
        <v>5668701</v>
      </c>
      <c r="W8" s="72">
        <f aca="true" t="shared" si="11" ref="W8:W33">+SUM(E8,N8)</f>
        <v>1522754</v>
      </c>
      <c r="X8" s="72">
        <f aca="true" t="shared" si="12" ref="X8:X33">+SUM(F8,O8)</f>
        <v>0</v>
      </c>
      <c r="Y8" s="72">
        <f aca="true" t="shared" si="13" ref="Y8:Y33">+SUM(G8,P8)</f>
        <v>0</v>
      </c>
      <c r="Z8" s="72">
        <f aca="true" t="shared" si="14" ref="Z8:Z33">+SUM(H8,Q8)</f>
        <v>0</v>
      </c>
      <c r="AA8" s="72">
        <f aca="true" t="shared" si="15" ref="AA8:AA33">+SUM(I8,R8)</f>
        <v>1085214</v>
      </c>
      <c r="AB8" s="73" t="s">
        <v>114</v>
      </c>
      <c r="AC8" s="72">
        <f aca="true" t="shared" si="16" ref="AC8:AC33">+SUM(K8,T8)</f>
        <v>437540</v>
      </c>
      <c r="AD8" s="72">
        <f aca="true" t="shared" si="17" ref="AD8:AD33">+SUM(L8,U8)</f>
        <v>4145947</v>
      </c>
      <c r="AE8" s="72">
        <f aca="true" t="shared" si="18" ref="AE8:AE33">SUM(AF8,+AK8)</f>
        <v>364291</v>
      </c>
      <c r="AF8" s="72">
        <f aca="true" t="shared" si="19" ref="AF8:AF33">SUM(AG8:AJ8)</f>
        <v>364291</v>
      </c>
      <c r="AG8" s="72">
        <v>0</v>
      </c>
      <c r="AH8" s="72">
        <v>364291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33">SUM(AN8,AS8,AW8,AX8,BD8)</f>
        <v>4688894</v>
      </c>
      <c r="AN8" s="72">
        <f aca="true" t="shared" si="21" ref="AN8:AN33">SUM(AO8:AR8)</f>
        <v>965808</v>
      </c>
      <c r="AO8" s="72">
        <v>405218</v>
      </c>
      <c r="AP8" s="72">
        <v>134229</v>
      </c>
      <c r="AQ8" s="72">
        <v>403592</v>
      </c>
      <c r="AR8" s="72">
        <v>22769</v>
      </c>
      <c r="AS8" s="72">
        <f aca="true" t="shared" si="22" ref="AS8:AS33">SUM(AT8:AV8)</f>
        <v>1019147</v>
      </c>
      <c r="AT8" s="72">
        <v>17924</v>
      </c>
      <c r="AU8" s="72">
        <v>878049</v>
      </c>
      <c r="AV8" s="72">
        <v>123174</v>
      </c>
      <c r="AW8" s="72">
        <v>0</v>
      </c>
      <c r="AX8" s="72">
        <f aca="true" t="shared" si="23" ref="AX8:AX33">SUM(AY8:BB8)</f>
        <v>2644740</v>
      </c>
      <c r="AY8" s="72">
        <v>1356575</v>
      </c>
      <c r="AZ8" s="72">
        <v>1180456</v>
      </c>
      <c r="BA8" s="72">
        <v>107683</v>
      </c>
      <c r="BB8" s="72">
        <v>26</v>
      </c>
      <c r="BC8" s="72">
        <v>0</v>
      </c>
      <c r="BD8" s="72">
        <v>59199</v>
      </c>
      <c r="BE8" s="72">
        <v>15418</v>
      </c>
      <c r="BF8" s="72">
        <f aca="true" t="shared" si="24" ref="BF8:BF33">SUM(AE8,+AM8,+BE8)</f>
        <v>5068603</v>
      </c>
      <c r="BG8" s="72">
        <f aca="true" t="shared" si="25" ref="BG8:BG33">SUM(BH8,+BM8)</f>
        <v>44084</v>
      </c>
      <c r="BH8" s="72">
        <f aca="true" t="shared" si="26" ref="BH8:BH33">SUM(BI8:BL8)</f>
        <v>44084</v>
      </c>
      <c r="BI8" s="72">
        <v>0</v>
      </c>
      <c r="BJ8" s="72">
        <v>44084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3">SUM(BP8,BU8,BY8,BZ8,CF8)</f>
        <v>555800</v>
      </c>
      <c r="BP8" s="72">
        <f aca="true" t="shared" si="28" ref="BP8:BP33">SUM(BQ8:BT8)</f>
        <v>169834</v>
      </c>
      <c r="BQ8" s="72">
        <v>61417</v>
      </c>
      <c r="BR8" s="72">
        <v>0</v>
      </c>
      <c r="BS8" s="72">
        <v>108417</v>
      </c>
      <c r="BT8" s="72">
        <v>0</v>
      </c>
      <c r="BU8" s="72">
        <f aca="true" t="shared" si="29" ref="BU8:BU33">SUM(BV8:BX8)</f>
        <v>183119</v>
      </c>
      <c r="BV8" s="72">
        <v>1079</v>
      </c>
      <c r="BW8" s="72">
        <v>182040</v>
      </c>
      <c r="BX8" s="72">
        <v>0</v>
      </c>
      <c r="BY8" s="72">
        <v>0</v>
      </c>
      <c r="BZ8" s="72">
        <f aca="true" t="shared" si="30" ref="BZ8:BZ33">SUM(CA8:CD8)</f>
        <v>202094</v>
      </c>
      <c r="CA8" s="72">
        <v>158067</v>
      </c>
      <c r="CB8" s="72">
        <v>44027</v>
      </c>
      <c r="CC8" s="72">
        <v>0</v>
      </c>
      <c r="CD8" s="72">
        <v>0</v>
      </c>
      <c r="CE8" s="72">
        <v>0</v>
      </c>
      <c r="CF8" s="72">
        <v>753</v>
      </c>
      <c r="CG8" s="72">
        <v>214</v>
      </c>
      <c r="CH8" s="72">
        <f aca="true" t="shared" si="31" ref="CH8:CH33">SUM(BG8,+BO8,+CG8)</f>
        <v>600098</v>
      </c>
      <c r="CI8" s="72">
        <f aca="true" t="shared" si="32" ref="CI8:CI33">SUM(AE8,+BG8)</f>
        <v>408375</v>
      </c>
      <c r="CJ8" s="72">
        <f aca="true" t="shared" si="33" ref="CJ8:CJ33">SUM(AF8,+BH8)</f>
        <v>408375</v>
      </c>
      <c r="CK8" s="72">
        <f aca="true" t="shared" si="34" ref="CK8:CK33">SUM(AG8,+BI8)</f>
        <v>0</v>
      </c>
      <c r="CL8" s="72">
        <f aca="true" t="shared" si="35" ref="CL8:CL33">SUM(AH8,+BJ8)</f>
        <v>408375</v>
      </c>
      <c r="CM8" s="72">
        <f aca="true" t="shared" si="36" ref="CM8:CM33">SUM(AI8,+BK8)</f>
        <v>0</v>
      </c>
      <c r="CN8" s="72">
        <f aca="true" t="shared" si="37" ref="CN8:CN33">SUM(AJ8,+BL8)</f>
        <v>0</v>
      </c>
      <c r="CO8" s="72">
        <f aca="true" t="shared" si="38" ref="CO8:CO33">SUM(AK8,+BM8)</f>
        <v>0</v>
      </c>
      <c r="CP8" s="72">
        <f aca="true" t="shared" si="39" ref="CP8:CP33">SUM(AL8,+BN8)</f>
        <v>0</v>
      </c>
      <c r="CQ8" s="72">
        <f aca="true" t="shared" si="40" ref="CQ8:CQ33">SUM(AM8,+BO8)</f>
        <v>5244694</v>
      </c>
      <c r="CR8" s="72">
        <f aca="true" t="shared" si="41" ref="CR8:CR33">SUM(AN8,+BP8)</f>
        <v>1135642</v>
      </c>
      <c r="CS8" s="72">
        <f aca="true" t="shared" si="42" ref="CS8:CS33">SUM(AO8,+BQ8)</f>
        <v>466635</v>
      </c>
      <c r="CT8" s="72">
        <f aca="true" t="shared" si="43" ref="CT8:CT33">SUM(AP8,+BR8)</f>
        <v>134229</v>
      </c>
      <c r="CU8" s="72">
        <f aca="true" t="shared" si="44" ref="CU8:CU33">SUM(AQ8,+BS8)</f>
        <v>512009</v>
      </c>
      <c r="CV8" s="72">
        <f aca="true" t="shared" si="45" ref="CV8:CV33">SUM(AR8,+BT8)</f>
        <v>22769</v>
      </c>
      <c r="CW8" s="72">
        <f aca="true" t="shared" si="46" ref="CW8:CW33">SUM(AS8,+BU8)</f>
        <v>1202266</v>
      </c>
      <c r="CX8" s="72">
        <f aca="true" t="shared" si="47" ref="CX8:CX33">SUM(AT8,+BV8)</f>
        <v>19003</v>
      </c>
      <c r="CY8" s="72">
        <f aca="true" t="shared" si="48" ref="CY8:CY33">SUM(AU8,+BW8)</f>
        <v>1060089</v>
      </c>
      <c r="CZ8" s="72">
        <f aca="true" t="shared" si="49" ref="CZ8:CZ33">SUM(AV8,+BX8)</f>
        <v>123174</v>
      </c>
      <c r="DA8" s="72">
        <f aca="true" t="shared" si="50" ref="DA8:DA33">SUM(AW8,+BY8)</f>
        <v>0</v>
      </c>
      <c r="DB8" s="72">
        <f aca="true" t="shared" si="51" ref="DB8:DB33">SUM(AX8,+BZ8)</f>
        <v>2846834</v>
      </c>
      <c r="DC8" s="72">
        <f aca="true" t="shared" si="52" ref="DC8:DC33">SUM(AY8,+CA8)</f>
        <v>1514642</v>
      </c>
      <c r="DD8" s="72">
        <f aca="true" t="shared" si="53" ref="DD8:DD33">SUM(AZ8,+CB8)</f>
        <v>1224483</v>
      </c>
      <c r="DE8" s="72">
        <f aca="true" t="shared" si="54" ref="DE8:DE33">SUM(BA8,+CC8)</f>
        <v>107683</v>
      </c>
      <c r="DF8" s="72">
        <f aca="true" t="shared" si="55" ref="DF8:DF33">SUM(BB8,+CD8)</f>
        <v>26</v>
      </c>
      <c r="DG8" s="72">
        <f aca="true" t="shared" si="56" ref="DG8:DG33">SUM(BC8,+CE8)</f>
        <v>0</v>
      </c>
      <c r="DH8" s="72">
        <f aca="true" t="shared" si="57" ref="DH8:DH33">SUM(BD8,+CF8)</f>
        <v>59952</v>
      </c>
      <c r="DI8" s="72">
        <f aca="true" t="shared" si="58" ref="DI8:DI33">SUM(BE8,+CG8)</f>
        <v>15632</v>
      </c>
      <c r="DJ8" s="72">
        <f aca="true" t="shared" si="59" ref="DJ8:DJ33">SUM(BF8,+CH8)</f>
        <v>5668701</v>
      </c>
    </row>
    <row r="9" spans="1:114" s="50" customFormat="1" ht="12" customHeight="1">
      <c r="A9" s="51" t="s">
        <v>111</v>
      </c>
      <c r="B9" s="64" t="s">
        <v>117</v>
      </c>
      <c r="C9" s="51" t="s">
        <v>118</v>
      </c>
      <c r="D9" s="72">
        <f t="shared" si="6"/>
        <v>1399081</v>
      </c>
      <c r="E9" s="72">
        <f t="shared" si="7"/>
        <v>548645</v>
      </c>
      <c r="F9" s="72">
        <v>26882</v>
      </c>
      <c r="G9" s="72">
        <v>0</v>
      </c>
      <c r="H9" s="72">
        <v>0</v>
      </c>
      <c r="I9" s="72">
        <v>459767</v>
      </c>
      <c r="J9" s="73" t="s">
        <v>114</v>
      </c>
      <c r="K9" s="72">
        <v>61996</v>
      </c>
      <c r="L9" s="72">
        <v>850436</v>
      </c>
      <c r="M9" s="72">
        <f t="shared" si="8"/>
        <v>515240</v>
      </c>
      <c r="N9" s="72">
        <f t="shared" si="9"/>
        <v>134603</v>
      </c>
      <c r="O9" s="72">
        <v>32990</v>
      </c>
      <c r="P9" s="72">
        <v>17708</v>
      </c>
      <c r="Q9" s="72">
        <v>0</v>
      </c>
      <c r="R9" s="72">
        <v>81547</v>
      </c>
      <c r="S9" s="73" t="s">
        <v>114</v>
      </c>
      <c r="T9" s="72">
        <v>2358</v>
      </c>
      <c r="U9" s="72">
        <v>380637</v>
      </c>
      <c r="V9" s="72">
        <f t="shared" si="10"/>
        <v>1914321</v>
      </c>
      <c r="W9" s="72">
        <f t="shared" si="11"/>
        <v>683248</v>
      </c>
      <c r="X9" s="72">
        <f t="shared" si="12"/>
        <v>59872</v>
      </c>
      <c r="Y9" s="72">
        <f t="shared" si="13"/>
        <v>17708</v>
      </c>
      <c r="Z9" s="72">
        <f t="shared" si="14"/>
        <v>0</v>
      </c>
      <c r="AA9" s="72">
        <f t="shared" si="15"/>
        <v>541314</v>
      </c>
      <c r="AB9" s="73" t="s">
        <v>114</v>
      </c>
      <c r="AC9" s="72">
        <f t="shared" si="16"/>
        <v>64354</v>
      </c>
      <c r="AD9" s="72">
        <f t="shared" si="17"/>
        <v>1231073</v>
      </c>
      <c r="AE9" s="72">
        <f t="shared" si="18"/>
        <v>210522</v>
      </c>
      <c r="AF9" s="72">
        <f t="shared" si="19"/>
        <v>210522</v>
      </c>
      <c r="AG9" s="72">
        <v>0</v>
      </c>
      <c r="AH9" s="72">
        <v>209576</v>
      </c>
      <c r="AI9" s="72">
        <v>946</v>
      </c>
      <c r="AJ9" s="72">
        <v>0</v>
      </c>
      <c r="AK9" s="72">
        <v>0</v>
      </c>
      <c r="AL9" s="72">
        <v>0</v>
      </c>
      <c r="AM9" s="72">
        <f t="shared" si="20"/>
        <v>1040352</v>
      </c>
      <c r="AN9" s="72">
        <f t="shared" si="21"/>
        <v>308092</v>
      </c>
      <c r="AO9" s="72">
        <v>90555</v>
      </c>
      <c r="AP9" s="72">
        <v>34311</v>
      </c>
      <c r="AQ9" s="72">
        <v>160860</v>
      </c>
      <c r="AR9" s="72">
        <v>22366</v>
      </c>
      <c r="AS9" s="72">
        <f t="shared" si="22"/>
        <v>210322</v>
      </c>
      <c r="AT9" s="72">
        <v>1947</v>
      </c>
      <c r="AU9" s="72">
        <v>159298</v>
      </c>
      <c r="AV9" s="72">
        <v>49077</v>
      </c>
      <c r="AW9" s="72">
        <v>3728</v>
      </c>
      <c r="AX9" s="72">
        <f t="shared" si="23"/>
        <v>518210</v>
      </c>
      <c r="AY9" s="72">
        <v>337015</v>
      </c>
      <c r="AZ9" s="72">
        <v>180301</v>
      </c>
      <c r="BA9" s="72">
        <v>894</v>
      </c>
      <c r="BB9" s="72">
        <v>0</v>
      </c>
      <c r="BC9" s="72">
        <v>0</v>
      </c>
      <c r="BD9" s="72">
        <v>0</v>
      </c>
      <c r="BE9" s="72">
        <v>148207</v>
      </c>
      <c r="BF9" s="72">
        <f t="shared" si="24"/>
        <v>1399081</v>
      </c>
      <c r="BG9" s="72">
        <f t="shared" si="25"/>
        <v>35861</v>
      </c>
      <c r="BH9" s="72">
        <f t="shared" si="26"/>
        <v>35861</v>
      </c>
      <c r="BI9" s="72">
        <v>0</v>
      </c>
      <c r="BJ9" s="72">
        <v>35861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384035</v>
      </c>
      <c r="BP9" s="72">
        <f t="shared" si="28"/>
        <v>229219</v>
      </c>
      <c r="BQ9" s="72">
        <v>40624</v>
      </c>
      <c r="BR9" s="72">
        <v>169061</v>
      </c>
      <c r="BS9" s="72">
        <v>19534</v>
      </c>
      <c r="BT9" s="72">
        <v>0</v>
      </c>
      <c r="BU9" s="72">
        <f t="shared" si="29"/>
        <v>100970</v>
      </c>
      <c r="BV9" s="72">
        <v>11027</v>
      </c>
      <c r="BW9" s="72">
        <v>89943</v>
      </c>
      <c r="BX9" s="72">
        <v>0</v>
      </c>
      <c r="BY9" s="72">
        <v>2982</v>
      </c>
      <c r="BZ9" s="72">
        <f t="shared" si="30"/>
        <v>50864</v>
      </c>
      <c r="CA9" s="72">
        <v>0</v>
      </c>
      <c r="CB9" s="72">
        <v>50864</v>
      </c>
      <c r="CC9" s="72">
        <v>0</v>
      </c>
      <c r="CD9" s="72">
        <v>0</v>
      </c>
      <c r="CE9" s="72">
        <v>0</v>
      </c>
      <c r="CF9" s="72">
        <v>0</v>
      </c>
      <c r="CG9" s="72">
        <v>95344</v>
      </c>
      <c r="CH9" s="72">
        <f t="shared" si="31"/>
        <v>515240</v>
      </c>
      <c r="CI9" s="72">
        <f t="shared" si="32"/>
        <v>246383</v>
      </c>
      <c r="CJ9" s="72">
        <f t="shared" si="33"/>
        <v>246383</v>
      </c>
      <c r="CK9" s="72">
        <f t="shared" si="34"/>
        <v>0</v>
      </c>
      <c r="CL9" s="72">
        <f t="shared" si="35"/>
        <v>245437</v>
      </c>
      <c r="CM9" s="72">
        <f t="shared" si="36"/>
        <v>946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1424387</v>
      </c>
      <c r="CR9" s="72">
        <f t="shared" si="41"/>
        <v>537311</v>
      </c>
      <c r="CS9" s="72">
        <f t="shared" si="42"/>
        <v>131179</v>
      </c>
      <c r="CT9" s="72">
        <f t="shared" si="43"/>
        <v>203372</v>
      </c>
      <c r="CU9" s="72">
        <f t="shared" si="44"/>
        <v>180394</v>
      </c>
      <c r="CV9" s="72">
        <f t="shared" si="45"/>
        <v>22366</v>
      </c>
      <c r="CW9" s="72">
        <f t="shared" si="46"/>
        <v>311292</v>
      </c>
      <c r="CX9" s="72">
        <f t="shared" si="47"/>
        <v>12974</v>
      </c>
      <c r="CY9" s="72">
        <f t="shared" si="48"/>
        <v>249241</v>
      </c>
      <c r="CZ9" s="72">
        <f t="shared" si="49"/>
        <v>49077</v>
      </c>
      <c r="DA9" s="72">
        <f t="shared" si="50"/>
        <v>6710</v>
      </c>
      <c r="DB9" s="72">
        <f t="shared" si="51"/>
        <v>569074</v>
      </c>
      <c r="DC9" s="72">
        <f t="shared" si="52"/>
        <v>337015</v>
      </c>
      <c r="DD9" s="72">
        <f t="shared" si="53"/>
        <v>231165</v>
      </c>
      <c r="DE9" s="72">
        <f t="shared" si="54"/>
        <v>894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243551</v>
      </c>
      <c r="DJ9" s="72">
        <f t="shared" si="59"/>
        <v>1914321</v>
      </c>
    </row>
    <row r="10" spans="1:114" s="50" customFormat="1" ht="12" customHeight="1">
      <c r="A10" s="51" t="s">
        <v>111</v>
      </c>
      <c r="B10" s="64" t="s">
        <v>119</v>
      </c>
      <c r="C10" s="51" t="s">
        <v>120</v>
      </c>
      <c r="D10" s="72">
        <f t="shared" si="6"/>
        <v>1323434</v>
      </c>
      <c r="E10" s="72">
        <f t="shared" si="7"/>
        <v>24588</v>
      </c>
      <c r="F10" s="72">
        <v>0</v>
      </c>
      <c r="G10" s="72">
        <v>0</v>
      </c>
      <c r="H10" s="72">
        <v>0</v>
      </c>
      <c r="I10" s="72">
        <v>2753</v>
      </c>
      <c r="J10" s="73" t="s">
        <v>114</v>
      </c>
      <c r="K10" s="72">
        <v>21835</v>
      </c>
      <c r="L10" s="72">
        <v>1298846</v>
      </c>
      <c r="M10" s="72">
        <f t="shared" si="8"/>
        <v>259226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114</v>
      </c>
      <c r="T10" s="72">
        <v>0</v>
      </c>
      <c r="U10" s="72">
        <v>259226</v>
      </c>
      <c r="V10" s="72">
        <f t="shared" si="10"/>
        <v>1582660</v>
      </c>
      <c r="W10" s="72">
        <f t="shared" si="11"/>
        <v>24588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2753</v>
      </c>
      <c r="AB10" s="73" t="s">
        <v>114</v>
      </c>
      <c r="AC10" s="72">
        <f t="shared" si="16"/>
        <v>21835</v>
      </c>
      <c r="AD10" s="72">
        <f t="shared" si="17"/>
        <v>1558072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8218</v>
      </c>
      <c r="AM10" s="72">
        <f t="shared" si="20"/>
        <v>474745</v>
      </c>
      <c r="AN10" s="72">
        <f t="shared" si="21"/>
        <v>73258</v>
      </c>
      <c r="AO10" s="72">
        <v>65987</v>
      </c>
      <c r="AP10" s="72">
        <v>7271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401487</v>
      </c>
      <c r="AY10" s="72">
        <v>401487</v>
      </c>
      <c r="AZ10" s="72">
        <v>0</v>
      </c>
      <c r="BA10" s="72">
        <v>0</v>
      </c>
      <c r="BB10" s="72">
        <v>0</v>
      </c>
      <c r="BC10" s="72">
        <v>840471</v>
      </c>
      <c r="BD10" s="72">
        <v>0</v>
      </c>
      <c r="BE10" s="72">
        <v>0</v>
      </c>
      <c r="BF10" s="72">
        <f t="shared" si="24"/>
        <v>474745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220108</v>
      </c>
      <c r="BP10" s="72">
        <f t="shared" si="28"/>
        <v>14664</v>
      </c>
      <c r="BQ10" s="72">
        <v>14664</v>
      </c>
      <c r="BR10" s="72">
        <v>0</v>
      </c>
      <c r="BS10" s="72">
        <v>0</v>
      </c>
      <c r="BT10" s="72">
        <v>0</v>
      </c>
      <c r="BU10" s="72">
        <f t="shared" si="29"/>
        <v>91923</v>
      </c>
      <c r="BV10" s="72">
        <v>91923</v>
      </c>
      <c r="BW10" s="72">
        <v>0</v>
      </c>
      <c r="BX10" s="72">
        <v>0</v>
      </c>
      <c r="BY10" s="72">
        <v>0</v>
      </c>
      <c r="BZ10" s="72">
        <f t="shared" si="30"/>
        <v>113521</v>
      </c>
      <c r="CA10" s="72">
        <v>113521</v>
      </c>
      <c r="CB10" s="72">
        <v>0</v>
      </c>
      <c r="CC10" s="72">
        <v>0</v>
      </c>
      <c r="CD10" s="72">
        <v>0</v>
      </c>
      <c r="CE10" s="72">
        <v>39118</v>
      </c>
      <c r="CF10" s="72">
        <v>0</v>
      </c>
      <c r="CG10" s="72">
        <v>0</v>
      </c>
      <c r="CH10" s="72">
        <f t="shared" si="31"/>
        <v>220108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8218</v>
      </c>
      <c r="CQ10" s="72">
        <f t="shared" si="40"/>
        <v>694853</v>
      </c>
      <c r="CR10" s="72">
        <f t="shared" si="41"/>
        <v>87922</v>
      </c>
      <c r="CS10" s="72">
        <f t="shared" si="42"/>
        <v>80651</v>
      </c>
      <c r="CT10" s="72">
        <f t="shared" si="43"/>
        <v>7271</v>
      </c>
      <c r="CU10" s="72">
        <f t="shared" si="44"/>
        <v>0</v>
      </c>
      <c r="CV10" s="72">
        <f t="shared" si="45"/>
        <v>0</v>
      </c>
      <c r="CW10" s="72">
        <f t="shared" si="46"/>
        <v>91923</v>
      </c>
      <c r="CX10" s="72">
        <f t="shared" si="47"/>
        <v>91923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515008</v>
      </c>
      <c r="DC10" s="72">
        <f t="shared" si="52"/>
        <v>515008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879589</v>
      </c>
      <c r="DH10" s="72">
        <f t="shared" si="57"/>
        <v>0</v>
      </c>
      <c r="DI10" s="72">
        <f t="shared" si="58"/>
        <v>0</v>
      </c>
      <c r="DJ10" s="72">
        <f t="shared" si="59"/>
        <v>694853</v>
      </c>
    </row>
    <row r="11" spans="1:114" s="50" customFormat="1" ht="12" customHeight="1">
      <c r="A11" s="51" t="s">
        <v>111</v>
      </c>
      <c r="B11" s="64" t="s">
        <v>121</v>
      </c>
      <c r="C11" s="51" t="s">
        <v>122</v>
      </c>
      <c r="D11" s="72">
        <f t="shared" si="6"/>
        <v>1626349</v>
      </c>
      <c r="E11" s="72">
        <f t="shared" si="7"/>
        <v>373981</v>
      </c>
      <c r="F11" s="72">
        <v>0</v>
      </c>
      <c r="G11" s="72">
        <v>0</v>
      </c>
      <c r="H11" s="72">
        <v>0</v>
      </c>
      <c r="I11" s="72">
        <v>284992</v>
      </c>
      <c r="J11" s="73" t="s">
        <v>114</v>
      </c>
      <c r="K11" s="72">
        <v>88989</v>
      </c>
      <c r="L11" s="72">
        <v>1252368</v>
      </c>
      <c r="M11" s="72">
        <f t="shared" si="8"/>
        <v>169993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114</v>
      </c>
      <c r="T11" s="72">
        <v>0</v>
      </c>
      <c r="U11" s="72">
        <v>169993</v>
      </c>
      <c r="V11" s="72">
        <f t="shared" si="10"/>
        <v>1796342</v>
      </c>
      <c r="W11" s="72">
        <f t="shared" si="11"/>
        <v>373981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284992</v>
      </c>
      <c r="AB11" s="73" t="s">
        <v>114</v>
      </c>
      <c r="AC11" s="72">
        <f t="shared" si="16"/>
        <v>88989</v>
      </c>
      <c r="AD11" s="72">
        <f t="shared" si="17"/>
        <v>1422361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1530375</v>
      </c>
      <c r="AN11" s="72">
        <f t="shared" si="21"/>
        <v>325574</v>
      </c>
      <c r="AO11" s="72">
        <v>107547</v>
      </c>
      <c r="AP11" s="72">
        <v>96245</v>
      </c>
      <c r="AQ11" s="72">
        <v>121782</v>
      </c>
      <c r="AR11" s="72">
        <v>0</v>
      </c>
      <c r="AS11" s="72">
        <f t="shared" si="22"/>
        <v>224566</v>
      </c>
      <c r="AT11" s="72">
        <v>56568</v>
      </c>
      <c r="AU11" s="72">
        <v>167484</v>
      </c>
      <c r="AV11" s="72">
        <v>514</v>
      </c>
      <c r="AW11" s="72">
        <v>0</v>
      </c>
      <c r="AX11" s="72">
        <f t="shared" si="23"/>
        <v>980235</v>
      </c>
      <c r="AY11" s="72">
        <v>113866</v>
      </c>
      <c r="AZ11" s="72">
        <v>770712</v>
      </c>
      <c r="BA11" s="72">
        <v>81332</v>
      </c>
      <c r="BB11" s="72">
        <v>14325</v>
      </c>
      <c r="BC11" s="72">
        <v>0</v>
      </c>
      <c r="BD11" s="72">
        <v>0</v>
      </c>
      <c r="BE11" s="72">
        <v>95974</v>
      </c>
      <c r="BF11" s="72">
        <f t="shared" si="24"/>
        <v>1626349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0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169993</v>
      </c>
      <c r="CF11" s="72">
        <v>0</v>
      </c>
      <c r="CG11" s="72">
        <v>0</v>
      </c>
      <c r="CH11" s="72">
        <f t="shared" si="31"/>
        <v>0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1530375</v>
      </c>
      <c r="CR11" s="72">
        <f t="shared" si="41"/>
        <v>325574</v>
      </c>
      <c r="CS11" s="72">
        <f t="shared" si="42"/>
        <v>107547</v>
      </c>
      <c r="CT11" s="72">
        <f t="shared" si="43"/>
        <v>96245</v>
      </c>
      <c r="CU11" s="72">
        <f t="shared" si="44"/>
        <v>121782</v>
      </c>
      <c r="CV11" s="72">
        <f t="shared" si="45"/>
        <v>0</v>
      </c>
      <c r="CW11" s="72">
        <f t="shared" si="46"/>
        <v>224566</v>
      </c>
      <c r="CX11" s="72">
        <f t="shared" si="47"/>
        <v>56568</v>
      </c>
      <c r="CY11" s="72">
        <f t="shared" si="48"/>
        <v>167484</v>
      </c>
      <c r="CZ11" s="72">
        <f t="shared" si="49"/>
        <v>514</v>
      </c>
      <c r="DA11" s="72">
        <f t="shared" si="50"/>
        <v>0</v>
      </c>
      <c r="DB11" s="72">
        <f t="shared" si="51"/>
        <v>980235</v>
      </c>
      <c r="DC11" s="72">
        <f t="shared" si="52"/>
        <v>113866</v>
      </c>
      <c r="DD11" s="72">
        <f t="shared" si="53"/>
        <v>770712</v>
      </c>
      <c r="DE11" s="72">
        <f t="shared" si="54"/>
        <v>81332</v>
      </c>
      <c r="DF11" s="72">
        <f t="shared" si="55"/>
        <v>14325</v>
      </c>
      <c r="DG11" s="72">
        <f t="shared" si="56"/>
        <v>169993</v>
      </c>
      <c r="DH11" s="72">
        <f t="shared" si="57"/>
        <v>0</v>
      </c>
      <c r="DI11" s="72">
        <f t="shared" si="58"/>
        <v>95974</v>
      </c>
      <c r="DJ11" s="72">
        <f t="shared" si="59"/>
        <v>1626349</v>
      </c>
    </row>
    <row r="12" spans="1:114" s="50" customFormat="1" ht="12" customHeight="1">
      <c r="A12" s="53" t="s">
        <v>111</v>
      </c>
      <c r="B12" s="54" t="s">
        <v>123</v>
      </c>
      <c r="C12" s="53" t="s">
        <v>124</v>
      </c>
      <c r="D12" s="74">
        <f t="shared" si="6"/>
        <v>1053219</v>
      </c>
      <c r="E12" s="74">
        <f t="shared" si="7"/>
        <v>201256</v>
      </c>
      <c r="F12" s="74">
        <v>6295</v>
      </c>
      <c r="G12" s="74">
        <v>0</v>
      </c>
      <c r="H12" s="74">
        <v>0</v>
      </c>
      <c r="I12" s="74">
        <v>148847</v>
      </c>
      <c r="J12" s="75" t="s">
        <v>114</v>
      </c>
      <c r="K12" s="74">
        <v>46114</v>
      </c>
      <c r="L12" s="74">
        <v>851963</v>
      </c>
      <c r="M12" s="74">
        <f t="shared" si="8"/>
        <v>328621</v>
      </c>
      <c r="N12" s="74">
        <f t="shared" si="9"/>
        <v>54836</v>
      </c>
      <c r="O12" s="74">
        <v>0</v>
      </c>
      <c r="P12" s="74">
        <v>0</v>
      </c>
      <c r="Q12" s="74">
        <v>0</v>
      </c>
      <c r="R12" s="74">
        <v>54740</v>
      </c>
      <c r="S12" s="75" t="s">
        <v>114</v>
      </c>
      <c r="T12" s="74">
        <v>96</v>
      </c>
      <c r="U12" s="74">
        <v>273785</v>
      </c>
      <c r="V12" s="74">
        <f t="shared" si="10"/>
        <v>1381840</v>
      </c>
      <c r="W12" s="74">
        <f t="shared" si="11"/>
        <v>256092</v>
      </c>
      <c r="X12" s="74">
        <f t="shared" si="12"/>
        <v>6295</v>
      </c>
      <c r="Y12" s="74">
        <f t="shared" si="13"/>
        <v>0</v>
      </c>
      <c r="Z12" s="74">
        <f t="shared" si="14"/>
        <v>0</v>
      </c>
      <c r="AA12" s="74">
        <f t="shared" si="15"/>
        <v>203587</v>
      </c>
      <c r="AB12" s="75" t="s">
        <v>114</v>
      </c>
      <c r="AC12" s="74">
        <f t="shared" si="16"/>
        <v>46210</v>
      </c>
      <c r="AD12" s="74">
        <f t="shared" si="17"/>
        <v>1125748</v>
      </c>
      <c r="AE12" s="74">
        <f t="shared" si="18"/>
        <v>57938</v>
      </c>
      <c r="AF12" s="74">
        <f t="shared" si="19"/>
        <v>57938</v>
      </c>
      <c r="AG12" s="74">
        <v>0</v>
      </c>
      <c r="AH12" s="74">
        <v>57938</v>
      </c>
      <c r="AI12" s="74">
        <v>0</v>
      </c>
      <c r="AJ12" s="74">
        <v>0</v>
      </c>
      <c r="AK12" s="74"/>
      <c r="AL12" s="74">
        <v>0</v>
      </c>
      <c r="AM12" s="74">
        <f t="shared" si="20"/>
        <v>988899</v>
      </c>
      <c r="AN12" s="74">
        <f t="shared" si="21"/>
        <v>433275</v>
      </c>
      <c r="AO12" s="74">
        <v>41590</v>
      </c>
      <c r="AP12" s="74">
        <v>168948</v>
      </c>
      <c r="AQ12" s="74">
        <v>222737</v>
      </c>
      <c r="AR12" s="74">
        <v>0</v>
      </c>
      <c r="AS12" s="74">
        <f t="shared" si="22"/>
        <v>244157</v>
      </c>
      <c r="AT12" s="74">
        <v>65536</v>
      </c>
      <c r="AU12" s="74">
        <v>156693</v>
      </c>
      <c r="AV12" s="74">
        <v>21928</v>
      </c>
      <c r="AW12" s="74">
        <v>0</v>
      </c>
      <c r="AX12" s="74">
        <f t="shared" si="23"/>
        <v>311467</v>
      </c>
      <c r="AY12" s="74">
        <v>112245</v>
      </c>
      <c r="AZ12" s="74">
        <v>154829</v>
      </c>
      <c r="BA12" s="74">
        <v>9771</v>
      </c>
      <c r="BB12" s="74">
        <v>34622</v>
      </c>
      <c r="BC12" s="74">
        <v>0</v>
      </c>
      <c r="BD12" s="74">
        <v>0</v>
      </c>
      <c r="BE12" s="74">
        <v>6382</v>
      </c>
      <c r="BF12" s="74">
        <f t="shared" si="24"/>
        <v>1053219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322240</v>
      </c>
      <c r="BP12" s="74">
        <f t="shared" si="28"/>
        <v>176117</v>
      </c>
      <c r="BQ12" s="74">
        <v>41590</v>
      </c>
      <c r="BR12" s="74">
        <v>89062</v>
      </c>
      <c r="BS12" s="74">
        <v>45465</v>
      </c>
      <c r="BT12" s="74">
        <v>0</v>
      </c>
      <c r="BU12" s="74">
        <f t="shared" si="29"/>
        <v>95936</v>
      </c>
      <c r="BV12" s="74">
        <v>15026</v>
      </c>
      <c r="BW12" s="74">
        <v>80910</v>
      </c>
      <c r="BX12" s="74">
        <v>0</v>
      </c>
      <c r="BY12" s="74">
        <v>0</v>
      </c>
      <c r="BZ12" s="74">
        <f t="shared" si="30"/>
        <v>50187</v>
      </c>
      <c r="CA12" s="74">
        <v>6510</v>
      </c>
      <c r="CB12" s="74">
        <v>43677</v>
      </c>
      <c r="CC12" s="74">
        <v>0</v>
      </c>
      <c r="CD12" s="74">
        <v>0</v>
      </c>
      <c r="CE12" s="74">
        <v>0</v>
      </c>
      <c r="CF12" s="74">
        <v>0</v>
      </c>
      <c r="CG12" s="74">
        <v>6381</v>
      </c>
      <c r="CH12" s="74">
        <f t="shared" si="31"/>
        <v>328621</v>
      </c>
      <c r="CI12" s="74">
        <f t="shared" si="32"/>
        <v>57938</v>
      </c>
      <c r="CJ12" s="74">
        <f t="shared" si="33"/>
        <v>57938</v>
      </c>
      <c r="CK12" s="74">
        <f t="shared" si="34"/>
        <v>0</v>
      </c>
      <c r="CL12" s="74">
        <f t="shared" si="35"/>
        <v>57938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1311139</v>
      </c>
      <c r="CR12" s="74">
        <f t="shared" si="41"/>
        <v>609392</v>
      </c>
      <c r="CS12" s="74">
        <f t="shared" si="42"/>
        <v>83180</v>
      </c>
      <c r="CT12" s="74">
        <f t="shared" si="43"/>
        <v>258010</v>
      </c>
      <c r="CU12" s="74">
        <f t="shared" si="44"/>
        <v>268202</v>
      </c>
      <c r="CV12" s="74">
        <f t="shared" si="45"/>
        <v>0</v>
      </c>
      <c r="CW12" s="74">
        <f t="shared" si="46"/>
        <v>340093</v>
      </c>
      <c r="CX12" s="74">
        <f t="shared" si="47"/>
        <v>80562</v>
      </c>
      <c r="CY12" s="74">
        <f t="shared" si="48"/>
        <v>237603</v>
      </c>
      <c r="CZ12" s="74">
        <f t="shared" si="49"/>
        <v>21928</v>
      </c>
      <c r="DA12" s="74">
        <f t="shared" si="50"/>
        <v>0</v>
      </c>
      <c r="DB12" s="74">
        <f t="shared" si="51"/>
        <v>361654</v>
      </c>
      <c r="DC12" s="74">
        <f t="shared" si="52"/>
        <v>118755</v>
      </c>
      <c r="DD12" s="74">
        <f t="shared" si="53"/>
        <v>198506</v>
      </c>
      <c r="DE12" s="74">
        <f t="shared" si="54"/>
        <v>9771</v>
      </c>
      <c r="DF12" s="74">
        <f t="shared" si="55"/>
        <v>34622</v>
      </c>
      <c r="DG12" s="74">
        <f t="shared" si="56"/>
        <v>0</v>
      </c>
      <c r="DH12" s="74">
        <f t="shared" si="57"/>
        <v>0</v>
      </c>
      <c r="DI12" s="74">
        <f t="shared" si="58"/>
        <v>12763</v>
      </c>
      <c r="DJ12" s="74">
        <f t="shared" si="59"/>
        <v>1381840</v>
      </c>
    </row>
    <row r="13" spans="1:114" s="50" customFormat="1" ht="12" customHeight="1">
      <c r="A13" s="53" t="s">
        <v>111</v>
      </c>
      <c r="B13" s="54" t="s">
        <v>125</v>
      </c>
      <c r="C13" s="53" t="s">
        <v>126</v>
      </c>
      <c r="D13" s="74">
        <f t="shared" si="6"/>
        <v>1190612</v>
      </c>
      <c r="E13" s="74">
        <f t="shared" si="7"/>
        <v>203938</v>
      </c>
      <c r="F13" s="74">
        <v>39685</v>
      </c>
      <c r="G13" s="74">
        <v>0</v>
      </c>
      <c r="H13" s="74">
        <v>49400</v>
      </c>
      <c r="I13" s="74">
        <v>64170</v>
      </c>
      <c r="J13" s="75" t="s">
        <v>114</v>
      </c>
      <c r="K13" s="74">
        <v>50683</v>
      </c>
      <c r="L13" s="74">
        <v>986674</v>
      </c>
      <c r="M13" s="74">
        <f t="shared" si="8"/>
        <v>188981</v>
      </c>
      <c r="N13" s="74">
        <f t="shared" si="9"/>
        <v>56651</v>
      </c>
      <c r="O13" s="74">
        <v>677</v>
      </c>
      <c r="P13" s="74">
        <v>0</v>
      </c>
      <c r="Q13" s="74">
        <v>1900</v>
      </c>
      <c r="R13" s="74">
        <v>54059</v>
      </c>
      <c r="S13" s="75" t="s">
        <v>114</v>
      </c>
      <c r="T13" s="74">
        <v>15</v>
      </c>
      <c r="U13" s="74">
        <v>132330</v>
      </c>
      <c r="V13" s="74">
        <f t="shared" si="10"/>
        <v>1379593</v>
      </c>
      <c r="W13" s="74">
        <f t="shared" si="11"/>
        <v>260589</v>
      </c>
      <c r="X13" s="74">
        <f t="shared" si="12"/>
        <v>40362</v>
      </c>
      <c r="Y13" s="74">
        <f t="shared" si="13"/>
        <v>0</v>
      </c>
      <c r="Z13" s="74">
        <f t="shared" si="14"/>
        <v>51300</v>
      </c>
      <c r="AA13" s="74">
        <f t="shared" si="15"/>
        <v>118229</v>
      </c>
      <c r="AB13" s="75" t="s">
        <v>114</v>
      </c>
      <c r="AC13" s="74">
        <f t="shared" si="16"/>
        <v>50698</v>
      </c>
      <c r="AD13" s="74">
        <f t="shared" si="17"/>
        <v>1119004</v>
      </c>
      <c r="AE13" s="74">
        <f t="shared" si="18"/>
        <v>34192</v>
      </c>
      <c r="AF13" s="74">
        <f t="shared" si="19"/>
        <v>33457</v>
      </c>
      <c r="AG13" s="74">
        <v>0</v>
      </c>
      <c r="AH13" s="74">
        <v>0</v>
      </c>
      <c r="AI13" s="74">
        <v>0</v>
      </c>
      <c r="AJ13" s="74">
        <v>33457</v>
      </c>
      <c r="AK13" s="74">
        <v>735</v>
      </c>
      <c r="AL13" s="74">
        <v>0</v>
      </c>
      <c r="AM13" s="74">
        <f t="shared" si="20"/>
        <v>1144788</v>
      </c>
      <c r="AN13" s="74">
        <f t="shared" si="21"/>
        <v>261654</v>
      </c>
      <c r="AO13" s="74">
        <v>71436</v>
      </c>
      <c r="AP13" s="74">
        <v>0</v>
      </c>
      <c r="AQ13" s="74">
        <v>183436</v>
      </c>
      <c r="AR13" s="74">
        <v>6782</v>
      </c>
      <c r="AS13" s="74">
        <f t="shared" si="22"/>
        <v>51429</v>
      </c>
      <c r="AT13" s="74">
        <v>1408</v>
      </c>
      <c r="AU13" s="74">
        <v>44579</v>
      </c>
      <c r="AV13" s="74">
        <v>5442</v>
      </c>
      <c r="AW13" s="74">
        <v>0</v>
      </c>
      <c r="AX13" s="74">
        <f t="shared" si="23"/>
        <v>831705</v>
      </c>
      <c r="AY13" s="74">
        <v>364942</v>
      </c>
      <c r="AZ13" s="74">
        <v>436016</v>
      </c>
      <c r="BA13" s="74">
        <v>23986</v>
      </c>
      <c r="BB13" s="74">
        <v>6761</v>
      </c>
      <c r="BC13" s="74">
        <v>0</v>
      </c>
      <c r="BD13" s="74">
        <v>0</v>
      </c>
      <c r="BE13" s="74">
        <v>11632</v>
      </c>
      <c r="BF13" s="74">
        <f t="shared" si="24"/>
        <v>1190612</v>
      </c>
      <c r="BG13" s="74">
        <f t="shared" si="25"/>
        <v>2709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2709</v>
      </c>
      <c r="BN13" s="74">
        <v>0</v>
      </c>
      <c r="BO13" s="74">
        <f t="shared" si="27"/>
        <v>179475</v>
      </c>
      <c r="BP13" s="74">
        <f t="shared" si="28"/>
        <v>5266</v>
      </c>
      <c r="BQ13" s="74">
        <v>5266</v>
      </c>
      <c r="BR13" s="74">
        <v>0</v>
      </c>
      <c r="BS13" s="74">
        <v>0</v>
      </c>
      <c r="BT13" s="74">
        <v>0</v>
      </c>
      <c r="BU13" s="74">
        <f t="shared" si="29"/>
        <v>63645</v>
      </c>
      <c r="BV13" s="74">
        <v>0</v>
      </c>
      <c r="BW13" s="74">
        <v>63645</v>
      </c>
      <c r="BX13" s="74">
        <v>0</v>
      </c>
      <c r="BY13" s="74">
        <v>0</v>
      </c>
      <c r="BZ13" s="74">
        <f t="shared" si="30"/>
        <v>110564</v>
      </c>
      <c r="CA13" s="74">
        <v>46524</v>
      </c>
      <c r="CB13" s="74">
        <v>62541</v>
      </c>
      <c r="CC13" s="74">
        <v>0</v>
      </c>
      <c r="CD13" s="74">
        <v>1499</v>
      </c>
      <c r="CE13" s="74">
        <v>0</v>
      </c>
      <c r="CF13" s="74">
        <v>0</v>
      </c>
      <c r="CG13" s="74">
        <v>6797</v>
      </c>
      <c r="CH13" s="74">
        <f t="shared" si="31"/>
        <v>188981</v>
      </c>
      <c r="CI13" s="74">
        <f t="shared" si="32"/>
        <v>36901</v>
      </c>
      <c r="CJ13" s="74">
        <f t="shared" si="33"/>
        <v>33457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33457</v>
      </c>
      <c r="CO13" s="74">
        <f t="shared" si="38"/>
        <v>3444</v>
      </c>
      <c r="CP13" s="74">
        <f t="shared" si="39"/>
        <v>0</v>
      </c>
      <c r="CQ13" s="74">
        <f t="shared" si="40"/>
        <v>1324263</v>
      </c>
      <c r="CR13" s="74">
        <f t="shared" si="41"/>
        <v>266920</v>
      </c>
      <c r="CS13" s="74">
        <f t="shared" si="42"/>
        <v>76702</v>
      </c>
      <c r="CT13" s="74">
        <f t="shared" si="43"/>
        <v>0</v>
      </c>
      <c r="CU13" s="74">
        <f t="shared" si="44"/>
        <v>183436</v>
      </c>
      <c r="CV13" s="74">
        <f t="shared" si="45"/>
        <v>6782</v>
      </c>
      <c r="CW13" s="74">
        <f t="shared" si="46"/>
        <v>115074</v>
      </c>
      <c r="CX13" s="74">
        <f t="shared" si="47"/>
        <v>1408</v>
      </c>
      <c r="CY13" s="74">
        <f t="shared" si="48"/>
        <v>108224</v>
      </c>
      <c r="CZ13" s="74">
        <f t="shared" si="49"/>
        <v>5442</v>
      </c>
      <c r="DA13" s="74">
        <f t="shared" si="50"/>
        <v>0</v>
      </c>
      <c r="DB13" s="74">
        <f t="shared" si="51"/>
        <v>942269</v>
      </c>
      <c r="DC13" s="74">
        <f t="shared" si="52"/>
        <v>411466</v>
      </c>
      <c r="DD13" s="74">
        <f t="shared" si="53"/>
        <v>498557</v>
      </c>
      <c r="DE13" s="74">
        <f t="shared" si="54"/>
        <v>23986</v>
      </c>
      <c r="DF13" s="74">
        <f t="shared" si="55"/>
        <v>8260</v>
      </c>
      <c r="DG13" s="74">
        <f t="shared" si="56"/>
        <v>0</v>
      </c>
      <c r="DH13" s="74">
        <f t="shared" si="57"/>
        <v>0</v>
      </c>
      <c r="DI13" s="74">
        <f t="shared" si="58"/>
        <v>18429</v>
      </c>
      <c r="DJ13" s="74">
        <f t="shared" si="59"/>
        <v>1379593</v>
      </c>
    </row>
    <row r="14" spans="1:114" s="50" customFormat="1" ht="12" customHeight="1">
      <c r="A14" s="53" t="s">
        <v>111</v>
      </c>
      <c r="B14" s="54" t="s">
        <v>127</v>
      </c>
      <c r="C14" s="53" t="s">
        <v>128</v>
      </c>
      <c r="D14" s="74">
        <f t="shared" si="6"/>
        <v>1415693</v>
      </c>
      <c r="E14" s="74">
        <f t="shared" si="7"/>
        <v>2227</v>
      </c>
      <c r="F14" s="74">
        <v>0</v>
      </c>
      <c r="G14" s="74">
        <v>0</v>
      </c>
      <c r="H14" s="74">
        <v>0</v>
      </c>
      <c r="I14" s="74">
        <v>2227</v>
      </c>
      <c r="J14" s="75" t="s">
        <v>114</v>
      </c>
      <c r="K14" s="74">
        <v>0</v>
      </c>
      <c r="L14" s="74">
        <v>1413466</v>
      </c>
      <c r="M14" s="74">
        <f t="shared" si="8"/>
        <v>176370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/>
      <c r="S14" s="75" t="s">
        <v>114</v>
      </c>
      <c r="T14" s="74">
        <v>0</v>
      </c>
      <c r="U14" s="74">
        <v>176370</v>
      </c>
      <c r="V14" s="74">
        <f t="shared" si="10"/>
        <v>1592063</v>
      </c>
      <c r="W14" s="74">
        <f t="shared" si="11"/>
        <v>2227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2227</v>
      </c>
      <c r="AB14" s="75" t="s">
        <v>114</v>
      </c>
      <c r="AC14" s="74">
        <f t="shared" si="16"/>
        <v>0</v>
      </c>
      <c r="AD14" s="74">
        <f t="shared" si="17"/>
        <v>1589836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11258</v>
      </c>
      <c r="AM14" s="74">
        <f t="shared" si="20"/>
        <v>451924</v>
      </c>
      <c r="AN14" s="74">
        <f t="shared" si="21"/>
        <v>48047</v>
      </c>
      <c r="AO14" s="74">
        <v>30649</v>
      </c>
      <c r="AP14" s="74">
        <v>17398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403877</v>
      </c>
      <c r="AY14" s="74">
        <v>403877</v>
      </c>
      <c r="AZ14" s="74">
        <v>0</v>
      </c>
      <c r="BA14" s="74">
        <v>0</v>
      </c>
      <c r="BB14" s="74">
        <v>0</v>
      </c>
      <c r="BC14" s="74">
        <v>952511</v>
      </c>
      <c r="BD14" s="74">
        <v>0</v>
      </c>
      <c r="BE14" s="74">
        <v>0</v>
      </c>
      <c r="BF14" s="74">
        <f t="shared" si="24"/>
        <v>451924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176370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11258</v>
      </c>
      <c r="CQ14" s="74">
        <f t="shared" si="40"/>
        <v>451924</v>
      </c>
      <c r="CR14" s="74">
        <f t="shared" si="41"/>
        <v>48047</v>
      </c>
      <c r="CS14" s="74">
        <f t="shared" si="42"/>
        <v>30649</v>
      </c>
      <c r="CT14" s="74">
        <f t="shared" si="43"/>
        <v>17398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403877</v>
      </c>
      <c r="DC14" s="74">
        <f t="shared" si="52"/>
        <v>403877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1128881</v>
      </c>
      <c r="DH14" s="74">
        <f t="shared" si="57"/>
        <v>0</v>
      </c>
      <c r="DI14" s="74">
        <f t="shared" si="58"/>
        <v>0</v>
      </c>
      <c r="DJ14" s="74">
        <f t="shared" si="59"/>
        <v>451924</v>
      </c>
    </row>
    <row r="15" spans="1:114" s="50" customFormat="1" ht="12" customHeight="1">
      <c r="A15" s="53" t="s">
        <v>111</v>
      </c>
      <c r="B15" s="54" t="s">
        <v>129</v>
      </c>
      <c r="C15" s="53" t="s">
        <v>130</v>
      </c>
      <c r="D15" s="74">
        <f t="shared" si="6"/>
        <v>1138582</v>
      </c>
      <c r="E15" s="74">
        <f t="shared" si="7"/>
        <v>151496</v>
      </c>
      <c r="F15" s="74">
        <v>0</v>
      </c>
      <c r="G15" s="74">
        <v>1800</v>
      </c>
      <c r="H15" s="74">
        <v>0</v>
      </c>
      <c r="I15" s="74">
        <v>115965</v>
      </c>
      <c r="J15" s="75" t="s">
        <v>114</v>
      </c>
      <c r="K15" s="74">
        <v>33731</v>
      </c>
      <c r="L15" s="74">
        <v>987086</v>
      </c>
      <c r="M15" s="74">
        <f t="shared" si="8"/>
        <v>66739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114</v>
      </c>
      <c r="T15" s="74">
        <v>0</v>
      </c>
      <c r="U15" s="74">
        <v>66739</v>
      </c>
      <c r="V15" s="74">
        <f t="shared" si="10"/>
        <v>1205321</v>
      </c>
      <c r="W15" s="74">
        <f t="shared" si="11"/>
        <v>151496</v>
      </c>
      <c r="X15" s="74">
        <f t="shared" si="12"/>
        <v>0</v>
      </c>
      <c r="Y15" s="74">
        <f t="shared" si="13"/>
        <v>1800</v>
      </c>
      <c r="Z15" s="74">
        <f t="shared" si="14"/>
        <v>0</v>
      </c>
      <c r="AA15" s="74">
        <f t="shared" si="15"/>
        <v>115965</v>
      </c>
      <c r="AB15" s="75" t="s">
        <v>114</v>
      </c>
      <c r="AC15" s="74">
        <f t="shared" si="16"/>
        <v>33731</v>
      </c>
      <c r="AD15" s="74">
        <f t="shared" si="17"/>
        <v>1053825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311913</v>
      </c>
      <c r="AM15" s="74">
        <f t="shared" si="20"/>
        <v>826669</v>
      </c>
      <c r="AN15" s="74">
        <f t="shared" si="21"/>
        <v>101190</v>
      </c>
      <c r="AO15" s="74">
        <v>77955</v>
      </c>
      <c r="AP15" s="74">
        <v>0</v>
      </c>
      <c r="AQ15" s="74">
        <v>12746</v>
      </c>
      <c r="AR15" s="74">
        <v>10489</v>
      </c>
      <c r="AS15" s="74">
        <f t="shared" si="22"/>
        <v>276245</v>
      </c>
      <c r="AT15" s="74">
        <v>16474</v>
      </c>
      <c r="AU15" s="74">
        <v>246990</v>
      </c>
      <c r="AV15" s="74">
        <v>12781</v>
      </c>
      <c r="AW15" s="74">
        <v>1327</v>
      </c>
      <c r="AX15" s="74">
        <f t="shared" si="23"/>
        <v>447907</v>
      </c>
      <c r="AY15" s="74">
        <v>194035</v>
      </c>
      <c r="AZ15" s="74">
        <v>245345</v>
      </c>
      <c r="BA15" s="74">
        <v>8492</v>
      </c>
      <c r="BB15" s="74">
        <v>35</v>
      </c>
      <c r="BC15" s="74">
        <v>0</v>
      </c>
      <c r="BD15" s="74">
        <v>0</v>
      </c>
      <c r="BE15" s="74">
        <v>0</v>
      </c>
      <c r="BF15" s="74">
        <f t="shared" si="24"/>
        <v>826669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66739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311913</v>
      </c>
      <c r="CQ15" s="74">
        <f t="shared" si="40"/>
        <v>826669</v>
      </c>
      <c r="CR15" s="74">
        <f t="shared" si="41"/>
        <v>101190</v>
      </c>
      <c r="CS15" s="74">
        <f t="shared" si="42"/>
        <v>77955</v>
      </c>
      <c r="CT15" s="74">
        <f t="shared" si="43"/>
        <v>0</v>
      </c>
      <c r="CU15" s="74">
        <f t="shared" si="44"/>
        <v>12746</v>
      </c>
      <c r="CV15" s="74">
        <f t="shared" si="45"/>
        <v>10489</v>
      </c>
      <c r="CW15" s="74">
        <f t="shared" si="46"/>
        <v>276245</v>
      </c>
      <c r="CX15" s="74">
        <f t="shared" si="47"/>
        <v>16474</v>
      </c>
      <c r="CY15" s="74">
        <f t="shared" si="48"/>
        <v>246990</v>
      </c>
      <c r="CZ15" s="74">
        <f t="shared" si="49"/>
        <v>12781</v>
      </c>
      <c r="DA15" s="74">
        <f t="shared" si="50"/>
        <v>1327</v>
      </c>
      <c r="DB15" s="74">
        <f t="shared" si="51"/>
        <v>447907</v>
      </c>
      <c r="DC15" s="74">
        <f t="shared" si="52"/>
        <v>194035</v>
      </c>
      <c r="DD15" s="74">
        <f t="shared" si="53"/>
        <v>245345</v>
      </c>
      <c r="DE15" s="74">
        <f t="shared" si="54"/>
        <v>8492</v>
      </c>
      <c r="DF15" s="74">
        <f t="shared" si="55"/>
        <v>35</v>
      </c>
      <c r="DG15" s="74">
        <f t="shared" si="56"/>
        <v>66739</v>
      </c>
      <c r="DH15" s="74">
        <f t="shared" si="57"/>
        <v>0</v>
      </c>
      <c r="DI15" s="74">
        <f t="shared" si="58"/>
        <v>0</v>
      </c>
      <c r="DJ15" s="74">
        <f t="shared" si="59"/>
        <v>826669</v>
      </c>
    </row>
    <row r="16" spans="1:114" s="50" customFormat="1" ht="12" customHeight="1">
      <c r="A16" s="53" t="s">
        <v>111</v>
      </c>
      <c r="B16" s="54" t="s">
        <v>131</v>
      </c>
      <c r="C16" s="53" t="s">
        <v>132</v>
      </c>
      <c r="D16" s="74">
        <f t="shared" si="6"/>
        <v>578788</v>
      </c>
      <c r="E16" s="74">
        <f t="shared" si="7"/>
        <v>19538</v>
      </c>
      <c r="F16" s="74">
        <v>0</v>
      </c>
      <c r="G16" s="74">
        <v>0</v>
      </c>
      <c r="H16" s="74">
        <v>0</v>
      </c>
      <c r="I16" s="74">
        <v>1445</v>
      </c>
      <c r="J16" s="75" t="s">
        <v>114</v>
      </c>
      <c r="K16" s="74">
        <v>18093</v>
      </c>
      <c r="L16" s="74">
        <v>559250</v>
      </c>
      <c r="M16" s="74">
        <f t="shared" si="8"/>
        <v>80211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114</v>
      </c>
      <c r="T16" s="74">
        <v>0</v>
      </c>
      <c r="U16" s="74">
        <v>80211</v>
      </c>
      <c r="V16" s="74">
        <f t="shared" si="10"/>
        <v>658999</v>
      </c>
      <c r="W16" s="74">
        <f t="shared" si="11"/>
        <v>19538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1445</v>
      </c>
      <c r="AB16" s="75" t="s">
        <v>114</v>
      </c>
      <c r="AC16" s="74">
        <f t="shared" si="16"/>
        <v>18093</v>
      </c>
      <c r="AD16" s="74">
        <f t="shared" si="17"/>
        <v>639461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193784</v>
      </c>
      <c r="AN16" s="74">
        <f t="shared" si="21"/>
        <v>11635</v>
      </c>
      <c r="AO16" s="74">
        <v>6936</v>
      </c>
      <c r="AP16" s="74">
        <v>4699</v>
      </c>
      <c r="AQ16" s="74">
        <v>0</v>
      </c>
      <c r="AR16" s="74">
        <v>0</v>
      </c>
      <c r="AS16" s="74">
        <f t="shared" si="22"/>
        <v>2059</v>
      </c>
      <c r="AT16" s="74">
        <v>1579</v>
      </c>
      <c r="AU16" s="74">
        <v>480</v>
      </c>
      <c r="AV16" s="74">
        <v>0</v>
      </c>
      <c r="AW16" s="74">
        <v>0</v>
      </c>
      <c r="AX16" s="74">
        <f t="shared" si="23"/>
        <v>180090</v>
      </c>
      <c r="AY16" s="74">
        <v>175714</v>
      </c>
      <c r="AZ16" s="74">
        <v>4376</v>
      </c>
      <c r="BA16" s="74">
        <v>0</v>
      </c>
      <c r="BB16" s="74">
        <v>0</v>
      </c>
      <c r="BC16" s="74">
        <v>385004</v>
      </c>
      <c r="BD16" s="74">
        <v>0</v>
      </c>
      <c r="BE16" s="74">
        <v>0</v>
      </c>
      <c r="BF16" s="74">
        <f t="shared" si="24"/>
        <v>193784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80211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193784</v>
      </c>
      <c r="CR16" s="74">
        <f t="shared" si="41"/>
        <v>11635</v>
      </c>
      <c r="CS16" s="74">
        <f t="shared" si="42"/>
        <v>6936</v>
      </c>
      <c r="CT16" s="74">
        <f t="shared" si="43"/>
        <v>4699</v>
      </c>
      <c r="CU16" s="74">
        <f t="shared" si="44"/>
        <v>0</v>
      </c>
      <c r="CV16" s="74">
        <f t="shared" si="45"/>
        <v>0</v>
      </c>
      <c r="CW16" s="74">
        <f t="shared" si="46"/>
        <v>2059</v>
      </c>
      <c r="CX16" s="74">
        <f t="shared" si="47"/>
        <v>1579</v>
      </c>
      <c r="CY16" s="74">
        <f t="shared" si="48"/>
        <v>480</v>
      </c>
      <c r="CZ16" s="74">
        <f t="shared" si="49"/>
        <v>0</v>
      </c>
      <c r="DA16" s="74">
        <f t="shared" si="50"/>
        <v>0</v>
      </c>
      <c r="DB16" s="74">
        <f t="shared" si="51"/>
        <v>180090</v>
      </c>
      <c r="DC16" s="74">
        <f t="shared" si="52"/>
        <v>175714</v>
      </c>
      <c r="DD16" s="74">
        <f t="shared" si="53"/>
        <v>4376</v>
      </c>
      <c r="DE16" s="74">
        <f t="shared" si="54"/>
        <v>0</v>
      </c>
      <c r="DF16" s="74">
        <f t="shared" si="55"/>
        <v>0</v>
      </c>
      <c r="DG16" s="74">
        <f t="shared" si="56"/>
        <v>465215</v>
      </c>
      <c r="DH16" s="74">
        <f t="shared" si="57"/>
        <v>0</v>
      </c>
      <c r="DI16" s="74">
        <f t="shared" si="58"/>
        <v>0</v>
      </c>
      <c r="DJ16" s="74">
        <f t="shared" si="59"/>
        <v>193784</v>
      </c>
    </row>
    <row r="17" spans="1:114" s="50" customFormat="1" ht="12" customHeight="1">
      <c r="A17" s="53" t="s">
        <v>111</v>
      </c>
      <c r="B17" s="54" t="s">
        <v>133</v>
      </c>
      <c r="C17" s="53" t="s">
        <v>134</v>
      </c>
      <c r="D17" s="74">
        <f t="shared" si="6"/>
        <v>214557</v>
      </c>
      <c r="E17" s="74">
        <f t="shared" si="7"/>
        <v>47170</v>
      </c>
      <c r="F17" s="74">
        <v>0</v>
      </c>
      <c r="G17" s="74">
        <v>0</v>
      </c>
      <c r="H17" s="74">
        <v>0</v>
      </c>
      <c r="I17" s="74">
        <v>47170</v>
      </c>
      <c r="J17" s="75" t="s">
        <v>114</v>
      </c>
      <c r="K17" s="74">
        <v>0</v>
      </c>
      <c r="L17" s="74">
        <v>167387</v>
      </c>
      <c r="M17" s="74">
        <f t="shared" si="8"/>
        <v>38842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114</v>
      </c>
      <c r="T17" s="74">
        <v>0</v>
      </c>
      <c r="U17" s="74">
        <v>38842</v>
      </c>
      <c r="V17" s="74">
        <f t="shared" si="10"/>
        <v>253399</v>
      </c>
      <c r="W17" s="74">
        <f t="shared" si="11"/>
        <v>47170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47170</v>
      </c>
      <c r="AB17" s="75" t="s">
        <v>114</v>
      </c>
      <c r="AC17" s="74">
        <f t="shared" si="16"/>
        <v>0</v>
      </c>
      <c r="AD17" s="74">
        <f t="shared" si="17"/>
        <v>206229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28506</v>
      </c>
      <c r="AM17" s="74">
        <f t="shared" si="20"/>
        <v>48825</v>
      </c>
      <c r="AN17" s="74">
        <f t="shared" si="21"/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48825</v>
      </c>
      <c r="AY17" s="74">
        <v>48825</v>
      </c>
      <c r="AZ17" s="74">
        <v>0</v>
      </c>
      <c r="BA17" s="74">
        <v>0</v>
      </c>
      <c r="BB17" s="74">
        <v>0</v>
      </c>
      <c r="BC17" s="74">
        <v>137226</v>
      </c>
      <c r="BD17" s="74">
        <v>0</v>
      </c>
      <c r="BE17" s="74">
        <v>0</v>
      </c>
      <c r="BF17" s="74">
        <f t="shared" si="24"/>
        <v>48825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78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38764</v>
      </c>
      <c r="CF17" s="74">
        <v>0</v>
      </c>
      <c r="CG17" s="74">
        <v>0</v>
      </c>
      <c r="CH17" s="74">
        <f t="shared" si="31"/>
        <v>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28584</v>
      </c>
      <c r="CQ17" s="74">
        <f t="shared" si="40"/>
        <v>48825</v>
      </c>
      <c r="CR17" s="74">
        <f t="shared" si="41"/>
        <v>0</v>
      </c>
      <c r="CS17" s="74">
        <f t="shared" si="42"/>
        <v>0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48825</v>
      </c>
      <c r="DC17" s="74">
        <f t="shared" si="52"/>
        <v>48825</v>
      </c>
      <c r="DD17" s="74">
        <f t="shared" si="53"/>
        <v>0</v>
      </c>
      <c r="DE17" s="74">
        <f t="shared" si="54"/>
        <v>0</v>
      </c>
      <c r="DF17" s="74">
        <f t="shared" si="55"/>
        <v>0</v>
      </c>
      <c r="DG17" s="74">
        <f t="shared" si="56"/>
        <v>175990</v>
      </c>
      <c r="DH17" s="74">
        <f t="shared" si="57"/>
        <v>0</v>
      </c>
      <c r="DI17" s="74">
        <f t="shared" si="58"/>
        <v>0</v>
      </c>
      <c r="DJ17" s="74">
        <f t="shared" si="59"/>
        <v>48825</v>
      </c>
    </row>
    <row r="18" spans="1:114" s="50" customFormat="1" ht="12" customHeight="1">
      <c r="A18" s="53" t="s">
        <v>111</v>
      </c>
      <c r="B18" s="54" t="s">
        <v>135</v>
      </c>
      <c r="C18" s="53" t="s">
        <v>136</v>
      </c>
      <c r="D18" s="74">
        <f t="shared" si="6"/>
        <v>1233711</v>
      </c>
      <c r="E18" s="74">
        <f t="shared" si="7"/>
        <v>510822</v>
      </c>
      <c r="F18" s="74">
        <v>0</v>
      </c>
      <c r="G18" s="74">
        <v>0</v>
      </c>
      <c r="H18" s="74">
        <v>0</v>
      </c>
      <c r="I18" s="74">
        <v>348879</v>
      </c>
      <c r="J18" s="75" t="s">
        <v>114</v>
      </c>
      <c r="K18" s="74">
        <v>161943</v>
      </c>
      <c r="L18" s="74">
        <v>722889</v>
      </c>
      <c r="M18" s="74">
        <f t="shared" si="8"/>
        <v>116737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114</v>
      </c>
      <c r="T18" s="74">
        <v>0</v>
      </c>
      <c r="U18" s="74">
        <v>116737</v>
      </c>
      <c r="V18" s="74">
        <f t="shared" si="10"/>
        <v>1350448</v>
      </c>
      <c r="W18" s="74">
        <f t="shared" si="11"/>
        <v>510822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348879</v>
      </c>
      <c r="AB18" s="75" t="s">
        <v>114</v>
      </c>
      <c r="AC18" s="74">
        <f t="shared" si="16"/>
        <v>161943</v>
      </c>
      <c r="AD18" s="74">
        <f t="shared" si="17"/>
        <v>839626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1024046</v>
      </c>
      <c r="AN18" s="74">
        <f t="shared" si="21"/>
        <v>107129</v>
      </c>
      <c r="AO18" s="74">
        <v>70824</v>
      </c>
      <c r="AP18" s="74">
        <v>36305</v>
      </c>
      <c r="AQ18" s="74">
        <v>0</v>
      </c>
      <c r="AR18" s="74">
        <v>0</v>
      </c>
      <c r="AS18" s="74">
        <f t="shared" si="22"/>
        <v>36612</v>
      </c>
      <c r="AT18" s="74">
        <v>2613</v>
      </c>
      <c r="AU18" s="74">
        <v>27626</v>
      </c>
      <c r="AV18" s="74">
        <v>6373</v>
      </c>
      <c r="AW18" s="74">
        <v>0</v>
      </c>
      <c r="AX18" s="74">
        <f t="shared" si="23"/>
        <v>880305</v>
      </c>
      <c r="AY18" s="74">
        <v>231183</v>
      </c>
      <c r="AZ18" s="74">
        <v>626637</v>
      </c>
      <c r="BA18" s="74">
        <v>22485</v>
      </c>
      <c r="BB18" s="74">
        <v>0</v>
      </c>
      <c r="BC18" s="74">
        <v>12266</v>
      </c>
      <c r="BD18" s="74">
        <v>0</v>
      </c>
      <c r="BE18" s="74">
        <v>197399</v>
      </c>
      <c r="BF18" s="74">
        <f t="shared" si="24"/>
        <v>1221445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116737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1024046</v>
      </c>
      <c r="CR18" s="74">
        <f t="shared" si="41"/>
        <v>107129</v>
      </c>
      <c r="CS18" s="74">
        <f t="shared" si="42"/>
        <v>70824</v>
      </c>
      <c r="CT18" s="74">
        <f t="shared" si="43"/>
        <v>36305</v>
      </c>
      <c r="CU18" s="74">
        <f t="shared" si="44"/>
        <v>0</v>
      </c>
      <c r="CV18" s="74">
        <f t="shared" si="45"/>
        <v>0</v>
      </c>
      <c r="CW18" s="74">
        <f t="shared" si="46"/>
        <v>36612</v>
      </c>
      <c r="CX18" s="74">
        <f t="shared" si="47"/>
        <v>2613</v>
      </c>
      <c r="CY18" s="74">
        <f t="shared" si="48"/>
        <v>27626</v>
      </c>
      <c r="CZ18" s="74">
        <f t="shared" si="49"/>
        <v>6373</v>
      </c>
      <c r="DA18" s="74">
        <f t="shared" si="50"/>
        <v>0</v>
      </c>
      <c r="DB18" s="74">
        <f t="shared" si="51"/>
        <v>880305</v>
      </c>
      <c r="DC18" s="74">
        <f t="shared" si="52"/>
        <v>231183</v>
      </c>
      <c r="DD18" s="74">
        <f t="shared" si="53"/>
        <v>626637</v>
      </c>
      <c r="DE18" s="74">
        <f t="shared" si="54"/>
        <v>22485</v>
      </c>
      <c r="DF18" s="74">
        <f t="shared" si="55"/>
        <v>0</v>
      </c>
      <c r="DG18" s="74">
        <f t="shared" si="56"/>
        <v>129003</v>
      </c>
      <c r="DH18" s="74">
        <f t="shared" si="57"/>
        <v>0</v>
      </c>
      <c r="DI18" s="74">
        <f t="shared" si="58"/>
        <v>197399</v>
      </c>
      <c r="DJ18" s="74">
        <f t="shared" si="59"/>
        <v>1221445</v>
      </c>
    </row>
    <row r="19" spans="1:114" s="50" customFormat="1" ht="12" customHeight="1">
      <c r="A19" s="53" t="s">
        <v>111</v>
      </c>
      <c r="B19" s="54" t="s">
        <v>137</v>
      </c>
      <c r="C19" s="53" t="s">
        <v>138</v>
      </c>
      <c r="D19" s="74">
        <f t="shared" si="6"/>
        <v>340644</v>
      </c>
      <c r="E19" s="74">
        <f t="shared" si="7"/>
        <v>70171</v>
      </c>
      <c r="F19" s="74">
        <v>0</v>
      </c>
      <c r="G19" s="74">
        <v>0</v>
      </c>
      <c r="H19" s="74">
        <v>0</v>
      </c>
      <c r="I19" s="74">
        <v>63748</v>
      </c>
      <c r="J19" s="75" t="s">
        <v>114</v>
      </c>
      <c r="K19" s="74">
        <v>6423</v>
      </c>
      <c r="L19" s="74">
        <v>270473</v>
      </c>
      <c r="M19" s="74">
        <f t="shared" si="8"/>
        <v>52825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114</v>
      </c>
      <c r="T19" s="74">
        <v>0</v>
      </c>
      <c r="U19" s="74">
        <v>52825</v>
      </c>
      <c r="V19" s="74">
        <f t="shared" si="10"/>
        <v>393469</v>
      </c>
      <c r="W19" s="74">
        <f t="shared" si="11"/>
        <v>70171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63748</v>
      </c>
      <c r="AB19" s="75" t="s">
        <v>114</v>
      </c>
      <c r="AC19" s="74">
        <f t="shared" si="16"/>
        <v>6423</v>
      </c>
      <c r="AD19" s="74">
        <f t="shared" si="17"/>
        <v>323298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34023</v>
      </c>
      <c r="AM19" s="74">
        <f t="shared" si="20"/>
        <v>142835</v>
      </c>
      <c r="AN19" s="74">
        <f t="shared" si="21"/>
        <v>66387</v>
      </c>
      <c r="AO19" s="74">
        <v>61000</v>
      </c>
      <c r="AP19" s="74">
        <v>5387</v>
      </c>
      <c r="AQ19" s="74">
        <v>0</v>
      </c>
      <c r="AR19" s="74">
        <v>0</v>
      </c>
      <c r="AS19" s="74">
        <f t="shared" si="22"/>
        <v>694</v>
      </c>
      <c r="AT19" s="74">
        <v>694</v>
      </c>
      <c r="AU19" s="74">
        <v>0</v>
      </c>
      <c r="AV19" s="74">
        <v>0</v>
      </c>
      <c r="AW19" s="74">
        <v>0</v>
      </c>
      <c r="AX19" s="74">
        <f t="shared" si="23"/>
        <v>75754</v>
      </c>
      <c r="AY19" s="74">
        <v>70440</v>
      </c>
      <c r="AZ19" s="74">
        <v>0</v>
      </c>
      <c r="BA19" s="74">
        <v>0</v>
      </c>
      <c r="BB19" s="74">
        <v>5314</v>
      </c>
      <c r="BC19" s="74">
        <v>163786</v>
      </c>
      <c r="BD19" s="74">
        <v>0</v>
      </c>
      <c r="BE19" s="74">
        <v>0</v>
      </c>
      <c r="BF19" s="74">
        <f t="shared" si="24"/>
        <v>142835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106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52719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34129</v>
      </c>
      <c r="CQ19" s="74">
        <f t="shared" si="40"/>
        <v>142835</v>
      </c>
      <c r="CR19" s="74">
        <f t="shared" si="41"/>
        <v>66387</v>
      </c>
      <c r="CS19" s="74">
        <f t="shared" si="42"/>
        <v>61000</v>
      </c>
      <c r="CT19" s="74">
        <f t="shared" si="43"/>
        <v>5387</v>
      </c>
      <c r="CU19" s="74">
        <f t="shared" si="44"/>
        <v>0</v>
      </c>
      <c r="CV19" s="74">
        <f t="shared" si="45"/>
        <v>0</v>
      </c>
      <c r="CW19" s="74">
        <f t="shared" si="46"/>
        <v>694</v>
      </c>
      <c r="CX19" s="74">
        <f t="shared" si="47"/>
        <v>694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75754</v>
      </c>
      <c r="DC19" s="74">
        <f t="shared" si="52"/>
        <v>70440</v>
      </c>
      <c r="DD19" s="74">
        <f t="shared" si="53"/>
        <v>0</v>
      </c>
      <c r="DE19" s="74">
        <f t="shared" si="54"/>
        <v>0</v>
      </c>
      <c r="DF19" s="74">
        <f t="shared" si="55"/>
        <v>5314</v>
      </c>
      <c r="DG19" s="74">
        <f t="shared" si="56"/>
        <v>216505</v>
      </c>
      <c r="DH19" s="74">
        <f t="shared" si="57"/>
        <v>0</v>
      </c>
      <c r="DI19" s="74">
        <f t="shared" si="58"/>
        <v>0</v>
      </c>
      <c r="DJ19" s="74">
        <f t="shared" si="59"/>
        <v>142835</v>
      </c>
    </row>
    <row r="20" spans="1:114" s="50" customFormat="1" ht="12" customHeight="1">
      <c r="A20" s="53" t="s">
        <v>111</v>
      </c>
      <c r="B20" s="54" t="s">
        <v>139</v>
      </c>
      <c r="C20" s="53" t="s">
        <v>140</v>
      </c>
      <c r="D20" s="74">
        <f t="shared" si="6"/>
        <v>178089</v>
      </c>
      <c r="E20" s="74">
        <f t="shared" si="7"/>
        <v>17021</v>
      </c>
      <c r="F20" s="74">
        <v>0</v>
      </c>
      <c r="G20" s="74">
        <v>0</v>
      </c>
      <c r="H20" s="74">
        <v>0</v>
      </c>
      <c r="I20" s="74">
        <v>297</v>
      </c>
      <c r="J20" s="75" t="s">
        <v>114</v>
      </c>
      <c r="K20" s="74">
        <v>16724</v>
      </c>
      <c r="L20" s="74">
        <v>161068</v>
      </c>
      <c r="M20" s="74">
        <f t="shared" si="8"/>
        <v>98013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114</v>
      </c>
      <c r="T20" s="74">
        <v>0</v>
      </c>
      <c r="U20" s="74">
        <v>98013</v>
      </c>
      <c r="V20" s="74">
        <f t="shared" si="10"/>
        <v>276102</v>
      </c>
      <c r="W20" s="74">
        <f t="shared" si="11"/>
        <v>17021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297</v>
      </c>
      <c r="AB20" s="75" t="s">
        <v>114</v>
      </c>
      <c r="AC20" s="74">
        <f t="shared" si="16"/>
        <v>16724</v>
      </c>
      <c r="AD20" s="74">
        <f t="shared" si="17"/>
        <v>259081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57258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57258</v>
      </c>
      <c r="AT20" s="74">
        <v>57258</v>
      </c>
      <c r="AU20" s="74">
        <v>0</v>
      </c>
      <c r="AV20" s="74">
        <v>0</v>
      </c>
      <c r="AW20" s="74">
        <v>0</v>
      </c>
      <c r="AX20" s="74">
        <f t="shared" si="23"/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120831</v>
      </c>
      <c r="BD20" s="74">
        <v>0</v>
      </c>
      <c r="BE20" s="74">
        <v>0</v>
      </c>
      <c r="BF20" s="74">
        <f t="shared" si="24"/>
        <v>57258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98013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57258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57258</v>
      </c>
      <c r="CX20" s="74">
        <f t="shared" si="47"/>
        <v>57258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0</v>
      </c>
      <c r="DC20" s="74">
        <f t="shared" si="52"/>
        <v>0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218844</v>
      </c>
      <c r="DH20" s="74">
        <f t="shared" si="57"/>
        <v>0</v>
      </c>
      <c r="DI20" s="74">
        <f t="shared" si="58"/>
        <v>0</v>
      </c>
      <c r="DJ20" s="74">
        <f t="shared" si="59"/>
        <v>57258</v>
      </c>
    </row>
    <row r="21" spans="1:114" s="50" customFormat="1" ht="12" customHeight="1">
      <c r="A21" s="53" t="s">
        <v>111</v>
      </c>
      <c r="B21" s="54" t="s">
        <v>141</v>
      </c>
      <c r="C21" s="53" t="s">
        <v>142</v>
      </c>
      <c r="D21" s="74">
        <f t="shared" si="6"/>
        <v>433694</v>
      </c>
      <c r="E21" s="74">
        <f t="shared" si="7"/>
        <v>270</v>
      </c>
      <c r="F21" s="74">
        <v>0</v>
      </c>
      <c r="G21" s="74">
        <v>0</v>
      </c>
      <c r="H21" s="74">
        <v>0</v>
      </c>
      <c r="I21" s="74">
        <v>0</v>
      </c>
      <c r="J21" s="75" t="s">
        <v>114</v>
      </c>
      <c r="K21" s="74">
        <v>270</v>
      </c>
      <c r="L21" s="74">
        <v>433424</v>
      </c>
      <c r="M21" s="74">
        <f t="shared" si="8"/>
        <v>65086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114</v>
      </c>
      <c r="T21" s="74">
        <v>0</v>
      </c>
      <c r="U21" s="74">
        <v>65086</v>
      </c>
      <c r="V21" s="74">
        <f t="shared" si="10"/>
        <v>498780</v>
      </c>
      <c r="W21" s="74">
        <f t="shared" si="11"/>
        <v>270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114</v>
      </c>
      <c r="AC21" s="74">
        <f t="shared" si="16"/>
        <v>270</v>
      </c>
      <c r="AD21" s="74">
        <f t="shared" si="17"/>
        <v>498510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22448</v>
      </c>
      <c r="AM21" s="74">
        <f t="shared" si="20"/>
        <v>215059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215059</v>
      </c>
      <c r="AY21" s="74">
        <v>162701</v>
      </c>
      <c r="AZ21" s="74">
        <v>0</v>
      </c>
      <c r="BA21" s="74">
        <v>0</v>
      </c>
      <c r="BB21" s="74">
        <v>52358</v>
      </c>
      <c r="BC21" s="74">
        <v>196187</v>
      </c>
      <c r="BD21" s="74">
        <v>0</v>
      </c>
      <c r="BE21" s="74">
        <v>0</v>
      </c>
      <c r="BF21" s="74">
        <f t="shared" si="24"/>
        <v>215059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65086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22448</v>
      </c>
      <c r="CQ21" s="74">
        <f t="shared" si="40"/>
        <v>215059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215059</v>
      </c>
      <c r="DC21" s="74">
        <f t="shared" si="52"/>
        <v>162701</v>
      </c>
      <c r="DD21" s="74">
        <f t="shared" si="53"/>
        <v>0</v>
      </c>
      <c r="DE21" s="74">
        <f t="shared" si="54"/>
        <v>0</v>
      </c>
      <c r="DF21" s="74">
        <f t="shared" si="55"/>
        <v>52358</v>
      </c>
      <c r="DG21" s="74">
        <f t="shared" si="56"/>
        <v>261273</v>
      </c>
      <c r="DH21" s="74">
        <f t="shared" si="57"/>
        <v>0</v>
      </c>
      <c r="DI21" s="74">
        <f t="shared" si="58"/>
        <v>0</v>
      </c>
      <c r="DJ21" s="74">
        <f t="shared" si="59"/>
        <v>215059</v>
      </c>
    </row>
    <row r="22" spans="1:114" s="50" customFormat="1" ht="12" customHeight="1">
      <c r="A22" s="53" t="s">
        <v>111</v>
      </c>
      <c r="B22" s="54" t="s">
        <v>143</v>
      </c>
      <c r="C22" s="53" t="s">
        <v>144</v>
      </c>
      <c r="D22" s="74">
        <f t="shared" si="6"/>
        <v>168214</v>
      </c>
      <c r="E22" s="74">
        <f t="shared" si="7"/>
        <v>923</v>
      </c>
      <c r="F22" s="74">
        <v>0</v>
      </c>
      <c r="G22" s="74">
        <v>450</v>
      </c>
      <c r="H22" s="74">
        <v>0</v>
      </c>
      <c r="I22" s="74">
        <v>137</v>
      </c>
      <c r="J22" s="75" t="s">
        <v>114</v>
      </c>
      <c r="K22" s="74">
        <v>336</v>
      </c>
      <c r="L22" s="74">
        <v>167291</v>
      </c>
      <c r="M22" s="74">
        <f t="shared" si="8"/>
        <v>53072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114</v>
      </c>
      <c r="T22" s="74">
        <v>0</v>
      </c>
      <c r="U22" s="74">
        <v>53072</v>
      </c>
      <c r="V22" s="74">
        <f t="shared" si="10"/>
        <v>221286</v>
      </c>
      <c r="W22" s="74">
        <f t="shared" si="11"/>
        <v>923</v>
      </c>
      <c r="X22" s="74">
        <f t="shared" si="12"/>
        <v>0</v>
      </c>
      <c r="Y22" s="74">
        <f t="shared" si="13"/>
        <v>450</v>
      </c>
      <c r="Z22" s="74">
        <f t="shared" si="14"/>
        <v>0</v>
      </c>
      <c r="AA22" s="74">
        <f t="shared" si="15"/>
        <v>137</v>
      </c>
      <c r="AB22" s="75" t="s">
        <v>114</v>
      </c>
      <c r="AC22" s="74">
        <f t="shared" si="16"/>
        <v>336</v>
      </c>
      <c r="AD22" s="74">
        <f t="shared" si="17"/>
        <v>220363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168214</v>
      </c>
      <c r="AN22" s="74">
        <f t="shared" si="21"/>
        <v>34422</v>
      </c>
      <c r="AO22" s="74">
        <v>0</v>
      </c>
      <c r="AP22" s="74">
        <v>34422</v>
      </c>
      <c r="AQ22" s="74">
        <v>0</v>
      </c>
      <c r="AR22" s="74">
        <v>0</v>
      </c>
      <c r="AS22" s="74">
        <f t="shared" si="22"/>
        <v>3615</v>
      </c>
      <c r="AT22" s="74">
        <v>3615</v>
      </c>
      <c r="AU22" s="74">
        <v>0</v>
      </c>
      <c r="AV22" s="74">
        <v>0</v>
      </c>
      <c r="AW22" s="74">
        <v>0</v>
      </c>
      <c r="AX22" s="74">
        <f t="shared" si="23"/>
        <v>130177</v>
      </c>
      <c r="AY22" s="74">
        <v>48751</v>
      </c>
      <c r="AZ22" s="74">
        <v>81426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  <c r="BF22" s="74">
        <f t="shared" si="24"/>
        <v>168214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2000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2000</v>
      </c>
      <c r="BV22" s="74">
        <v>2000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51072</v>
      </c>
      <c r="CF22" s="74">
        <v>0</v>
      </c>
      <c r="CG22" s="74">
        <v>0</v>
      </c>
      <c r="CH22" s="74">
        <f t="shared" si="31"/>
        <v>2000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170214</v>
      </c>
      <c r="CR22" s="74">
        <f t="shared" si="41"/>
        <v>34422</v>
      </c>
      <c r="CS22" s="74">
        <f t="shared" si="42"/>
        <v>0</v>
      </c>
      <c r="CT22" s="74">
        <f t="shared" si="43"/>
        <v>34422</v>
      </c>
      <c r="CU22" s="74">
        <f t="shared" si="44"/>
        <v>0</v>
      </c>
      <c r="CV22" s="74">
        <f t="shared" si="45"/>
        <v>0</v>
      </c>
      <c r="CW22" s="74">
        <f t="shared" si="46"/>
        <v>5615</v>
      </c>
      <c r="CX22" s="74">
        <f t="shared" si="47"/>
        <v>5615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130177</v>
      </c>
      <c r="DC22" s="74">
        <f t="shared" si="52"/>
        <v>48751</v>
      </c>
      <c r="DD22" s="74">
        <f t="shared" si="53"/>
        <v>81426</v>
      </c>
      <c r="DE22" s="74">
        <f t="shared" si="54"/>
        <v>0</v>
      </c>
      <c r="DF22" s="74">
        <f t="shared" si="55"/>
        <v>0</v>
      </c>
      <c r="DG22" s="74">
        <f t="shared" si="56"/>
        <v>51072</v>
      </c>
      <c r="DH22" s="74">
        <f t="shared" si="57"/>
        <v>0</v>
      </c>
      <c r="DI22" s="74">
        <f t="shared" si="58"/>
        <v>0</v>
      </c>
      <c r="DJ22" s="74">
        <f t="shared" si="59"/>
        <v>170214</v>
      </c>
    </row>
    <row r="23" spans="1:114" s="50" customFormat="1" ht="12" customHeight="1">
      <c r="A23" s="53" t="s">
        <v>111</v>
      </c>
      <c r="B23" s="54" t="s">
        <v>145</v>
      </c>
      <c r="C23" s="53" t="s">
        <v>146</v>
      </c>
      <c r="D23" s="74">
        <f t="shared" si="6"/>
        <v>210936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114</v>
      </c>
      <c r="K23" s="74">
        <v>0</v>
      </c>
      <c r="L23" s="74">
        <v>210936</v>
      </c>
      <c r="M23" s="74">
        <f t="shared" si="8"/>
        <v>36989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114</v>
      </c>
      <c r="T23" s="74">
        <v>0</v>
      </c>
      <c r="U23" s="74">
        <v>36989</v>
      </c>
      <c r="V23" s="74">
        <f t="shared" si="10"/>
        <v>247925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114</v>
      </c>
      <c r="AC23" s="74">
        <f t="shared" si="16"/>
        <v>0</v>
      </c>
      <c r="AD23" s="74">
        <f t="shared" si="17"/>
        <v>247925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73095</v>
      </c>
      <c r="AM23" s="74">
        <f t="shared" si="20"/>
        <v>0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137841</v>
      </c>
      <c r="BD23" s="74">
        <v>0</v>
      </c>
      <c r="BE23" s="74">
        <v>0</v>
      </c>
      <c r="BF23" s="74">
        <f t="shared" si="24"/>
        <v>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36989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73095</v>
      </c>
      <c r="CQ23" s="74">
        <f t="shared" si="40"/>
        <v>0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174830</v>
      </c>
      <c r="DH23" s="74">
        <f t="shared" si="57"/>
        <v>0</v>
      </c>
      <c r="DI23" s="74">
        <f t="shared" si="58"/>
        <v>0</v>
      </c>
      <c r="DJ23" s="74">
        <f t="shared" si="59"/>
        <v>0</v>
      </c>
    </row>
    <row r="24" spans="1:114" s="50" customFormat="1" ht="12" customHeight="1">
      <c r="A24" s="53" t="s">
        <v>111</v>
      </c>
      <c r="B24" s="54" t="s">
        <v>147</v>
      </c>
      <c r="C24" s="53" t="s">
        <v>148</v>
      </c>
      <c r="D24" s="74">
        <f t="shared" si="6"/>
        <v>92815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114</v>
      </c>
      <c r="K24" s="74">
        <v>0</v>
      </c>
      <c r="L24" s="74">
        <v>92815</v>
      </c>
      <c r="M24" s="74">
        <f t="shared" si="8"/>
        <v>21613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114</v>
      </c>
      <c r="T24" s="74">
        <v>0</v>
      </c>
      <c r="U24" s="74">
        <v>21613</v>
      </c>
      <c r="V24" s="74">
        <f t="shared" si="10"/>
        <v>114428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114</v>
      </c>
      <c r="AC24" s="74">
        <f t="shared" si="16"/>
        <v>0</v>
      </c>
      <c r="AD24" s="74">
        <f t="shared" si="17"/>
        <v>114428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29930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62885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21613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29930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84498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111</v>
      </c>
      <c r="B25" s="54" t="s">
        <v>149</v>
      </c>
      <c r="C25" s="53" t="s">
        <v>150</v>
      </c>
      <c r="D25" s="74">
        <f t="shared" si="6"/>
        <v>90366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114</v>
      </c>
      <c r="K25" s="74">
        <v>0</v>
      </c>
      <c r="L25" s="74">
        <v>90366</v>
      </c>
      <c r="M25" s="74">
        <f t="shared" si="8"/>
        <v>19690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114</v>
      </c>
      <c r="T25" s="74">
        <v>0</v>
      </c>
      <c r="U25" s="74">
        <v>19690</v>
      </c>
      <c r="V25" s="74">
        <f t="shared" si="10"/>
        <v>110056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114</v>
      </c>
      <c r="AC25" s="74">
        <f t="shared" si="16"/>
        <v>0</v>
      </c>
      <c r="AD25" s="74">
        <f t="shared" si="17"/>
        <v>110056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27688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62678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19690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27688</v>
      </c>
      <c r="CQ25" s="74">
        <f t="shared" si="40"/>
        <v>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82368</v>
      </c>
      <c r="DH25" s="74">
        <f t="shared" si="57"/>
        <v>0</v>
      </c>
      <c r="DI25" s="74">
        <f t="shared" si="58"/>
        <v>0</v>
      </c>
      <c r="DJ25" s="74">
        <f t="shared" si="59"/>
        <v>0</v>
      </c>
    </row>
    <row r="26" spans="1:114" s="50" customFormat="1" ht="12" customHeight="1">
      <c r="A26" s="53" t="s">
        <v>111</v>
      </c>
      <c r="B26" s="54" t="s">
        <v>151</v>
      </c>
      <c r="C26" s="53" t="s">
        <v>152</v>
      </c>
      <c r="D26" s="74">
        <f t="shared" si="6"/>
        <v>132707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114</v>
      </c>
      <c r="K26" s="74">
        <v>0</v>
      </c>
      <c r="L26" s="74">
        <v>132707</v>
      </c>
      <c r="M26" s="74">
        <f t="shared" si="8"/>
        <v>27511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114</v>
      </c>
      <c r="T26" s="74">
        <v>0</v>
      </c>
      <c r="U26" s="74">
        <v>27511</v>
      </c>
      <c r="V26" s="74">
        <f t="shared" si="10"/>
        <v>160218</v>
      </c>
      <c r="W26" s="74">
        <f t="shared" si="11"/>
        <v>0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114</v>
      </c>
      <c r="AC26" s="74">
        <f t="shared" si="16"/>
        <v>0</v>
      </c>
      <c r="AD26" s="74">
        <f t="shared" si="17"/>
        <v>160218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35572</v>
      </c>
      <c r="AM26" s="74">
        <f t="shared" si="20"/>
        <v>21408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21408</v>
      </c>
      <c r="AY26" s="74">
        <v>15467</v>
      </c>
      <c r="AZ26" s="74">
        <v>5941</v>
      </c>
      <c r="BA26" s="74">
        <v>0</v>
      </c>
      <c r="BB26" s="74">
        <v>0</v>
      </c>
      <c r="BC26" s="74">
        <v>75727</v>
      </c>
      <c r="BD26" s="74">
        <v>0</v>
      </c>
      <c r="BE26" s="74">
        <v>0</v>
      </c>
      <c r="BF26" s="74">
        <f t="shared" si="24"/>
        <v>21408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27511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35572</v>
      </c>
      <c r="CQ26" s="74">
        <f t="shared" si="40"/>
        <v>21408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21408</v>
      </c>
      <c r="DC26" s="74">
        <f t="shared" si="52"/>
        <v>15467</v>
      </c>
      <c r="DD26" s="74">
        <f t="shared" si="53"/>
        <v>5941</v>
      </c>
      <c r="DE26" s="74">
        <f t="shared" si="54"/>
        <v>0</v>
      </c>
      <c r="DF26" s="74">
        <f t="shared" si="55"/>
        <v>0</v>
      </c>
      <c r="DG26" s="74">
        <f t="shared" si="56"/>
        <v>103238</v>
      </c>
      <c r="DH26" s="74">
        <f t="shared" si="57"/>
        <v>0</v>
      </c>
      <c r="DI26" s="74">
        <f t="shared" si="58"/>
        <v>0</v>
      </c>
      <c r="DJ26" s="74">
        <f t="shared" si="59"/>
        <v>21408</v>
      </c>
    </row>
    <row r="27" spans="1:114" s="50" customFormat="1" ht="12" customHeight="1">
      <c r="A27" s="53" t="s">
        <v>111</v>
      </c>
      <c r="B27" s="54" t="s">
        <v>153</v>
      </c>
      <c r="C27" s="53" t="s">
        <v>154</v>
      </c>
      <c r="D27" s="74">
        <f t="shared" si="6"/>
        <v>324462</v>
      </c>
      <c r="E27" s="74">
        <f t="shared" si="7"/>
        <v>79102</v>
      </c>
      <c r="F27" s="74">
        <v>1023</v>
      </c>
      <c r="G27" s="74">
        <v>0</v>
      </c>
      <c r="H27" s="74">
        <v>0</v>
      </c>
      <c r="I27" s="74">
        <v>62250</v>
      </c>
      <c r="J27" s="75" t="s">
        <v>114</v>
      </c>
      <c r="K27" s="74">
        <v>15829</v>
      </c>
      <c r="L27" s="74">
        <v>245360</v>
      </c>
      <c r="M27" s="74">
        <f t="shared" si="8"/>
        <v>72159</v>
      </c>
      <c r="N27" s="74">
        <f t="shared" si="9"/>
        <v>932</v>
      </c>
      <c r="O27" s="74">
        <v>0</v>
      </c>
      <c r="P27" s="74">
        <v>0</v>
      </c>
      <c r="Q27" s="74">
        <v>0</v>
      </c>
      <c r="R27" s="74">
        <v>932</v>
      </c>
      <c r="S27" s="75" t="s">
        <v>114</v>
      </c>
      <c r="T27" s="74">
        <v>0</v>
      </c>
      <c r="U27" s="74">
        <v>71227</v>
      </c>
      <c r="V27" s="74">
        <f t="shared" si="10"/>
        <v>396621</v>
      </c>
      <c r="W27" s="74">
        <f t="shared" si="11"/>
        <v>80034</v>
      </c>
      <c r="X27" s="74">
        <f t="shared" si="12"/>
        <v>1023</v>
      </c>
      <c r="Y27" s="74">
        <f t="shared" si="13"/>
        <v>0</v>
      </c>
      <c r="Z27" s="74">
        <f t="shared" si="14"/>
        <v>0</v>
      </c>
      <c r="AA27" s="74">
        <f t="shared" si="15"/>
        <v>63182</v>
      </c>
      <c r="AB27" s="75" t="s">
        <v>114</v>
      </c>
      <c r="AC27" s="74">
        <f t="shared" si="16"/>
        <v>15829</v>
      </c>
      <c r="AD27" s="74">
        <f t="shared" si="17"/>
        <v>316587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324462</v>
      </c>
      <c r="AN27" s="74">
        <f t="shared" si="21"/>
        <v>25454</v>
      </c>
      <c r="AO27" s="74">
        <v>17165</v>
      </c>
      <c r="AP27" s="74">
        <v>6092</v>
      </c>
      <c r="AQ27" s="74">
        <v>2197</v>
      </c>
      <c r="AR27" s="74">
        <v>0</v>
      </c>
      <c r="AS27" s="74">
        <f t="shared" si="22"/>
        <v>146743</v>
      </c>
      <c r="AT27" s="74">
        <v>1776</v>
      </c>
      <c r="AU27" s="74">
        <v>144967</v>
      </c>
      <c r="AV27" s="74">
        <v>0</v>
      </c>
      <c r="AW27" s="74">
        <v>0</v>
      </c>
      <c r="AX27" s="74">
        <f t="shared" si="23"/>
        <v>152265</v>
      </c>
      <c r="AY27" s="74">
        <v>93542</v>
      </c>
      <c r="AZ27" s="74">
        <v>58723</v>
      </c>
      <c r="BA27" s="74"/>
      <c r="BB27" s="74">
        <v>0</v>
      </c>
      <c r="BC27" s="74">
        <v>0</v>
      </c>
      <c r="BD27" s="74">
        <v>0</v>
      </c>
      <c r="BE27" s="74">
        <v>0</v>
      </c>
      <c r="BF27" s="74">
        <f t="shared" si="24"/>
        <v>324462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65519</v>
      </c>
      <c r="BP27" s="74">
        <f t="shared" si="28"/>
        <v>8525</v>
      </c>
      <c r="BQ27" s="74">
        <v>8525</v>
      </c>
      <c r="BR27" s="74">
        <v>0</v>
      </c>
      <c r="BS27" s="74">
        <v>0</v>
      </c>
      <c r="BT27" s="74">
        <v>0</v>
      </c>
      <c r="BU27" s="74">
        <f t="shared" si="29"/>
        <v>25914</v>
      </c>
      <c r="BV27" s="74">
        <v>0</v>
      </c>
      <c r="BW27" s="74">
        <v>25914</v>
      </c>
      <c r="BX27" s="74">
        <v>0</v>
      </c>
      <c r="BY27" s="74">
        <v>0</v>
      </c>
      <c r="BZ27" s="74">
        <f t="shared" si="30"/>
        <v>31080</v>
      </c>
      <c r="CA27" s="74">
        <v>0</v>
      </c>
      <c r="CB27" s="74">
        <v>31080</v>
      </c>
      <c r="CC27" s="74">
        <v>0</v>
      </c>
      <c r="CD27" s="74">
        <v>0</v>
      </c>
      <c r="CE27" s="74">
        <v>0</v>
      </c>
      <c r="CF27" s="74">
        <v>0</v>
      </c>
      <c r="CG27" s="74">
        <v>6640</v>
      </c>
      <c r="CH27" s="74">
        <f t="shared" si="31"/>
        <v>72159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389981</v>
      </c>
      <c r="CR27" s="74">
        <f t="shared" si="41"/>
        <v>33979</v>
      </c>
      <c r="CS27" s="74">
        <f t="shared" si="42"/>
        <v>25690</v>
      </c>
      <c r="CT27" s="74">
        <f t="shared" si="43"/>
        <v>6092</v>
      </c>
      <c r="CU27" s="74">
        <f t="shared" si="44"/>
        <v>2197</v>
      </c>
      <c r="CV27" s="74">
        <f t="shared" si="45"/>
        <v>0</v>
      </c>
      <c r="CW27" s="74">
        <f t="shared" si="46"/>
        <v>172657</v>
      </c>
      <c r="CX27" s="74">
        <f t="shared" si="47"/>
        <v>1776</v>
      </c>
      <c r="CY27" s="74">
        <f t="shared" si="48"/>
        <v>170881</v>
      </c>
      <c r="CZ27" s="74">
        <f t="shared" si="49"/>
        <v>0</v>
      </c>
      <c r="DA27" s="74">
        <f t="shared" si="50"/>
        <v>0</v>
      </c>
      <c r="DB27" s="74">
        <f t="shared" si="51"/>
        <v>183345</v>
      </c>
      <c r="DC27" s="74">
        <f t="shared" si="52"/>
        <v>93542</v>
      </c>
      <c r="DD27" s="74">
        <f t="shared" si="53"/>
        <v>89803</v>
      </c>
      <c r="DE27" s="74">
        <f t="shared" si="54"/>
        <v>0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6640</v>
      </c>
      <c r="DJ27" s="74">
        <f t="shared" si="59"/>
        <v>396621</v>
      </c>
    </row>
    <row r="28" spans="1:114" s="50" customFormat="1" ht="12" customHeight="1">
      <c r="A28" s="53" t="s">
        <v>111</v>
      </c>
      <c r="B28" s="54" t="s">
        <v>155</v>
      </c>
      <c r="C28" s="53" t="s">
        <v>156</v>
      </c>
      <c r="D28" s="74">
        <f t="shared" si="6"/>
        <v>177518</v>
      </c>
      <c r="E28" s="74">
        <f t="shared" si="7"/>
        <v>48</v>
      </c>
      <c r="F28" s="74">
        <v>0</v>
      </c>
      <c r="G28" s="74">
        <v>0</v>
      </c>
      <c r="H28" s="74">
        <v>0</v>
      </c>
      <c r="I28" s="74">
        <v>48</v>
      </c>
      <c r="J28" s="75" t="s">
        <v>114</v>
      </c>
      <c r="K28" s="74">
        <v>0</v>
      </c>
      <c r="L28" s="74">
        <v>177470</v>
      </c>
      <c r="M28" s="74">
        <f t="shared" si="8"/>
        <v>30961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114</v>
      </c>
      <c r="T28" s="74">
        <v>0</v>
      </c>
      <c r="U28" s="74">
        <v>30961</v>
      </c>
      <c r="V28" s="74">
        <f t="shared" si="10"/>
        <v>208479</v>
      </c>
      <c r="W28" s="74">
        <f t="shared" si="11"/>
        <v>48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48</v>
      </c>
      <c r="AB28" s="75" t="s">
        <v>114</v>
      </c>
      <c r="AC28" s="74">
        <f t="shared" si="16"/>
        <v>0</v>
      </c>
      <c r="AD28" s="74">
        <f t="shared" si="17"/>
        <v>208431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15619</v>
      </c>
      <c r="AM28" s="74">
        <f t="shared" si="20"/>
        <v>0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161899</v>
      </c>
      <c r="BD28" s="74">
        <v>0</v>
      </c>
      <c r="BE28" s="74">
        <v>0</v>
      </c>
      <c r="BF28" s="74">
        <f t="shared" si="24"/>
        <v>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30961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15619</v>
      </c>
      <c r="CQ28" s="74">
        <f t="shared" si="40"/>
        <v>0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0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192860</v>
      </c>
      <c r="DH28" s="74">
        <f t="shared" si="57"/>
        <v>0</v>
      </c>
      <c r="DI28" s="74">
        <f t="shared" si="58"/>
        <v>0</v>
      </c>
      <c r="DJ28" s="74">
        <f t="shared" si="59"/>
        <v>0</v>
      </c>
    </row>
    <row r="29" spans="1:114" s="50" customFormat="1" ht="12" customHeight="1">
      <c r="A29" s="53" t="s">
        <v>111</v>
      </c>
      <c r="B29" s="54" t="s">
        <v>157</v>
      </c>
      <c r="C29" s="53" t="s">
        <v>158</v>
      </c>
      <c r="D29" s="74">
        <f t="shared" si="6"/>
        <v>128039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114</v>
      </c>
      <c r="K29" s="74">
        <v>0</v>
      </c>
      <c r="L29" s="74">
        <v>128039</v>
      </c>
      <c r="M29" s="74">
        <f t="shared" si="8"/>
        <v>38350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114</v>
      </c>
      <c r="T29" s="74">
        <v>0</v>
      </c>
      <c r="U29" s="74">
        <v>38350</v>
      </c>
      <c r="V29" s="74">
        <f t="shared" si="10"/>
        <v>166389</v>
      </c>
      <c r="W29" s="74">
        <f t="shared" si="11"/>
        <v>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114</v>
      </c>
      <c r="AC29" s="74">
        <f t="shared" si="16"/>
        <v>0</v>
      </c>
      <c r="AD29" s="74">
        <f t="shared" si="17"/>
        <v>166389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854</v>
      </c>
      <c r="AM29" s="74">
        <f t="shared" si="20"/>
        <v>39805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39805</v>
      </c>
      <c r="AY29" s="74">
        <v>39805</v>
      </c>
      <c r="AZ29" s="74">
        <v>0</v>
      </c>
      <c r="BA29" s="74">
        <v>0</v>
      </c>
      <c r="BB29" s="74">
        <v>0</v>
      </c>
      <c r="BC29" s="74">
        <v>87380</v>
      </c>
      <c r="BD29" s="74">
        <v>0</v>
      </c>
      <c r="BE29" s="74">
        <v>0</v>
      </c>
      <c r="BF29" s="74">
        <f t="shared" si="24"/>
        <v>39805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/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/>
      <c r="BX29" s="74">
        <v>0</v>
      </c>
      <c r="BY29" s="74">
        <v>0</v>
      </c>
      <c r="BZ29" s="74">
        <f t="shared" si="30"/>
        <v>0</v>
      </c>
      <c r="CA29" s="74">
        <v>0</v>
      </c>
      <c r="CB29" s="74"/>
      <c r="CC29" s="74"/>
      <c r="CD29" s="74"/>
      <c r="CE29" s="74">
        <v>38350</v>
      </c>
      <c r="CF29" s="74">
        <v>0</v>
      </c>
      <c r="CG29" s="74"/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854</v>
      </c>
      <c r="CQ29" s="74">
        <f t="shared" si="40"/>
        <v>39805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39805</v>
      </c>
      <c r="DC29" s="74">
        <f t="shared" si="52"/>
        <v>39805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125730</v>
      </c>
      <c r="DH29" s="74">
        <f t="shared" si="57"/>
        <v>0</v>
      </c>
      <c r="DI29" s="74">
        <f t="shared" si="58"/>
        <v>0</v>
      </c>
      <c r="DJ29" s="74">
        <f t="shared" si="59"/>
        <v>39805</v>
      </c>
    </row>
    <row r="30" spans="1:114" s="50" customFormat="1" ht="12" customHeight="1">
      <c r="A30" s="53" t="s">
        <v>111</v>
      </c>
      <c r="B30" s="54" t="s">
        <v>159</v>
      </c>
      <c r="C30" s="53" t="s">
        <v>160</v>
      </c>
      <c r="D30" s="74">
        <f t="shared" si="6"/>
        <v>71769</v>
      </c>
      <c r="E30" s="74">
        <f t="shared" si="7"/>
        <v>9747</v>
      </c>
      <c r="F30" s="74">
        <v>0</v>
      </c>
      <c r="G30" s="74">
        <v>1800</v>
      </c>
      <c r="H30" s="74">
        <v>0</v>
      </c>
      <c r="I30" s="74">
        <v>7892</v>
      </c>
      <c r="J30" s="75" t="s">
        <v>114</v>
      </c>
      <c r="K30" s="74">
        <v>55</v>
      </c>
      <c r="L30" s="74">
        <v>62022</v>
      </c>
      <c r="M30" s="74">
        <f t="shared" si="8"/>
        <v>24859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114</v>
      </c>
      <c r="T30" s="74">
        <v>0</v>
      </c>
      <c r="U30" s="74">
        <v>24859</v>
      </c>
      <c r="V30" s="74">
        <f t="shared" si="10"/>
        <v>96628</v>
      </c>
      <c r="W30" s="74">
        <f t="shared" si="11"/>
        <v>9747</v>
      </c>
      <c r="X30" s="74">
        <f t="shared" si="12"/>
        <v>0</v>
      </c>
      <c r="Y30" s="74">
        <f t="shared" si="13"/>
        <v>1800</v>
      </c>
      <c r="Z30" s="74">
        <f t="shared" si="14"/>
        <v>0</v>
      </c>
      <c r="AA30" s="74">
        <f t="shared" si="15"/>
        <v>7892</v>
      </c>
      <c r="AB30" s="75" t="s">
        <v>114</v>
      </c>
      <c r="AC30" s="74">
        <f t="shared" si="16"/>
        <v>55</v>
      </c>
      <c r="AD30" s="74">
        <f t="shared" si="17"/>
        <v>86881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7816</v>
      </c>
      <c r="AM30" s="74">
        <f t="shared" si="20"/>
        <v>26326</v>
      </c>
      <c r="AN30" s="74">
        <f t="shared" si="21"/>
        <v>6571</v>
      </c>
      <c r="AO30" s="74">
        <v>6571</v>
      </c>
      <c r="AP30" s="74">
        <v>0</v>
      </c>
      <c r="AQ30" s="74">
        <v>0</v>
      </c>
      <c r="AR30" s="74">
        <v>0</v>
      </c>
      <c r="AS30" s="74">
        <f t="shared" si="22"/>
        <v>5334</v>
      </c>
      <c r="AT30" s="74">
        <v>5334</v>
      </c>
      <c r="AU30" s="74">
        <v>0</v>
      </c>
      <c r="AV30" s="74">
        <v>0</v>
      </c>
      <c r="AW30" s="74">
        <v>0</v>
      </c>
      <c r="AX30" s="74">
        <f t="shared" si="23"/>
        <v>14421</v>
      </c>
      <c r="AY30" s="74">
        <v>13541</v>
      </c>
      <c r="AZ30" s="74">
        <v>224</v>
      </c>
      <c r="BA30" s="74">
        <v>0</v>
      </c>
      <c r="BB30" s="74">
        <v>656</v>
      </c>
      <c r="BC30" s="74">
        <v>37627</v>
      </c>
      <c r="BD30" s="74">
        <v>0</v>
      </c>
      <c r="BE30" s="74">
        <v>0</v>
      </c>
      <c r="BF30" s="74">
        <f t="shared" si="24"/>
        <v>26326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50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24809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7866</v>
      </c>
      <c r="CQ30" s="74">
        <f t="shared" si="40"/>
        <v>26326</v>
      </c>
      <c r="CR30" s="74">
        <f t="shared" si="41"/>
        <v>6571</v>
      </c>
      <c r="CS30" s="74">
        <f t="shared" si="42"/>
        <v>6571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5334</v>
      </c>
      <c r="CX30" s="74">
        <f t="shared" si="47"/>
        <v>5334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14421</v>
      </c>
      <c r="DC30" s="74">
        <f t="shared" si="52"/>
        <v>13541</v>
      </c>
      <c r="DD30" s="74">
        <f t="shared" si="53"/>
        <v>224</v>
      </c>
      <c r="DE30" s="74">
        <f t="shared" si="54"/>
        <v>0</v>
      </c>
      <c r="DF30" s="74">
        <f t="shared" si="55"/>
        <v>656</v>
      </c>
      <c r="DG30" s="74">
        <f t="shared" si="56"/>
        <v>62436</v>
      </c>
      <c r="DH30" s="74">
        <f t="shared" si="57"/>
        <v>0</v>
      </c>
      <c r="DI30" s="74">
        <f t="shared" si="58"/>
        <v>0</v>
      </c>
      <c r="DJ30" s="74">
        <f t="shared" si="59"/>
        <v>26326</v>
      </c>
    </row>
    <row r="31" spans="1:114" s="50" customFormat="1" ht="12" customHeight="1">
      <c r="A31" s="53" t="s">
        <v>111</v>
      </c>
      <c r="B31" s="54" t="s">
        <v>161</v>
      </c>
      <c r="C31" s="53" t="s">
        <v>162</v>
      </c>
      <c r="D31" s="74">
        <f t="shared" si="6"/>
        <v>222869</v>
      </c>
      <c r="E31" s="74">
        <f t="shared" si="7"/>
        <v>39370</v>
      </c>
      <c r="F31" s="74">
        <v>0</v>
      </c>
      <c r="G31" s="74">
        <v>0</v>
      </c>
      <c r="H31" s="74">
        <v>0</v>
      </c>
      <c r="I31" s="74">
        <v>39340</v>
      </c>
      <c r="J31" s="75" t="s">
        <v>114</v>
      </c>
      <c r="K31" s="74">
        <v>30</v>
      </c>
      <c r="L31" s="74">
        <v>183499</v>
      </c>
      <c r="M31" s="74">
        <f t="shared" si="8"/>
        <v>38842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114</v>
      </c>
      <c r="T31" s="74">
        <v>0</v>
      </c>
      <c r="U31" s="74">
        <v>38842</v>
      </c>
      <c r="V31" s="74">
        <f t="shared" si="10"/>
        <v>261711</v>
      </c>
      <c r="W31" s="74">
        <f t="shared" si="11"/>
        <v>39370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39340</v>
      </c>
      <c r="AB31" s="75" t="s">
        <v>114</v>
      </c>
      <c r="AC31" s="74">
        <f t="shared" si="16"/>
        <v>30</v>
      </c>
      <c r="AD31" s="74">
        <f t="shared" si="17"/>
        <v>222341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21609</v>
      </c>
      <c r="AM31" s="74">
        <f t="shared" si="20"/>
        <v>97234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97234</v>
      </c>
      <c r="AY31" s="74">
        <v>92217</v>
      </c>
      <c r="AZ31" s="74">
        <v>1336</v>
      </c>
      <c r="BA31" s="74">
        <v>0</v>
      </c>
      <c r="BB31" s="74">
        <v>3681</v>
      </c>
      <c r="BC31" s="74">
        <v>104026</v>
      </c>
      <c r="BD31" s="74">
        <v>0</v>
      </c>
      <c r="BE31" s="74">
        <v>0</v>
      </c>
      <c r="BF31" s="74">
        <f t="shared" si="24"/>
        <v>97234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78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38764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21687</v>
      </c>
      <c r="CQ31" s="74">
        <f t="shared" si="40"/>
        <v>97234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97234</v>
      </c>
      <c r="DC31" s="74">
        <f t="shared" si="52"/>
        <v>92217</v>
      </c>
      <c r="DD31" s="74">
        <f t="shared" si="53"/>
        <v>1336</v>
      </c>
      <c r="DE31" s="74">
        <f t="shared" si="54"/>
        <v>0</v>
      </c>
      <c r="DF31" s="74">
        <f t="shared" si="55"/>
        <v>3681</v>
      </c>
      <c r="DG31" s="74">
        <f t="shared" si="56"/>
        <v>142790</v>
      </c>
      <c r="DH31" s="74">
        <f t="shared" si="57"/>
        <v>0</v>
      </c>
      <c r="DI31" s="74">
        <f t="shared" si="58"/>
        <v>0</v>
      </c>
      <c r="DJ31" s="74">
        <f t="shared" si="59"/>
        <v>97234</v>
      </c>
    </row>
    <row r="32" spans="1:114" s="50" customFormat="1" ht="12" customHeight="1">
      <c r="A32" s="53" t="s">
        <v>111</v>
      </c>
      <c r="B32" s="54" t="s">
        <v>163</v>
      </c>
      <c r="C32" s="53" t="s">
        <v>164</v>
      </c>
      <c r="D32" s="74">
        <f t="shared" si="6"/>
        <v>404955</v>
      </c>
      <c r="E32" s="74">
        <f t="shared" si="7"/>
        <v>34627</v>
      </c>
      <c r="F32" s="74">
        <v>0</v>
      </c>
      <c r="G32" s="74">
        <v>0</v>
      </c>
      <c r="H32" s="74">
        <v>0</v>
      </c>
      <c r="I32" s="74">
        <v>27426</v>
      </c>
      <c r="J32" s="75" t="s">
        <v>114</v>
      </c>
      <c r="K32" s="74">
        <v>7201</v>
      </c>
      <c r="L32" s="74">
        <v>370328</v>
      </c>
      <c r="M32" s="74">
        <f t="shared" si="8"/>
        <v>48789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114</v>
      </c>
      <c r="T32" s="74">
        <v>0</v>
      </c>
      <c r="U32" s="74">
        <v>48789</v>
      </c>
      <c r="V32" s="74">
        <f t="shared" si="10"/>
        <v>453744</v>
      </c>
      <c r="W32" s="74">
        <f t="shared" si="11"/>
        <v>34627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27426</v>
      </c>
      <c r="AB32" s="75" t="s">
        <v>114</v>
      </c>
      <c r="AC32" s="74">
        <f t="shared" si="16"/>
        <v>7201</v>
      </c>
      <c r="AD32" s="74">
        <f t="shared" si="17"/>
        <v>419117</v>
      </c>
      <c r="AE32" s="74">
        <f t="shared" si="18"/>
        <v>2520</v>
      </c>
      <c r="AF32" s="74">
        <f t="shared" si="19"/>
        <v>2520</v>
      </c>
      <c r="AG32" s="74">
        <v>2520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161976</v>
      </c>
      <c r="AN32" s="74">
        <f t="shared" si="21"/>
        <v>38906</v>
      </c>
      <c r="AO32" s="74">
        <v>8648</v>
      </c>
      <c r="AP32" s="74">
        <v>30258</v>
      </c>
      <c r="AQ32" s="74">
        <v>0</v>
      </c>
      <c r="AR32" s="74">
        <v>0</v>
      </c>
      <c r="AS32" s="74">
        <f t="shared" si="22"/>
        <v>9620</v>
      </c>
      <c r="AT32" s="74">
        <v>9620</v>
      </c>
      <c r="AU32" s="74">
        <v>0</v>
      </c>
      <c r="AV32" s="74">
        <v>0</v>
      </c>
      <c r="AW32" s="74">
        <v>5081</v>
      </c>
      <c r="AX32" s="74">
        <f t="shared" si="23"/>
        <v>108171</v>
      </c>
      <c r="AY32" s="74">
        <v>97991</v>
      </c>
      <c r="AZ32" s="74">
        <v>9176</v>
      </c>
      <c r="BA32" s="74">
        <v>588</v>
      </c>
      <c r="BB32" s="74">
        <v>416</v>
      </c>
      <c r="BC32" s="74">
        <v>240459</v>
      </c>
      <c r="BD32" s="74">
        <v>198</v>
      </c>
      <c r="BE32" s="74">
        <v>0</v>
      </c>
      <c r="BF32" s="74">
        <f t="shared" si="24"/>
        <v>164496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48789</v>
      </c>
      <c r="CF32" s="74">
        <v>0</v>
      </c>
      <c r="CG32" s="74">
        <v>0</v>
      </c>
      <c r="CH32" s="74">
        <f t="shared" si="31"/>
        <v>0</v>
      </c>
      <c r="CI32" s="74">
        <f t="shared" si="32"/>
        <v>2520</v>
      </c>
      <c r="CJ32" s="74">
        <f t="shared" si="33"/>
        <v>2520</v>
      </c>
      <c r="CK32" s="74">
        <f t="shared" si="34"/>
        <v>2520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161976</v>
      </c>
      <c r="CR32" s="74">
        <f t="shared" si="41"/>
        <v>38906</v>
      </c>
      <c r="CS32" s="74">
        <f t="shared" si="42"/>
        <v>8648</v>
      </c>
      <c r="CT32" s="74">
        <f t="shared" si="43"/>
        <v>30258</v>
      </c>
      <c r="CU32" s="74">
        <f t="shared" si="44"/>
        <v>0</v>
      </c>
      <c r="CV32" s="74">
        <f t="shared" si="45"/>
        <v>0</v>
      </c>
      <c r="CW32" s="74">
        <f t="shared" si="46"/>
        <v>9620</v>
      </c>
      <c r="CX32" s="74">
        <f t="shared" si="47"/>
        <v>9620</v>
      </c>
      <c r="CY32" s="74">
        <f t="shared" si="48"/>
        <v>0</v>
      </c>
      <c r="CZ32" s="74">
        <f t="shared" si="49"/>
        <v>0</v>
      </c>
      <c r="DA32" s="74">
        <f t="shared" si="50"/>
        <v>5081</v>
      </c>
      <c r="DB32" s="74">
        <f t="shared" si="51"/>
        <v>108171</v>
      </c>
      <c r="DC32" s="74">
        <f t="shared" si="52"/>
        <v>97991</v>
      </c>
      <c r="DD32" s="74">
        <f t="shared" si="53"/>
        <v>9176</v>
      </c>
      <c r="DE32" s="74">
        <f t="shared" si="54"/>
        <v>588</v>
      </c>
      <c r="DF32" s="74">
        <f t="shared" si="55"/>
        <v>416</v>
      </c>
      <c r="DG32" s="74">
        <f t="shared" si="56"/>
        <v>289248</v>
      </c>
      <c r="DH32" s="74">
        <f t="shared" si="57"/>
        <v>198</v>
      </c>
      <c r="DI32" s="74">
        <f t="shared" si="58"/>
        <v>0</v>
      </c>
      <c r="DJ32" s="74">
        <f t="shared" si="59"/>
        <v>164496</v>
      </c>
    </row>
    <row r="33" spans="1:114" s="50" customFormat="1" ht="12" customHeight="1">
      <c r="A33" s="53" t="s">
        <v>111</v>
      </c>
      <c r="B33" s="54" t="s">
        <v>165</v>
      </c>
      <c r="C33" s="53" t="s">
        <v>166</v>
      </c>
      <c r="D33" s="74">
        <f t="shared" si="6"/>
        <v>117710</v>
      </c>
      <c r="E33" s="74">
        <f t="shared" si="7"/>
        <v>40394</v>
      </c>
      <c r="F33" s="74">
        <v>0</v>
      </c>
      <c r="G33" s="74">
        <v>0</v>
      </c>
      <c r="H33" s="74">
        <v>0</v>
      </c>
      <c r="I33" s="74">
        <v>170</v>
      </c>
      <c r="J33" s="75" t="s">
        <v>114</v>
      </c>
      <c r="K33" s="74">
        <v>40224</v>
      </c>
      <c r="L33" s="74">
        <v>77316</v>
      </c>
      <c r="M33" s="74">
        <f t="shared" si="8"/>
        <v>47972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114</v>
      </c>
      <c r="T33" s="74">
        <v>0</v>
      </c>
      <c r="U33" s="74">
        <v>47972</v>
      </c>
      <c r="V33" s="74">
        <f t="shared" si="10"/>
        <v>165682</v>
      </c>
      <c r="W33" s="74">
        <f t="shared" si="11"/>
        <v>40394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170</v>
      </c>
      <c r="AB33" s="75" t="s">
        <v>114</v>
      </c>
      <c r="AC33" s="74">
        <f t="shared" si="16"/>
        <v>40224</v>
      </c>
      <c r="AD33" s="74">
        <f t="shared" si="17"/>
        <v>125288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40394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40394</v>
      </c>
      <c r="AY33" s="74">
        <v>40394</v>
      </c>
      <c r="AZ33" s="74">
        <v>0</v>
      </c>
      <c r="BA33" s="74">
        <v>0</v>
      </c>
      <c r="BB33" s="74">
        <v>0</v>
      </c>
      <c r="BC33" s="74">
        <v>77316</v>
      </c>
      <c r="BD33" s="74">
        <v>0</v>
      </c>
      <c r="BE33" s="74">
        <v>0</v>
      </c>
      <c r="BF33" s="74">
        <f t="shared" si="24"/>
        <v>40394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47972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40394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40394</v>
      </c>
      <c r="DC33" s="74">
        <f t="shared" si="52"/>
        <v>40394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125288</v>
      </c>
      <c r="DH33" s="74">
        <f t="shared" si="57"/>
        <v>0</v>
      </c>
      <c r="DI33" s="74">
        <f t="shared" si="58"/>
        <v>0</v>
      </c>
      <c r="DJ33" s="74">
        <f t="shared" si="59"/>
        <v>40394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167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168</v>
      </c>
      <c r="B2" s="148" t="s">
        <v>169</v>
      </c>
      <c r="C2" s="151" t="s">
        <v>170</v>
      </c>
      <c r="D2" s="132" t="s">
        <v>171</v>
      </c>
      <c r="E2" s="78"/>
      <c r="F2" s="78"/>
      <c r="G2" s="78"/>
      <c r="H2" s="78"/>
      <c r="I2" s="78"/>
      <c r="J2" s="78"/>
      <c r="K2" s="78"/>
      <c r="L2" s="79"/>
      <c r="M2" s="132" t="s">
        <v>172</v>
      </c>
      <c r="N2" s="78"/>
      <c r="O2" s="78"/>
      <c r="P2" s="78"/>
      <c r="Q2" s="78"/>
      <c r="R2" s="78"/>
      <c r="S2" s="78"/>
      <c r="T2" s="78"/>
      <c r="U2" s="79"/>
      <c r="V2" s="132" t="s">
        <v>173</v>
      </c>
      <c r="W2" s="78"/>
      <c r="X2" s="78"/>
      <c r="Y2" s="78"/>
      <c r="Z2" s="78"/>
      <c r="AA2" s="78"/>
      <c r="AB2" s="78"/>
      <c r="AC2" s="78"/>
      <c r="AD2" s="79"/>
      <c r="AE2" s="133" t="s">
        <v>174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175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176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177</v>
      </c>
      <c r="E3" s="83"/>
      <c r="F3" s="83"/>
      <c r="G3" s="83"/>
      <c r="H3" s="83"/>
      <c r="I3" s="83"/>
      <c r="J3" s="83"/>
      <c r="K3" s="83"/>
      <c r="L3" s="84"/>
      <c r="M3" s="134" t="s">
        <v>177</v>
      </c>
      <c r="N3" s="83"/>
      <c r="O3" s="83"/>
      <c r="P3" s="83"/>
      <c r="Q3" s="83"/>
      <c r="R3" s="83"/>
      <c r="S3" s="83"/>
      <c r="T3" s="83"/>
      <c r="U3" s="84"/>
      <c r="V3" s="134" t="s">
        <v>177</v>
      </c>
      <c r="W3" s="83"/>
      <c r="X3" s="83"/>
      <c r="Y3" s="83"/>
      <c r="Z3" s="83"/>
      <c r="AA3" s="83"/>
      <c r="AB3" s="83"/>
      <c r="AC3" s="83"/>
      <c r="AD3" s="84"/>
      <c r="AE3" s="135" t="s">
        <v>178</v>
      </c>
      <c r="AF3" s="80"/>
      <c r="AG3" s="80"/>
      <c r="AH3" s="80"/>
      <c r="AI3" s="80"/>
      <c r="AJ3" s="80"/>
      <c r="AK3" s="80"/>
      <c r="AL3" s="85"/>
      <c r="AM3" s="81" t="s">
        <v>179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180</v>
      </c>
      <c r="BF3" s="90" t="s">
        <v>173</v>
      </c>
      <c r="BG3" s="135" t="s">
        <v>178</v>
      </c>
      <c r="BH3" s="80"/>
      <c r="BI3" s="80"/>
      <c r="BJ3" s="80"/>
      <c r="BK3" s="80"/>
      <c r="BL3" s="80"/>
      <c r="BM3" s="80"/>
      <c r="BN3" s="85"/>
      <c r="BO3" s="81" t="s">
        <v>179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180</v>
      </c>
      <c r="CH3" s="90" t="s">
        <v>173</v>
      </c>
      <c r="CI3" s="135" t="s">
        <v>178</v>
      </c>
      <c r="CJ3" s="80"/>
      <c r="CK3" s="80"/>
      <c r="CL3" s="80"/>
      <c r="CM3" s="80"/>
      <c r="CN3" s="80"/>
      <c r="CO3" s="80"/>
      <c r="CP3" s="85"/>
      <c r="CQ3" s="81" t="s">
        <v>179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180</v>
      </c>
      <c r="DJ3" s="90" t="s">
        <v>173</v>
      </c>
    </row>
    <row r="4" spans="1:114" s="55" customFormat="1" ht="13.5" customHeight="1">
      <c r="A4" s="149"/>
      <c r="B4" s="149"/>
      <c r="C4" s="152"/>
      <c r="D4" s="68"/>
      <c r="E4" s="134" t="s">
        <v>181</v>
      </c>
      <c r="F4" s="91"/>
      <c r="G4" s="91"/>
      <c r="H4" s="91"/>
      <c r="I4" s="91"/>
      <c r="J4" s="91"/>
      <c r="K4" s="92"/>
      <c r="L4" s="125" t="s">
        <v>182</v>
      </c>
      <c r="M4" s="68"/>
      <c r="N4" s="134" t="s">
        <v>181</v>
      </c>
      <c r="O4" s="91"/>
      <c r="P4" s="91"/>
      <c r="Q4" s="91"/>
      <c r="R4" s="91"/>
      <c r="S4" s="91"/>
      <c r="T4" s="92"/>
      <c r="U4" s="125" t="s">
        <v>182</v>
      </c>
      <c r="V4" s="68"/>
      <c r="W4" s="134" t="s">
        <v>181</v>
      </c>
      <c r="X4" s="91"/>
      <c r="Y4" s="91"/>
      <c r="Z4" s="91"/>
      <c r="AA4" s="91"/>
      <c r="AB4" s="91"/>
      <c r="AC4" s="92"/>
      <c r="AD4" s="125" t="s">
        <v>182</v>
      </c>
      <c r="AE4" s="90" t="s">
        <v>173</v>
      </c>
      <c r="AF4" s="95" t="s">
        <v>183</v>
      </c>
      <c r="AG4" s="89"/>
      <c r="AH4" s="93"/>
      <c r="AI4" s="80"/>
      <c r="AJ4" s="94"/>
      <c r="AK4" s="136" t="s">
        <v>184</v>
      </c>
      <c r="AL4" s="146" t="s">
        <v>185</v>
      </c>
      <c r="AM4" s="90" t="s">
        <v>173</v>
      </c>
      <c r="AN4" s="135" t="s">
        <v>186</v>
      </c>
      <c r="AO4" s="87"/>
      <c r="AP4" s="87"/>
      <c r="AQ4" s="87"/>
      <c r="AR4" s="88"/>
      <c r="AS4" s="135" t="s">
        <v>187</v>
      </c>
      <c r="AT4" s="80"/>
      <c r="AU4" s="80"/>
      <c r="AV4" s="94"/>
      <c r="AW4" s="95" t="s">
        <v>188</v>
      </c>
      <c r="AX4" s="135" t="s">
        <v>189</v>
      </c>
      <c r="AY4" s="86"/>
      <c r="AZ4" s="87"/>
      <c r="BA4" s="87"/>
      <c r="BB4" s="88"/>
      <c r="BC4" s="95" t="s">
        <v>190</v>
      </c>
      <c r="BD4" s="95" t="s">
        <v>191</v>
      </c>
      <c r="BE4" s="90"/>
      <c r="BF4" s="90"/>
      <c r="BG4" s="90" t="s">
        <v>173</v>
      </c>
      <c r="BH4" s="95" t="s">
        <v>183</v>
      </c>
      <c r="BI4" s="89"/>
      <c r="BJ4" s="93"/>
      <c r="BK4" s="80"/>
      <c r="BL4" s="94"/>
      <c r="BM4" s="136" t="s">
        <v>184</v>
      </c>
      <c r="BN4" s="146" t="s">
        <v>185</v>
      </c>
      <c r="BO4" s="90" t="s">
        <v>173</v>
      </c>
      <c r="BP4" s="135" t="s">
        <v>186</v>
      </c>
      <c r="BQ4" s="87"/>
      <c r="BR4" s="87"/>
      <c r="BS4" s="87"/>
      <c r="BT4" s="88"/>
      <c r="BU4" s="135" t="s">
        <v>187</v>
      </c>
      <c r="BV4" s="80"/>
      <c r="BW4" s="80"/>
      <c r="BX4" s="94"/>
      <c r="BY4" s="95" t="s">
        <v>188</v>
      </c>
      <c r="BZ4" s="135" t="s">
        <v>189</v>
      </c>
      <c r="CA4" s="96"/>
      <c r="CB4" s="96"/>
      <c r="CC4" s="97"/>
      <c r="CD4" s="88"/>
      <c r="CE4" s="95" t="s">
        <v>190</v>
      </c>
      <c r="CF4" s="95" t="s">
        <v>191</v>
      </c>
      <c r="CG4" s="90"/>
      <c r="CH4" s="90"/>
      <c r="CI4" s="90" t="s">
        <v>173</v>
      </c>
      <c r="CJ4" s="95" t="s">
        <v>183</v>
      </c>
      <c r="CK4" s="89"/>
      <c r="CL4" s="93"/>
      <c r="CM4" s="80"/>
      <c r="CN4" s="94"/>
      <c r="CO4" s="136" t="s">
        <v>184</v>
      </c>
      <c r="CP4" s="146" t="s">
        <v>185</v>
      </c>
      <c r="CQ4" s="90" t="s">
        <v>173</v>
      </c>
      <c r="CR4" s="135" t="s">
        <v>186</v>
      </c>
      <c r="CS4" s="87"/>
      <c r="CT4" s="87"/>
      <c r="CU4" s="87"/>
      <c r="CV4" s="88"/>
      <c r="CW4" s="135" t="s">
        <v>187</v>
      </c>
      <c r="CX4" s="80"/>
      <c r="CY4" s="80"/>
      <c r="CZ4" s="94"/>
      <c r="DA4" s="95" t="s">
        <v>188</v>
      </c>
      <c r="DB4" s="135" t="s">
        <v>189</v>
      </c>
      <c r="DC4" s="87"/>
      <c r="DD4" s="87"/>
      <c r="DE4" s="87"/>
      <c r="DF4" s="88"/>
      <c r="DG4" s="95" t="s">
        <v>190</v>
      </c>
      <c r="DH4" s="95" t="s">
        <v>191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173</v>
      </c>
      <c r="F5" s="124" t="s">
        <v>192</v>
      </c>
      <c r="G5" s="124" t="s">
        <v>193</v>
      </c>
      <c r="H5" s="124" t="s">
        <v>194</v>
      </c>
      <c r="I5" s="124" t="s">
        <v>195</v>
      </c>
      <c r="J5" s="124" t="s">
        <v>196</v>
      </c>
      <c r="K5" s="124" t="s">
        <v>180</v>
      </c>
      <c r="L5" s="67"/>
      <c r="M5" s="68"/>
      <c r="N5" s="126" t="s">
        <v>173</v>
      </c>
      <c r="O5" s="124" t="s">
        <v>192</v>
      </c>
      <c r="P5" s="124" t="s">
        <v>193</v>
      </c>
      <c r="Q5" s="124" t="s">
        <v>194</v>
      </c>
      <c r="R5" s="124" t="s">
        <v>195</v>
      </c>
      <c r="S5" s="124" t="s">
        <v>196</v>
      </c>
      <c r="T5" s="124" t="s">
        <v>180</v>
      </c>
      <c r="U5" s="67"/>
      <c r="V5" s="68"/>
      <c r="W5" s="126" t="s">
        <v>173</v>
      </c>
      <c r="X5" s="124" t="s">
        <v>192</v>
      </c>
      <c r="Y5" s="124" t="s">
        <v>193</v>
      </c>
      <c r="Z5" s="124" t="s">
        <v>194</v>
      </c>
      <c r="AA5" s="124" t="s">
        <v>195</v>
      </c>
      <c r="AB5" s="124" t="s">
        <v>196</v>
      </c>
      <c r="AC5" s="124" t="s">
        <v>180</v>
      </c>
      <c r="AD5" s="67"/>
      <c r="AE5" s="90"/>
      <c r="AF5" s="90" t="s">
        <v>173</v>
      </c>
      <c r="AG5" s="136" t="s">
        <v>197</v>
      </c>
      <c r="AH5" s="136" t="s">
        <v>198</v>
      </c>
      <c r="AI5" s="136" t="s">
        <v>199</v>
      </c>
      <c r="AJ5" s="136" t="s">
        <v>180</v>
      </c>
      <c r="AK5" s="98"/>
      <c r="AL5" s="147"/>
      <c r="AM5" s="90"/>
      <c r="AN5" s="90" t="s">
        <v>173</v>
      </c>
      <c r="AO5" s="90" t="s">
        <v>200</v>
      </c>
      <c r="AP5" s="90" t="s">
        <v>201</v>
      </c>
      <c r="AQ5" s="90" t="s">
        <v>202</v>
      </c>
      <c r="AR5" s="90" t="s">
        <v>203</v>
      </c>
      <c r="AS5" s="90" t="s">
        <v>173</v>
      </c>
      <c r="AT5" s="95" t="s">
        <v>204</v>
      </c>
      <c r="AU5" s="95" t="s">
        <v>205</v>
      </c>
      <c r="AV5" s="95" t="s">
        <v>206</v>
      </c>
      <c r="AW5" s="90"/>
      <c r="AX5" s="90" t="s">
        <v>173</v>
      </c>
      <c r="AY5" s="95" t="s">
        <v>204</v>
      </c>
      <c r="AZ5" s="95" t="s">
        <v>205</v>
      </c>
      <c r="BA5" s="95" t="s">
        <v>206</v>
      </c>
      <c r="BB5" s="95" t="s">
        <v>180</v>
      </c>
      <c r="BC5" s="90"/>
      <c r="BD5" s="90"/>
      <c r="BE5" s="90"/>
      <c r="BF5" s="90"/>
      <c r="BG5" s="90"/>
      <c r="BH5" s="90" t="s">
        <v>173</v>
      </c>
      <c r="BI5" s="136" t="s">
        <v>197</v>
      </c>
      <c r="BJ5" s="136" t="s">
        <v>198</v>
      </c>
      <c r="BK5" s="136" t="s">
        <v>199</v>
      </c>
      <c r="BL5" s="136" t="s">
        <v>180</v>
      </c>
      <c r="BM5" s="98"/>
      <c r="BN5" s="147"/>
      <c r="BO5" s="90"/>
      <c r="BP5" s="90" t="s">
        <v>173</v>
      </c>
      <c r="BQ5" s="90" t="s">
        <v>200</v>
      </c>
      <c r="BR5" s="90" t="s">
        <v>201</v>
      </c>
      <c r="BS5" s="90" t="s">
        <v>202</v>
      </c>
      <c r="BT5" s="90" t="s">
        <v>203</v>
      </c>
      <c r="BU5" s="90" t="s">
        <v>173</v>
      </c>
      <c r="BV5" s="95" t="s">
        <v>204</v>
      </c>
      <c r="BW5" s="95" t="s">
        <v>205</v>
      </c>
      <c r="BX5" s="95" t="s">
        <v>206</v>
      </c>
      <c r="BY5" s="90"/>
      <c r="BZ5" s="90" t="s">
        <v>173</v>
      </c>
      <c r="CA5" s="95" t="s">
        <v>204</v>
      </c>
      <c r="CB5" s="95" t="s">
        <v>205</v>
      </c>
      <c r="CC5" s="95" t="s">
        <v>206</v>
      </c>
      <c r="CD5" s="95" t="s">
        <v>180</v>
      </c>
      <c r="CE5" s="90"/>
      <c r="CF5" s="90"/>
      <c r="CG5" s="90"/>
      <c r="CH5" s="90"/>
      <c r="CI5" s="90"/>
      <c r="CJ5" s="90" t="s">
        <v>173</v>
      </c>
      <c r="CK5" s="136" t="s">
        <v>197</v>
      </c>
      <c r="CL5" s="136" t="s">
        <v>198</v>
      </c>
      <c r="CM5" s="136" t="s">
        <v>199</v>
      </c>
      <c r="CN5" s="136" t="s">
        <v>180</v>
      </c>
      <c r="CO5" s="98"/>
      <c r="CP5" s="147"/>
      <c r="CQ5" s="90"/>
      <c r="CR5" s="90" t="s">
        <v>173</v>
      </c>
      <c r="CS5" s="90" t="s">
        <v>200</v>
      </c>
      <c r="CT5" s="90" t="s">
        <v>201</v>
      </c>
      <c r="CU5" s="90" t="s">
        <v>202</v>
      </c>
      <c r="CV5" s="90" t="s">
        <v>203</v>
      </c>
      <c r="CW5" s="90" t="s">
        <v>173</v>
      </c>
      <c r="CX5" s="95" t="s">
        <v>204</v>
      </c>
      <c r="CY5" s="95" t="s">
        <v>205</v>
      </c>
      <c r="CZ5" s="95" t="s">
        <v>206</v>
      </c>
      <c r="DA5" s="90"/>
      <c r="DB5" s="90" t="s">
        <v>173</v>
      </c>
      <c r="DC5" s="95" t="s">
        <v>204</v>
      </c>
      <c r="DD5" s="95" t="s">
        <v>205</v>
      </c>
      <c r="DE5" s="95" t="s">
        <v>206</v>
      </c>
      <c r="DF5" s="95" t="s">
        <v>180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207</v>
      </c>
      <c r="E6" s="99" t="s">
        <v>207</v>
      </c>
      <c r="F6" s="100" t="s">
        <v>207</v>
      </c>
      <c r="G6" s="100" t="s">
        <v>207</v>
      </c>
      <c r="H6" s="100" t="s">
        <v>207</v>
      </c>
      <c r="I6" s="100" t="s">
        <v>207</v>
      </c>
      <c r="J6" s="100" t="s">
        <v>207</v>
      </c>
      <c r="K6" s="100" t="s">
        <v>207</v>
      </c>
      <c r="L6" s="100" t="s">
        <v>207</v>
      </c>
      <c r="M6" s="99" t="s">
        <v>207</v>
      </c>
      <c r="N6" s="99" t="s">
        <v>207</v>
      </c>
      <c r="O6" s="100" t="s">
        <v>207</v>
      </c>
      <c r="P6" s="100" t="s">
        <v>207</v>
      </c>
      <c r="Q6" s="100" t="s">
        <v>207</v>
      </c>
      <c r="R6" s="100" t="s">
        <v>207</v>
      </c>
      <c r="S6" s="100" t="s">
        <v>207</v>
      </c>
      <c r="T6" s="100" t="s">
        <v>207</v>
      </c>
      <c r="U6" s="100" t="s">
        <v>207</v>
      </c>
      <c r="V6" s="99" t="s">
        <v>207</v>
      </c>
      <c r="W6" s="99" t="s">
        <v>207</v>
      </c>
      <c r="X6" s="100" t="s">
        <v>207</v>
      </c>
      <c r="Y6" s="100" t="s">
        <v>207</v>
      </c>
      <c r="Z6" s="100" t="s">
        <v>207</v>
      </c>
      <c r="AA6" s="100" t="s">
        <v>207</v>
      </c>
      <c r="AB6" s="100" t="s">
        <v>207</v>
      </c>
      <c r="AC6" s="100" t="s">
        <v>207</v>
      </c>
      <c r="AD6" s="100" t="s">
        <v>207</v>
      </c>
      <c r="AE6" s="101" t="s">
        <v>207</v>
      </c>
      <c r="AF6" s="101" t="s">
        <v>207</v>
      </c>
      <c r="AG6" s="102" t="s">
        <v>207</v>
      </c>
      <c r="AH6" s="102" t="s">
        <v>207</v>
      </c>
      <c r="AI6" s="102" t="s">
        <v>207</v>
      </c>
      <c r="AJ6" s="102" t="s">
        <v>207</v>
      </c>
      <c r="AK6" s="102" t="s">
        <v>207</v>
      </c>
      <c r="AL6" s="102" t="s">
        <v>207</v>
      </c>
      <c r="AM6" s="101" t="s">
        <v>207</v>
      </c>
      <c r="AN6" s="101" t="s">
        <v>207</v>
      </c>
      <c r="AO6" s="101" t="s">
        <v>207</v>
      </c>
      <c r="AP6" s="101" t="s">
        <v>207</v>
      </c>
      <c r="AQ6" s="101" t="s">
        <v>207</v>
      </c>
      <c r="AR6" s="101" t="s">
        <v>207</v>
      </c>
      <c r="AS6" s="101" t="s">
        <v>207</v>
      </c>
      <c r="AT6" s="101" t="s">
        <v>207</v>
      </c>
      <c r="AU6" s="101" t="s">
        <v>207</v>
      </c>
      <c r="AV6" s="101" t="s">
        <v>207</v>
      </c>
      <c r="AW6" s="101" t="s">
        <v>207</v>
      </c>
      <c r="AX6" s="101" t="s">
        <v>207</v>
      </c>
      <c r="AY6" s="101" t="s">
        <v>207</v>
      </c>
      <c r="AZ6" s="101" t="s">
        <v>207</v>
      </c>
      <c r="BA6" s="101" t="s">
        <v>207</v>
      </c>
      <c r="BB6" s="101" t="s">
        <v>207</v>
      </c>
      <c r="BC6" s="101" t="s">
        <v>207</v>
      </c>
      <c r="BD6" s="101" t="s">
        <v>207</v>
      </c>
      <c r="BE6" s="101" t="s">
        <v>207</v>
      </c>
      <c r="BF6" s="101" t="s">
        <v>207</v>
      </c>
      <c r="BG6" s="101" t="s">
        <v>207</v>
      </c>
      <c r="BH6" s="101" t="s">
        <v>207</v>
      </c>
      <c r="BI6" s="102" t="s">
        <v>207</v>
      </c>
      <c r="BJ6" s="102" t="s">
        <v>207</v>
      </c>
      <c r="BK6" s="102" t="s">
        <v>207</v>
      </c>
      <c r="BL6" s="102" t="s">
        <v>207</v>
      </c>
      <c r="BM6" s="102" t="s">
        <v>207</v>
      </c>
      <c r="BN6" s="102" t="s">
        <v>207</v>
      </c>
      <c r="BO6" s="101" t="s">
        <v>207</v>
      </c>
      <c r="BP6" s="101" t="s">
        <v>207</v>
      </c>
      <c r="BQ6" s="101" t="s">
        <v>207</v>
      </c>
      <c r="BR6" s="101" t="s">
        <v>207</v>
      </c>
      <c r="BS6" s="101" t="s">
        <v>207</v>
      </c>
      <c r="BT6" s="101" t="s">
        <v>207</v>
      </c>
      <c r="BU6" s="101" t="s">
        <v>207</v>
      </c>
      <c r="BV6" s="101" t="s">
        <v>207</v>
      </c>
      <c r="BW6" s="101" t="s">
        <v>207</v>
      </c>
      <c r="BX6" s="101" t="s">
        <v>207</v>
      </c>
      <c r="BY6" s="101" t="s">
        <v>207</v>
      </c>
      <c r="BZ6" s="101" t="s">
        <v>207</v>
      </c>
      <c r="CA6" s="101" t="s">
        <v>207</v>
      </c>
      <c r="CB6" s="101" t="s">
        <v>207</v>
      </c>
      <c r="CC6" s="101" t="s">
        <v>207</v>
      </c>
      <c r="CD6" s="101" t="s">
        <v>207</v>
      </c>
      <c r="CE6" s="101" t="s">
        <v>207</v>
      </c>
      <c r="CF6" s="101" t="s">
        <v>207</v>
      </c>
      <c r="CG6" s="101" t="s">
        <v>207</v>
      </c>
      <c r="CH6" s="101" t="s">
        <v>207</v>
      </c>
      <c r="CI6" s="101" t="s">
        <v>207</v>
      </c>
      <c r="CJ6" s="101" t="s">
        <v>207</v>
      </c>
      <c r="CK6" s="102" t="s">
        <v>207</v>
      </c>
      <c r="CL6" s="102" t="s">
        <v>207</v>
      </c>
      <c r="CM6" s="102" t="s">
        <v>207</v>
      </c>
      <c r="CN6" s="102" t="s">
        <v>207</v>
      </c>
      <c r="CO6" s="102" t="s">
        <v>207</v>
      </c>
      <c r="CP6" s="102" t="s">
        <v>207</v>
      </c>
      <c r="CQ6" s="101" t="s">
        <v>207</v>
      </c>
      <c r="CR6" s="101" t="s">
        <v>207</v>
      </c>
      <c r="CS6" s="102" t="s">
        <v>207</v>
      </c>
      <c r="CT6" s="102" t="s">
        <v>207</v>
      </c>
      <c r="CU6" s="102" t="s">
        <v>207</v>
      </c>
      <c r="CV6" s="102" t="s">
        <v>207</v>
      </c>
      <c r="CW6" s="101" t="s">
        <v>207</v>
      </c>
      <c r="CX6" s="101" t="s">
        <v>207</v>
      </c>
      <c r="CY6" s="101" t="s">
        <v>207</v>
      </c>
      <c r="CZ6" s="101" t="s">
        <v>207</v>
      </c>
      <c r="DA6" s="101" t="s">
        <v>207</v>
      </c>
      <c r="DB6" s="101" t="s">
        <v>207</v>
      </c>
      <c r="DC6" s="101" t="s">
        <v>207</v>
      </c>
      <c r="DD6" s="101" t="s">
        <v>207</v>
      </c>
      <c r="DE6" s="101" t="s">
        <v>207</v>
      </c>
      <c r="DF6" s="101" t="s">
        <v>207</v>
      </c>
      <c r="DG6" s="101" t="s">
        <v>207</v>
      </c>
      <c r="DH6" s="101" t="s">
        <v>207</v>
      </c>
      <c r="DI6" s="101" t="s">
        <v>207</v>
      </c>
      <c r="DJ6" s="101" t="s">
        <v>207</v>
      </c>
    </row>
    <row r="7" spans="1:114" s="50" customFormat="1" ht="12" customHeight="1">
      <c r="A7" s="48" t="s">
        <v>208</v>
      </c>
      <c r="B7" s="63" t="s">
        <v>209</v>
      </c>
      <c r="C7" s="48" t="s">
        <v>173</v>
      </c>
      <c r="D7" s="70">
        <f aca="true" t="shared" si="0" ref="D7:AK7">SUM(D8:D15)</f>
        <v>2481105</v>
      </c>
      <c r="E7" s="70">
        <f t="shared" si="0"/>
        <v>2331742</v>
      </c>
      <c r="F7" s="70">
        <f t="shared" si="0"/>
        <v>311432</v>
      </c>
      <c r="G7" s="70">
        <f t="shared" si="0"/>
        <v>0</v>
      </c>
      <c r="H7" s="70">
        <f t="shared" si="0"/>
        <v>548000</v>
      </c>
      <c r="I7" s="70">
        <f t="shared" si="0"/>
        <v>972982</v>
      </c>
      <c r="J7" s="70">
        <f t="shared" si="0"/>
        <v>4484669</v>
      </c>
      <c r="K7" s="70">
        <f t="shared" si="0"/>
        <v>499328</v>
      </c>
      <c r="L7" s="70">
        <f t="shared" si="0"/>
        <v>149363</v>
      </c>
      <c r="M7" s="70">
        <f t="shared" si="0"/>
        <v>392410</v>
      </c>
      <c r="N7" s="70">
        <f t="shared" si="0"/>
        <v>379479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347480</v>
      </c>
      <c r="S7" s="70">
        <f t="shared" si="0"/>
        <v>1290582</v>
      </c>
      <c r="T7" s="70">
        <f t="shared" si="0"/>
        <v>31999</v>
      </c>
      <c r="U7" s="70">
        <f t="shared" si="0"/>
        <v>12931</v>
      </c>
      <c r="V7" s="70">
        <f t="shared" si="0"/>
        <v>2873515</v>
      </c>
      <c r="W7" s="70">
        <f t="shared" si="0"/>
        <v>2711221</v>
      </c>
      <c r="X7" s="70">
        <f t="shared" si="0"/>
        <v>311432</v>
      </c>
      <c r="Y7" s="70">
        <f t="shared" si="0"/>
        <v>0</v>
      </c>
      <c r="Z7" s="70">
        <f t="shared" si="0"/>
        <v>548000</v>
      </c>
      <c r="AA7" s="70">
        <f t="shared" si="0"/>
        <v>1320462</v>
      </c>
      <c r="AB7" s="70">
        <f t="shared" si="0"/>
        <v>5775251</v>
      </c>
      <c r="AC7" s="70">
        <f t="shared" si="0"/>
        <v>531327</v>
      </c>
      <c r="AD7" s="70">
        <f t="shared" si="0"/>
        <v>162294</v>
      </c>
      <c r="AE7" s="70">
        <f t="shared" si="0"/>
        <v>1400902</v>
      </c>
      <c r="AF7" s="70">
        <f t="shared" si="0"/>
        <v>1232617</v>
      </c>
      <c r="AG7" s="70">
        <f t="shared" si="0"/>
        <v>0</v>
      </c>
      <c r="AH7" s="70">
        <f t="shared" si="0"/>
        <v>1185158</v>
      </c>
      <c r="AI7" s="70">
        <f t="shared" si="0"/>
        <v>47459</v>
      </c>
      <c r="AJ7" s="70">
        <f t="shared" si="0"/>
        <v>0</v>
      </c>
      <c r="AK7" s="70">
        <f t="shared" si="0"/>
        <v>168285</v>
      </c>
      <c r="AL7" s="71" t="s">
        <v>210</v>
      </c>
      <c r="AM7" s="70">
        <f aca="true" t="shared" si="1" ref="AM7:BB7">SUM(AM8:AM15)</f>
        <v>5190430</v>
      </c>
      <c r="AN7" s="70">
        <f t="shared" si="1"/>
        <v>516833</v>
      </c>
      <c r="AO7" s="70">
        <f t="shared" si="1"/>
        <v>328035</v>
      </c>
      <c r="AP7" s="70">
        <f t="shared" si="1"/>
        <v>29093</v>
      </c>
      <c r="AQ7" s="70">
        <f t="shared" si="1"/>
        <v>156758</v>
      </c>
      <c r="AR7" s="70">
        <f t="shared" si="1"/>
        <v>2947</v>
      </c>
      <c r="AS7" s="70">
        <f t="shared" si="1"/>
        <v>1298894</v>
      </c>
      <c r="AT7" s="70">
        <f t="shared" si="1"/>
        <v>8092</v>
      </c>
      <c r="AU7" s="70">
        <f t="shared" si="1"/>
        <v>1238734</v>
      </c>
      <c r="AV7" s="70">
        <f t="shared" si="1"/>
        <v>52068</v>
      </c>
      <c r="AW7" s="70">
        <f t="shared" si="1"/>
        <v>0</v>
      </c>
      <c r="AX7" s="70">
        <f t="shared" si="1"/>
        <v>3374703</v>
      </c>
      <c r="AY7" s="70">
        <f t="shared" si="1"/>
        <v>63960</v>
      </c>
      <c r="AZ7" s="70">
        <f t="shared" si="1"/>
        <v>2770858</v>
      </c>
      <c r="BA7" s="70">
        <f t="shared" si="1"/>
        <v>523292</v>
      </c>
      <c r="BB7" s="70">
        <f t="shared" si="1"/>
        <v>16593</v>
      </c>
      <c r="BC7" s="71" t="s">
        <v>210</v>
      </c>
      <c r="BD7" s="70">
        <f aca="true" t="shared" si="2" ref="BD7:BM7">SUM(BD8:BD15)</f>
        <v>0</v>
      </c>
      <c r="BE7" s="70">
        <f t="shared" si="2"/>
        <v>374442</v>
      </c>
      <c r="BF7" s="70">
        <f t="shared" si="2"/>
        <v>6965774</v>
      </c>
      <c r="BG7" s="70">
        <f t="shared" si="2"/>
        <v>347</v>
      </c>
      <c r="BH7" s="70">
        <f t="shared" si="2"/>
        <v>347</v>
      </c>
      <c r="BI7" s="70">
        <f t="shared" si="2"/>
        <v>0</v>
      </c>
      <c r="BJ7" s="70">
        <f t="shared" si="2"/>
        <v>347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210</v>
      </c>
      <c r="BO7" s="70">
        <f aca="true" t="shared" si="3" ref="BO7:CD7">SUM(BO8:BO15)</f>
        <v>1647605</v>
      </c>
      <c r="BP7" s="70">
        <f t="shared" si="3"/>
        <v>299953</v>
      </c>
      <c r="BQ7" s="70">
        <f t="shared" si="3"/>
        <v>141802</v>
      </c>
      <c r="BR7" s="70">
        <f t="shared" si="3"/>
        <v>158151</v>
      </c>
      <c r="BS7" s="70">
        <f t="shared" si="3"/>
        <v>0</v>
      </c>
      <c r="BT7" s="70">
        <f t="shared" si="3"/>
        <v>0</v>
      </c>
      <c r="BU7" s="70">
        <f t="shared" si="3"/>
        <v>592516</v>
      </c>
      <c r="BV7" s="70">
        <f t="shared" si="3"/>
        <v>17715</v>
      </c>
      <c r="BW7" s="70">
        <f t="shared" si="3"/>
        <v>574801</v>
      </c>
      <c r="BX7" s="70">
        <f t="shared" si="3"/>
        <v>0</v>
      </c>
      <c r="BY7" s="70">
        <f t="shared" si="3"/>
        <v>0</v>
      </c>
      <c r="BZ7" s="70">
        <f t="shared" si="3"/>
        <v>755136</v>
      </c>
      <c r="CA7" s="70">
        <f t="shared" si="3"/>
        <v>40601</v>
      </c>
      <c r="CB7" s="70">
        <f t="shared" si="3"/>
        <v>674572</v>
      </c>
      <c r="CC7" s="70">
        <f t="shared" si="3"/>
        <v>11071</v>
      </c>
      <c r="CD7" s="70">
        <f t="shared" si="3"/>
        <v>28892</v>
      </c>
      <c r="CE7" s="71" t="s">
        <v>210</v>
      </c>
      <c r="CF7" s="70">
        <f aca="true" t="shared" si="4" ref="CF7:CO7">SUM(CF8:CF15)</f>
        <v>0</v>
      </c>
      <c r="CG7" s="70">
        <f t="shared" si="4"/>
        <v>35040</v>
      </c>
      <c r="CH7" s="70">
        <f t="shared" si="4"/>
        <v>1682992</v>
      </c>
      <c r="CI7" s="70">
        <f t="shared" si="4"/>
        <v>1401249</v>
      </c>
      <c r="CJ7" s="70">
        <f t="shared" si="4"/>
        <v>1232964</v>
      </c>
      <c r="CK7" s="70">
        <f t="shared" si="4"/>
        <v>0</v>
      </c>
      <c r="CL7" s="70">
        <f t="shared" si="4"/>
        <v>1185505</v>
      </c>
      <c r="CM7" s="70">
        <f t="shared" si="4"/>
        <v>47459</v>
      </c>
      <c r="CN7" s="70">
        <f t="shared" si="4"/>
        <v>0</v>
      </c>
      <c r="CO7" s="70">
        <f t="shared" si="4"/>
        <v>168285</v>
      </c>
      <c r="CP7" s="71" t="s">
        <v>210</v>
      </c>
      <c r="CQ7" s="70">
        <f aca="true" t="shared" si="5" ref="CQ7:DF7">SUM(CQ8:CQ15)</f>
        <v>6838035</v>
      </c>
      <c r="CR7" s="70">
        <f t="shared" si="5"/>
        <v>816786</v>
      </c>
      <c r="CS7" s="70">
        <f t="shared" si="5"/>
        <v>469837</v>
      </c>
      <c r="CT7" s="70">
        <f t="shared" si="5"/>
        <v>187244</v>
      </c>
      <c r="CU7" s="70">
        <f t="shared" si="5"/>
        <v>156758</v>
      </c>
      <c r="CV7" s="70">
        <f t="shared" si="5"/>
        <v>2947</v>
      </c>
      <c r="CW7" s="70">
        <f t="shared" si="5"/>
        <v>1891410</v>
      </c>
      <c r="CX7" s="70">
        <f t="shared" si="5"/>
        <v>25807</v>
      </c>
      <c r="CY7" s="70">
        <f t="shared" si="5"/>
        <v>1813535</v>
      </c>
      <c r="CZ7" s="70">
        <f t="shared" si="5"/>
        <v>52068</v>
      </c>
      <c r="DA7" s="70">
        <f t="shared" si="5"/>
        <v>0</v>
      </c>
      <c r="DB7" s="70">
        <f t="shared" si="5"/>
        <v>4129839</v>
      </c>
      <c r="DC7" s="70">
        <f t="shared" si="5"/>
        <v>104561</v>
      </c>
      <c r="DD7" s="70">
        <f t="shared" si="5"/>
        <v>3445430</v>
      </c>
      <c r="DE7" s="70">
        <f t="shared" si="5"/>
        <v>534363</v>
      </c>
      <c r="DF7" s="70">
        <f t="shared" si="5"/>
        <v>45485</v>
      </c>
      <c r="DG7" s="71" t="s">
        <v>210</v>
      </c>
      <c r="DH7" s="70">
        <f>SUM(DH8:DH15)</f>
        <v>0</v>
      </c>
      <c r="DI7" s="70">
        <f>SUM(DI8:DI15)</f>
        <v>409482</v>
      </c>
      <c r="DJ7" s="70">
        <f>SUM(DJ8:DJ15)</f>
        <v>8648766</v>
      </c>
    </row>
    <row r="8" spans="1:114" s="50" customFormat="1" ht="12" customHeight="1">
      <c r="A8" s="51" t="s">
        <v>208</v>
      </c>
      <c r="B8" s="64" t="s">
        <v>211</v>
      </c>
      <c r="C8" s="51" t="s">
        <v>212</v>
      </c>
      <c r="D8" s="72">
        <f aca="true" t="shared" si="6" ref="D8:D15">SUM(E8,+L8)</f>
        <v>201558</v>
      </c>
      <c r="E8" s="72">
        <f aca="true" t="shared" si="7" ref="E8:E15">SUM(F8:I8)+K8</f>
        <v>201558</v>
      </c>
      <c r="F8" s="72">
        <v>819</v>
      </c>
      <c r="G8" s="72">
        <v>0</v>
      </c>
      <c r="H8" s="72">
        <v>0</v>
      </c>
      <c r="I8" s="72">
        <v>75446</v>
      </c>
      <c r="J8" s="72">
        <v>637729</v>
      </c>
      <c r="K8" s="72">
        <v>125293</v>
      </c>
      <c r="L8" s="72">
        <v>0</v>
      </c>
      <c r="M8" s="72">
        <f aca="true" t="shared" si="8" ref="M8:M15">SUM(N8,+U8)</f>
        <v>34330</v>
      </c>
      <c r="N8" s="72">
        <f aca="true" t="shared" si="9" ref="N8:N15">SUM(O8:R8)+T8</f>
        <v>34330</v>
      </c>
      <c r="O8" s="72">
        <v>0</v>
      </c>
      <c r="P8" s="72">
        <v>0</v>
      </c>
      <c r="Q8" s="72">
        <v>0</v>
      </c>
      <c r="R8" s="72">
        <v>16905</v>
      </c>
      <c r="S8" s="72">
        <v>245737</v>
      </c>
      <c r="T8" s="72">
        <v>17425</v>
      </c>
      <c r="U8" s="72"/>
      <c r="V8" s="72">
        <f aca="true" t="shared" si="10" ref="V8:AD15">+SUM(D8,M8)</f>
        <v>235888</v>
      </c>
      <c r="W8" s="72">
        <f t="shared" si="10"/>
        <v>235888</v>
      </c>
      <c r="X8" s="72">
        <f t="shared" si="10"/>
        <v>819</v>
      </c>
      <c r="Y8" s="72">
        <f t="shared" si="10"/>
        <v>0</v>
      </c>
      <c r="Z8" s="72">
        <f t="shared" si="10"/>
        <v>0</v>
      </c>
      <c r="AA8" s="72">
        <f t="shared" si="10"/>
        <v>92351</v>
      </c>
      <c r="AB8" s="72">
        <f t="shared" si="10"/>
        <v>883466</v>
      </c>
      <c r="AC8" s="72">
        <f t="shared" si="10"/>
        <v>142718</v>
      </c>
      <c r="AD8" s="72">
        <f t="shared" si="10"/>
        <v>0</v>
      </c>
      <c r="AE8" s="72">
        <f aca="true" t="shared" si="11" ref="AE8:AE15">SUM(AF8,+AK8)</f>
        <v>18060</v>
      </c>
      <c r="AF8" s="72">
        <f aca="true" t="shared" si="12" ref="AF8:AF15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18060</v>
      </c>
      <c r="AL8" s="73" t="s">
        <v>210</v>
      </c>
      <c r="AM8" s="72">
        <f aca="true" t="shared" si="13" ref="AM8:AM15">SUM(AN8,AS8,AW8,AX8,BD8)</f>
        <v>821227</v>
      </c>
      <c r="AN8" s="72">
        <f aca="true" t="shared" si="14" ref="AN8:AN15">SUM(AO8:AR8)</f>
        <v>34779</v>
      </c>
      <c r="AO8" s="72">
        <v>34779</v>
      </c>
      <c r="AP8" s="72">
        <v>0</v>
      </c>
      <c r="AQ8" s="72">
        <v>0</v>
      </c>
      <c r="AR8" s="72">
        <v>0</v>
      </c>
      <c r="AS8" s="72">
        <f aca="true" t="shared" si="15" ref="AS8:AS15">SUM(AT8:AV8)</f>
        <v>452405</v>
      </c>
      <c r="AT8" s="72">
        <v>0</v>
      </c>
      <c r="AU8" s="72">
        <v>403287</v>
      </c>
      <c r="AV8" s="72">
        <v>49118</v>
      </c>
      <c r="AW8" s="72">
        <v>0</v>
      </c>
      <c r="AX8" s="72">
        <f aca="true" t="shared" si="16" ref="AX8:AX15">SUM(AY8:BB8)</f>
        <v>334043</v>
      </c>
      <c r="AY8" s="72">
        <v>0</v>
      </c>
      <c r="AZ8" s="72">
        <v>273425</v>
      </c>
      <c r="BA8" s="72">
        <v>60618</v>
      </c>
      <c r="BB8" s="72">
        <v>0</v>
      </c>
      <c r="BC8" s="73" t="s">
        <v>210</v>
      </c>
      <c r="BD8" s="72">
        <v>0</v>
      </c>
      <c r="BE8" s="72">
        <v>0</v>
      </c>
      <c r="BF8" s="72">
        <f aca="true" t="shared" si="17" ref="BF8:BF15">SUM(AE8,+AM8,+BE8)</f>
        <v>839287</v>
      </c>
      <c r="BG8" s="72">
        <f aca="true" t="shared" si="18" ref="BG8:BG15">SUM(BH8,+BM8)</f>
        <v>0</v>
      </c>
      <c r="BH8" s="72">
        <f aca="true" t="shared" si="19" ref="BH8:BH15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210</v>
      </c>
      <c r="BO8" s="72">
        <f aca="true" t="shared" si="20" ref="BO8:BO15">SUM(BP8,BU8,BY8,BZ8,CF8)</f>
        <v>280067</v>
      </c>
      <c r="BP8" s="72">
        <f aca="true" t="shared" si="21" ref="BP8:BP15">SUM(BQ8:BT8)</f>
        <v>18100</v>
      </c>
      <c r="BQ8" s="72">
        <v>18100</v>
      </c>
      <c r="BR8" s="72">
        <v>0</v>
      </c>
      <c r="BS8" s="72">
        <v>0</v>
      </c>
      <c r="BT8" s="72">
        <v>0</v>
      </c>
      <c r="BU8" s="72">
        <f aca="true" t="shared" si="22" ref="BU8:BU15">SUM(BV8:BX8)</f>
        <v>168218</v>
      </c>
      <c r="BV8" s="72">
        <v>0</v>
      </c>
      <c r="BW8" s="72">
        <v>168218</v>
      </c>
      <c r="BX8" s="72">
        <v>0</v>
      </c>
      <c r="BY8" s="72">
        <v>0</v>
      </c>
      <c r="BZ8" s="72">
        <f aca="true" t="shared" si="23" ref="BZ8:BZ15">SUM(CA8:CD8)</f>
        <v>93749</v>
      </c>
      <c r="CA8" s="72">
        <v>0</v>
      </c>
      <c r="CB8" s="72">
        <v>93749</v>
      </c>
      <c r="CC8" s="72">
        <v>0</v>
      </c>
      <c r="CD8" s="72">
        <v>0</v>
      </c>
      <c r="CE8" s="73" t="s">
        <v>210</v>
      </c>
      <c r="CF8" s="72">
        <v>0</v>
      </c>
      <c r="CG8" s="72">
        <v>0</v>
      </c>
      <c r="CH8" s="72">
        <f aca="true" t="shared" si="24" ref="CH8:CH15">SUM(BG8,+BO8,+CG8)</f>
        <v>280067</v>
      </c>
      <c r="CI8" s="72">
        <f aca="true" t="shared" si="25" ref="CI8:CO15">SUM(AE8,+BG8)</f>
        <v>18060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18060</v>
      </c>
      <c r="CP8" s="73" t="s">
        <v>210</v>
      </c>
      <c r="CQ8" s="72">
        <f aca="true" t="shared" si="26" ref="CQ8:DF15">SUM(AM8,+BO8)</f>
        <v>1101294</v>
      </c>
      <c r="CR8" s="72">
        <f t="shared" si="26"/>
        <v>52879</v>
      </c>
      <c r="CS8" s="72">
        <f t="shared" si="26"/>
        <v>52879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620623</v>
      </c>
      <c r="CX8" s="72">
        <f t="shared" si="26"/>
        <v>0</v>
      </c>
      <c r="CY8" s="72">
        <f t="shared" si="26"/>
        <v>571505</v>
      </c>
      <c r="CZ8" s="72">
        <f t="shared" si="26"/>
        <v>49118</v>
      </c>
      <c r="DA8" s="72">
        <f t="shared" si="26"/>
        <v>0</v>
      </c>
      <c r="DB8" s="72">
        <f t="shared" si="26"/>
        <v>427792</v>
      </c>
      <c r="DC8" s="72">
        <f t="shared" si="26"/>
        <v>0</v>
      </c>
      <c r="DD8" s="72">
        <f t="shared" si="26"/>
        <v>367174</v>
      </c>
      <c r="DE8" s="72">
        <f t="shared" si="26"/>
        <v>60618</v>
      </c>
      <c r="DF8" s="72">
        <f t="shared" si="26"/>
        <v>0</v>
      </c>
      <c r="DG8" s="73" t="s">
        <v>210</v>
      </c>
      <c r="DH8" s="72">
        <f aca="true" t="shared" si="27" ref="DH8:DJ15">SUM(BD8,+CF8)</f>
        <v>0</v>
      </c>
      <c r="DI8" s="72">
        <f t="shared" si="27"/>
        <v>0</v>
      </c>
      <c r="DJ8" s="72">
        <f t="shared" si="27"/>
        <v>1119354</v>
      </c>
    </row>
    <row r="9" spans="1:114" s="50" customFormat="1" ht="12" customHeight="1">
      <c r="A9" s="51" t="s">
        <v>208</v>
      </c>
      <c r="B9" s="64" t="s">
        <v>213</v>
      </c>
      <c r="C9" s="51" t="s">
        <v>214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247461</v>
      </c>
      <c r="T9" s="72">
        <v>0</v>
      </c>
      <c r="U9" s="72">
        <v>0</v>
      </c>
      <c r="V9" s="72">
        <f t="shared" si="10"/>
        <v>0</v>
      </c>
      <c r="W9" s="72">
        <f t="shared" si="10"/>
        <v>0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0</v>
      </c>
      <c r="AB9" s="72">
        <f t="shared" si="10"/>
        <v>247461</v>
      </c>
      <c r="AC9" s="72">
        <f t="shared" si="10"/>
        <v>0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210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210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210</v>
      </c>
      <c r="BO9" s="72">
        <f t="shared" si="20"/>
        <v>244395</v>
      </c>
      <c r="BP9" s="72">
        <f t="shared" si="21"/>
        <v>51892</v>
      </c>
      <c r="BQ9" s="72">
        <v>51892</v>
      </c>
      <c r="BR9" s="72">
        <v>0</v>
      </c>
      <c r="BS9" s="72">
        <v>0</v>
      </c>
      <c r="BT9" s="72">
        <v>0</v>
      </c>
      <c r="BU9" s="72">
        <f t="shared" si="22"/>
        <v>115997</v>
      </c>
      <c r="BV9" s="72">
        <v>0</v>
      </c>
      <c r="BW9" s="72">
        <v>115997</v>
      </c>
      <c r="BX9" s="72">
        <v>0</v>
      </c>
      <c r="BY9" s="72">
        <v>0</v>
      </c>
      <c r="BZ9" s="72">
        <f t="shared" si="23"/>
        <v>76506</v>
      </c>
      <c r="CA9" s="72">
        <v>0</v>
      </c>
      <c r="CB9" s="72">
        <v>45568</v>
      </c>
      <c r="CC9" s="72">
        <v>2424</v>
      </c>
      <c r="CD9" s="72">
        <v>28514</v>
      </c>
      <c r="CE9" s="73" t="s">
        <v>210</v>
      </c>
      <c r="CF9" s="72">
        <v>0</v>
      </c>
      <c r="CG9" s="72">
        <v>3066</v>
      </c>
      <c r="CH9" s="72">
        <f t="shared" si="24"/>
        <v>247461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210</v>
      </c>
      <c r="CQ9" s="72">
        <f t="shared" si="26"/>
        <v>244395</v>
      </c>
      <c r="CR9" s="72">
        <f t="shared" si="26"/>
        <v>51892</v>
      </c>
      <c r="CS9" s="72">
        <f t="shared" si="26"/>
        <v>51892</v>
      </c>
      <c r="CT9" s="72">
        <f t="shared" si="26"/>
        <v>0</v>
      </c>
      <c r="CU9" s="72">
        <f t="shared" si="26"/>
        <v>0</v>
      </c>
      <c r="CV9" s="72">
        <f t="shared" si="26"/>
        <v>0</v>
      </c>
      <c r="CW9" s="72">
        <f t="shared" si="26"/>
        <v>115997</v>
      </c>
      <c r="CX9" s="72">
        <f t="shared" si="26"/>
        <v>0</v>
      </c>
      <c r="CY9" s="72">
        <f t="shared" si="26"/>
        <v>115997</v>
      </c>
      <c r="CZ9" s="72">
        <f t="shared" si="26"/>
        <v>0</v>
      </c>
      <c r="DA9" s="72">
        <f t="shared" si="26"/>
        <v>0</v>
      </c>
      <c r="DB9" s="72">
        <f t="shared" si="26"/>
        <v>76506</v>
      </c>
      <c r="DC9" s="72">
        <f t="shared" si="26"/>
        <v>0</v>
      </c>
      <c r="DD9" s="72">
        <f t="shared" si="26"/>
        <v>45568</v>
      </c>
      <c r="DE9" s="72">
        <f t="shared" si="26"/>
        <v>2424</v>
      </c>
      <c r="DF9" s="72">
        <f t="shared" si="26"/>
        <v>28514</v>
      </c>
      <c r="DG9" s="73" t="s">
        <v>210</v>
      </c>
      <c r="DH9" s="72">
        <f t="shared" si="27"/>
        <v>0</v>
      </c>
      <c r="DI9" s="72">
        <f t="shared" si="27"/>
        <v>3066</v>
      </c>
      <c r="DJ9" s="72">
        <f t="shared" si="27"/>
        <v>247461</v>
      </c>
    </row>
    <row r="10" spans="1:114" s="50" customFormat="1" ht="12" customHeight="1">
      <c r="A10" s="51" t="s">
        <v>208</v>
      </c>
      <c r="B10" s="64" t="s">
        <v>215</v>
      </c>
      <c r="C10" s="51" t="s">
        <v>216</v>
      </c>
      <c r="D10" s="72">
        <f t="shared" si="6"/>
        <v>183413</v>
      </c>
      <c r="E10" s="72">
        <f t="shared" si="7"/>
        <v>175229</v>
      </c>
      <c r="F10" s="72">
        <v>483</v>
      </c>
      <c r="G10" s="72">
        <v>0</v>
      </c>
      <c r="H10" s="72">
        <v>0</v>
      </c>
      <c r="I10" s="72">
        <v>66905</v>
      </c>
      <c r="J10" s="72">
        <v>339131</v>
      </c>
      <c r="K10" s="72">
        <v>107841</v>
      </c>
      <c r="L10" s="72">
        <v>8184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183413</v>
      </c>
      <c r="W10" s="72">
        <f t="shared" si="10"/>
        <v>175229</v>
      </c>
      <c r="X10" s="72">
        <f t="shared" si="10"/>
        <v>483</v>
      </c>
      <c r="Y10" s="72">
        <f t="shared" si="10"/>
        <v>0</v>
      </c>
      <c r="Z10" s="72">
        <f t="shared" si="10"/>
        <v>0</v>
      </c>
      <c r="AA10" s="72">
        <f t="shared" si="10"/>
        <v>66905</v>
      </c>
      <c r="AB10" s="72">
        <f t="shared" si="10"/>
        <v>339131</v>
      </c>
      <c r="AC10" s="72">
        <f t="shared" si="10"/>
        <v>107841</v>
      </c>
      <c r="AD10" s="72">
        <f t="shared" si="10"/>
        <v>8184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210</v>
      </c>
      <c r="AM10" s="72">
        <f t="shared" si="13"/>
        <v>454826</v>
      </c>
      <c r="AN10" s="72">
        <f t="shared" si="14"/>
        <v>157358</v>
      </c>
      <c r="AO10" s="72">
        <v>41381</v>
      </c>
      <c r="AP10" s="72">
        <v>29093</v>
      </c>
      <c r="AQ10" s="72">
        <v>83937</v>
      </c>
      <c r="AR10" s="72">
        <v>2947</v>
      </c>
      <c r="AS10" s="72">
        <f t="shared" si="15"/>
        <v>138774</v>
      </c>
      <c r="AT10" s="72">
        <v>8092</v>
      </c>
      <c r="AU10" s="72">
        <v>127732</v>
      </c>
      <c r="AV10" s="72">
        <v>2950</v>
      </c>
      <c r="AW10" s="72">
        <v>0</v>
      </c>
      <c r="AX10" s="72">
        <f t="shared" si="16"/>
        <v>158694</v>
      </c>
      <c r="AY10" s="72">
        <v>63960</v>
      </c>
      <c r="AZ10" s="72">
        <v>80146</v>
      </c>
      <c r="BA10" s="72">
        <v>4347</v>
      </c>
      <c r="BB10" s="72">
        <v>10241</v>
      </c>
      <c r="BC10" s="73" t="s">
        <v>210</v>
      </c>
      <c r="BD10" s="72">
        <v>0</v>
      </c>
      <c r="BE10" s="72">
        <v>67718</v>
      </c>
      <c r="BF10" s="72">
        <f t="shared" si="17"/>
        <v>522544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210</v>
      </c>
      <c r="BO10" s="72">
        <f t="shared" si="20"/>
        <v>0</v>
      </c>
      <c r="BP10" s="72">
        <f t="shared" si="21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210</v>
      </c>
      <c r="CF10" s="72">
        <v>0</v>
      </c>
      <c r="CG10" s="72"/>
      <c r="CH10" s="72">
        <f t="shared" si="24"/>
        <v>0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210</v>
      </c>
      <c r="CQ10" s="72">
        <f t="shared" si="26"/>
        <v>454826</v>
      </c>
      <c r="CR10" s="72">
        <f t="shared" si="26"/>
        <v>157358</v>
      </c>
      <c r="CS10" s="72">
        <f t="shared" si="26"/>
        <v>41381</v>
      </c>
      <c r="CT10" s="72">
        <f t="shared" si="26"/>
        <v>29093</v>
      </c>
      <c r="CU10" s="72">
        <f t="shared" si="26"/>
        <v>83937</v>
      </c>
      <c r="CV10" s="72">
        <f t="shared" si="26"/>
        <v>2947</v>
      </c>
      <c r="CW10" s="72">
        <f t="shared" si="26"/>
        <v>138774</v>
      </c>
      <c r="CX10" s="72">
        <f t="shared" si="26"/>
        <v>8092</v>
      </c>
      <c r="CY10" s="72">
        <f t="shared" si="26"/>
        <v>127732</v>
      </c>
      <c r="CZ10" s="72">
        <f t="shared" si="26"/>
        <v>2950</v>
      </c>
      <c r="DA10" s="72">
        <f t="shared" si="26"/>
        <v>0</v>
      </c>
      <c r="DB10" s="72">
        <f t="shared" si="26"/>
        <v>158694</v>
      </c>
      <c r="DC10" s="72">
        <f t="shared" si="26"/>
        <v>63960</v>
      </c>
      <c r="DD10" s="72">
        <f t="shared" si="26"/>
        <v>80146</v>
      </c>
      <c r="DE10" s="72">
        <f t="shared" si="26"/>
        <v>4347</v>
      </c>
      <c r="DF10" s="72">
        <f t="shared" si="26"/>
        <v>10241</v>
      </c>
      <c r="DG10" s="73" t="s">
        <v>210</v>
      </c>
      <c r="DH10" s="72">
        <f t="shared" si="27"/>
        <v>0</v>
      </c>
      <c r="DI10" s="72">
        <f t="shared" si="27"/>
        <v>67718</v>
      </c>
      <c r="DJ10" s="72">
        <f t="shared" si="27"/>
        <v>522544</v>
      </c>
    </row>
    <row r="11" spans="1:114" s="50" customFormat="1" ht="12" customHeight="1">
      <c r="A11" s="51" t="s">
        <v>208</v>
      </c>
      <c r="B11" s="64" t="s">
        <v>217</v>
      </c>
      <c r="C11" s="51" t="s">
        <v>218</v>
      </c>
      <c r="D11" s="72">
        <f t="shared" si="6"/>
        <v>437687</v>
      </c>
      <c r="E11" s="72">
        <f t="shared" si="7"/>
        <v>437687</v>
      </c>
      <c r="F11" s="72">
        <v>0</v>
      </c>
      <c r="G11" s="72">
        <v>0</v>
      </c>
      <c r="H11" s="72">
        <v>0</v>
      </c>
      <c r="I11" s="72">
        <v>334039</v>
      </c>
      <c r="J11" s="72">
        <v>936923</v>
      </c>
      <c r="K11" s="72">
        <v>103648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437687</v>
      </c>
      <c r="W11" s="72">
        <f t="shared" si="10"/>
        <v>437687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334039</v>
      </c>
      <c r="AB11" s="72">
        <f t="shared" si="10"/>
        <v>936923</v>
      </c>
      <c r="AC11" s="72">
        <f t="shared" si="10"/>
        <v>103648</v>
      </c>
      <c r="AD11" s="72">
        <f t="shared" si="10"/>
        <v>0</v>
      </c>
      <c r="AE11" s="72">
        <f t="shared" si="11"/>
        <v>9072</v>
      </c>
      <c r="AF11" s="72">
        <f t="shared" si="12"/>
        <v>9072</v>
      </c>
      <c r="AG11" s="72">
        <v>0</v>
      </c>
      <c r="AH11" s="72">
        <v>9072</v>
      </c>
      <c r="AI11" s="72">
        <v>0</v>
      </c>
      <c r="AJ11" s="72">
        <v>0</v>
      </c>
      <c r="AK11" s="72">
        <v>0</v>
      </c>
      <c r="AL11" s="73" t="s">
        <v>210</v>
      </c>
      <c r="AM11" s="72">
        <f t="shared" si="13"/>
        <v>1365538</v>
      </c>
      <c r="AN11" s="72">
        <f t="shared" si="14"/>
        <v>48270</v>
      </c>
      <c r="AO11" s="72">
        <v>48270</v>
      </c>
      <c r="AP11" s="72">
        <v>0</v>
      </c>
      <c r="AQ11" s="72">
        <v>0</v>
      </c>
      <c r="AR11" s="72">
        <v>0</v>
      </c>
      <c r="AS11" s="72">
        <f t="shared" si="15"/>
        <v>26977</v>
      </c>
      <c r="AT11" s="72">
        <v>0</v>
      </c>
      <c r="AU11" s="72">
        <v>26977</v>
      </c>
      <c r="AV11" s="72">
        <v>0</v>
      </c>
      <c r="AW11" s="72">
        <v>0</v>
      </c>
      <c r="AX11" s="72">
        <f t="shared" si="16"/>
        <v>1290291</v>
      </c>
      <c r="AY11" s="72">
        <v>0</v>
      </c>
      <c r="AZ11" s="72">
        <v>1290291</v>
      </c>
      <c r="BA11" s="72">
        <v>0</v>
      </c>
      <c r="BB11" s="72">
        <v>0</v>
      </c>
      <c r="BC11" s="73" t="s">
        <v>210</v>
      </c>
      <c r="BD11" s="72">
        <v>0</v>
      </c>
      <c r="BE11" s="72">
        <v>0</v>
      </c>
      <c r="BF11" s="72">
        <f t="shared" si="17"/>
        <v>1374610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210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210</v>
      </c>
      <c r="CF11" s="72">
        <v>0</v>
      </c>
      <c r="CG11" s="72">
        <v>0</v>
      </c>
      <c r="CH11" s="72">
        <f t="shared" si="24"/>
        <v>0</v>
      </c>
      <c r="CI11" s="72">
        <f t="shared" si="25"/>
        <v>9072</v>
      </c>
      <c r="CJ11" s="72">
        <f t="shared" si="25"/>
        <v>9072</v>
      </c>
      <c r="CK11" s="72">
        <f t="shared" si="25"/>
        <v>0</v>
      </c>
      <c r="CL11" s="72">
        <f t="shared" si="25"/>
        <v>9072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210</v>
      </c>
      <c r="CQ11" s="72">
        <f t="shared" si="26"/>
        <v>1365538</v>
      </c>
      <c r="CR11" s="72">
        <f t="shared" si="26"/>
        <v>48270</v>
      </c>
      <c r="CS11" s="72">
        <f t="shared" si="26"/>
        <v>48270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26977</v>
      </c>
      <c r="CX11" s="72">
        <f t="shared" si="26"/>
        <v>0</v>
      </c>
      <c r="CY11" s="72">
        <f t="shared" si="26"/>
        <v>26977</v>
      </c>
      <c r="CZ11" s="72">
        <f t="shared" si="26"/>
        <v>0</v>
      </c>
      <c r="DA11" s="72">
        <f t="shared" si="26"/>
        <v>0</v>
      </c>
      <c r="DB11" s="72">
        <f t="shared" si="26"/>
        <v>1290291</v>
      </c>
      <c r="DC11" s="72">
        <f t="shared" si="26"/>
        <v>0</v>
      </c>
      <c r="DD11" s="72">
        <f t="shared" si="26"/>
        <v>1290291</v>
      </c>
      <c r="DE11" s="72">
        <f t="shared" si="26"/>
        <v>0</v>
      </c>
      <c r="DF11" s="72">
        <f t="shared" si="26"/>
        <v>0</v>
      </c>
      <c r="DG11" s="73" t="s">
        <v>210</v>
      </c>
      <c r="DH11" s="72">
        <f t="shared" si="27"/>
        <v>0</v>
      </c>
      <c r="DI11" s="72">
        <f t="shared" si="27"/>
        <v>0</v>
      </c>
      <c r="DJ11" s="72">
        <f t="shared" si="27"/>
        <v>1374610</v>
      </c>
    </row>
    <row r="12" spans="1:114" s="50" customFormat="1" ht="12" customHeight="1">
      <c r="A12" s="53" t="s">
        <v>208</v>
      </c>
      <c r="B12" s="54" t="s">
        <v>219</v>
      </c>
      <c r="C12" s="53" t="s">
        <v>220</v>
      </c>
      <c r="D12" s="74">
        <f t="shared" si="6"/>
        <v>380490</v>
      </c>
      <c r="E12" s="74">
        <f t="shared" si="7"/>
        <v>380490</v>
      </c>
      <c r="F12" s="74">
        <v>104190</v>
      </c>
      <c r="G12" s="74">
        <v>0</v>
      </c>
      <c r="H12" s="74">
        <v>276300</v>
      </c>
      <c r="I12" s="74">
        <v>0</v>
      </c>
      <c r="J12" s="74">
        <v>478198</v>
      </c>
      <c r="K12" s="74">
        <v>0</v>
      </c>
      <c r="L12" s="74">
        <v>0</v>
      </c>
      <c r="M12" s="74">
        <f t="shared" si="8"/>
        <v>312888</v>
      </c>
      <c r="N12" s="74">
        <f t="shared" si="9"/>
        <v>312888</v>
      </c>
      <c r="O12" s="74">
        <v>0</v>
      </c>
      <c r="P12" s="74">
        <v>0</v>
      </c>
      <c r="Q12" s="74">
        <v>0</v>
      </c>
      <c r="R12" s="74">
        <v>312888</v>
      </c>
      <c r="S12" s="74">
        <v>172542</v>
      </c>
      <c r="T12" s="74">
        <v>0</v>
      </c>
      <c r="U12" s="74">
        <v>0</v>
      </c>
      <c r="V12" s="74">
        <f t="shared" si="10"/>
        <v>693378</v>
      </c>
      <c r="W12" s="74">
        <f t="shared" si="10"/>
        <v>693378</v>
      </c>
      <c r="X12" s="74">
        <f t="shared" si="10"/>
        <v>104190</v>
      </c>
      <c r="Y12" s="74">
        <f t="shared" si="10"/>
        <v>0</v>
      </c>
      <c r="Z12" s="74">
        <f t="shared" si="10"/>
        <v>276300</v>
      </c>
      <c r="AA12" s="74">
        <f t="shared" si="10"/>
        <v>312888</v>
      </c>
      <c r="AB12" s="74">
        <f t="shared" si="10"/>
        <v>650740</v>
      </c>
      <c r="AC12" s="74">
        <f t="shared" si="10"/>
        <v>0</v>
      </c>
      <c r="AD12" s="74">
        <f t="shared" si="10"/>
        <v>0</v>
      </c>
      <c r="AE12" s="74">
        <f t="shared" si="11"/>
        <v>571961</v>
      </c>
      <c r="AF12" s="74">
        <f t="shared" si="12"/>
        <v>571961</v>
      </c>
      <c r="AG12" s="74">
        <v>0</v>
      </c>
      <c r="AH12" s="74">
        <v>524502</v>
      </c>
      <c r="AI12" s="74">
        <v>47459</v>
      </c>
      <c r="AJ12" s="74">
        <v>0</v>
      </c>
      <c r="AK12" s="74">
        <v>0</v>
      </c>
      <c r="AL12" s="75" t="s">
        <v>210</v>
      </c>
      <c r="AM12" s="74">
        <f t="shared" si="13"/>
        <v>0</v>
      </c>
      <c r="AN12" s="74">
        <f t="shared" si="14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15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16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210</v>
      </c>
      <c r="BD12" s="74">
        <v>0</v>
      </c>
      <c r="BE12" s="74">
        <v>286727</v>
      </c>
      <c r="BF12" s="74">
        <f t="shared" si="17"/>
        <v>858688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210</v>
      </c>
      <c r="BO12" s="74">
        <f t="shared" si="20"/>
        <v>468963</v>
      </c>
      <c r="BP12" s="74">
        <f t="shared" si="21"/>
        <v>197867</v>
      </c>
      <c r="BQ12" s="74">
        <v>39716</v>
      </c>
      <c r="BR12" s="74">
        <v>158151</v>
      </c>
      <c r="BS12" s="74">
        <v>0</v>
      </c>
      <c r="BT12" s="74">
        <v>0</v>
      </c>
      <c r="BU12" s="74">
        <f t="shared" si="22"/>
        <v>139052</v>
      </c>
      <c r="BV12" s="74">
        <v>17715</v>
      </c>
      <c r="BW12" s="74">
        <v>121337</v>
      </c>
      <c r="BX12" s="74">
        <v>0</v>
      </c>
      <c r="BY12" s="74">
        <v>0</v>
      </c>
      <c r="BZ12" s="74">
        <f t="shared" si="23"/>
        <v>132044</v>
      </c>
      <c r="CA12" s="74">
        <v>40601</v>
      </c>
      <c r="CB12" s="74">
        <v>91443</v>
      </c>
      <c r="CC12" s="74">
        <v>0</v>
      </c>
      <c r="CD12" s="74">
        <v>0</v>
      </c>
      <c r="CE12" s="75" t="s">
        <v>210</v>
      </c>
      <c r="CF12" s="74">
        <v>0</v>
      </c>
      <c r="CG12" s="74">
        <v>16467</v>
      </c>
      <c r="CH12" s="74">
        <f t="shared" si="24"/>
        <v>485430</v>
      </c>
      <c r="CI12" s="74">
        <f t="shared" si="25"/>
        <v>571961</v>
      </c>
      <c r="CJ12" s="74">
        <f t="shared" si="25"/>
        <v>571961</v>
      </c>
      <c r="CK12" s="74">
        <f t="shared" si="25"/>
        <v>0</v>
      </c>
      <c r="CL12" s="74">
        <f t="shared" si="25"/>
        <v>524502</v>
      </c>
      <c r="CM12" s="74">
        <f t="shared" si="25"/>
        <v>47459</v>
      </c>
      <c r="CN12" s="74">
        <f t="shared" si="25"/>
        <v>0</v>
      </c>
      <c r="CO12" s="74">
        <f t="shared" si="25"/>
        <v>0</v>
      </c>
      <c r="CP12" s="75" t="s">
        <v>210</v>
      </c>
      <c r="CQ12" s="74">
        <f t="shared" si="26"/>
        <v>468963</v>
      </c>
      <c r="CR12" s="74">
        <f t="shared" si="26"/>
        <v>197867</v>
      </c>
      <c r="CS12" s="74">
        <f t="shared" si="26"/>
        <v>39716</v>
      </c>
      <c r="CT12" s="74">
        <f t="shared" si="26"/>
        <v>158151</v>
      </c>
      <c r="CU12" s="74">
        <f t="shared" si="26"/>
        <v>0</v>
      </c>
      <c r="CV12" s="74">
        <f t="shared" si="26"/>
        <v>0</v>
      </c>
      <c r="CW12" s="74">
        <f t="shared" si="26"/>
        <v>139052</v>
      </c>
      <c r="CX12" s="74">
        <f t="shared" si="26"/>
        <v>17715</v>
      </c>
      <c r="CY12" s="74">
        <f t="shared" si="26"/>
        <v>121337</v>
      </c>
      <c r="CZ12" s="74">
        <f t="shared" si="26"/>
        <v>0</v>
      </c>
      <c r="DA12" s="74">
        <f t="shared" si="26"/>
        <v>0</v>
      </c>
      <c r="DB12" s="74">
        <f t="shared" si="26"/>
        <v>132044</v>
      </c>
      <c r="DC12" s="74">
        <f t="shared" si="26"/>
        <v>40601</v>
      </c>
      <c r="DD12" s="74">
        <f t="shared" si="26"/>
        <v>91443</v>
      </c>
      <c r="DE12" s="74">
        <f t="shared" si="26"/>
        <v>0</v>
      </c>
      <c r="DF12" s="74">
        <f t="shared" si="26"/>
        <v>0</v>
      </c>
      <c r="DG12" s="75" t="s">
        <v>210</v>
      </c>
      <c r="DH12" s="74">
        <f t="shared" si="27"/>
        <v>0</v>
      </c>
      <c r="DI12" s="74">
        <f t="shared" si="27"/>
        <v>303194</v>
      </c>
      <c r="DJ12" s="74">
        <f t="shared" si="27"/>
        <v>1344118</v>
      </c>
    </row>
    <row r="13" spans="1:114" s="50" customFormat="1" ht="12" customHeight="1">
      <c r="A13" s="53" t="s">
        <v>208</v>
      </c>
      <c r="B13" s="54" t="s">
        <v>221</v>
      </c>
      <c r="C13" s="53" t="s">
        <v>222</v>
      </c>
      <c r="D13" s="74">
        <f t="shared" si="6"/>
        <v>641398</v>
      </c>
      <c r="E13" s="74">
        <f t="shared" si="7"/>
        <v>500219</v>
      </c>
      <c r="F13" s="74">
        <v>205940</v>
      </c>
      <c r="G13" s="74">
        <v>0</v>
      </c>
      <c r="H13" s="74">
        <v>271700</v>
      </c>
      <c r="I13" s="74">
        <v>22357</v>
      </c>
      <c r="J13" s="74">
        <v>198147</v>
      </c>
      <c r="K13" s="74">
        <v>222</v>
      </c>
      <c r="L13" s="74">
        <v>141179</v>
      </c>
      <c r="M13" s="74">
        <f t="shared" si="8"/>
        <v>17919</v>
      </c>
      <c r="N13" s="74">
        <f t="shared" si="9"/>
        <v>4988</v>
      </c>
      <c r="O13" s="74">
        <v>0</v>
      </c>
      <c r="P13" s="74">
        <v>0</v>
      </c>
      <c r="Q13" s="74">
        <v>0</v>
      </c>
      <c r="R13" s="74">
        <v>4770</v>
      </c>
      <c r="S13" s="74">
        <v>145985</v>
      </c>
      <c r="T13" s="74">
        <v>218</v>
      </c>
      <c r="U13" s="74">
        <v>12931</v>
      </c>
      <c r="V13" s="74">
        <f t="shared" si="10"/>
        <v>659317</v>
      </c>
      <c r="W13" s="74">
        <f t="shared" si="10"/>
        <v>505207</v>
      </c>
      <c r="X13" s="74">
        <f t="shared" si="10"/>
        <v>205940</v>
      </c>
      <c r="Y13" s="74">
        <f t="shared" si="10"/>
        <v>0</v>
      </c>
      <c r="Z13" s="74">
        <f t="shared" si="10"/>
        <v>271700</v>
      </c>
      <c r="AA13" s="74">
        <f t="shared" si="10"/>
        <v>27127</v>
      </c>
      <c r="AB13" s="74">
        <f t="shared" si="10"/>
        <v>344132</v>
      </c>
      <c r="AC13" s="74">
        <f t="shared" si="10"/>
        <v>440</v>
      </c>
      <c r="AD13" s="74">
        <f t="shared" si="10"/>
        <v>154110</v>
      </c>
      <c r="AE13" s="74">
        <f t="shared" si="11"/>
        <v>538007</v>
      </c>
      <c r="AF13" s="74">
        <f t="shared" si="12"/>
        <v>538007</v>
      </c>
      <c r="AG13" s="74">
        <v>0</v>
      </c>
      <c r="AH13" s="74">
        <v>538007</v>
      </c>
      <c r="AI13" s="74">
        <v>0</v>
      </c>
      <c r="AJ13" s="74">
        <v>0</v>
      </c>
      <c r="AK13" s="74">
        <v>0</v>
      </c>
      <c r="AL13" s="75" t="s">
        <v>210</v>
      </c>
      <c r="AM13" s="74">
        <f t="shared" si="13"/>
        <v>287807</v>
      </c>
      <c r="AN13" s="74">
        <f t="shared" si="14"/>
        <v>88968</v>
      </c>
      <c r="AO13" s="74">
        <v>16147</v>
      </c>
      <c r="AP13" s="74">
        <v>0</v>
      </c>
      <c r="AQ13" s="74">
        <v>72821</v>
      </c>
      <c r="AR13" s="74">
        <v>0</v>
      </c>
      <c r="AS13" s="74">
        <f t="shared" si="15"/>
        <v>111574</v>
      </c>
      <c r="AT13" s="74">
        <v>0</v>
      </c>
      <c r="AU13" s="74">
        <v>111574</v>
      </c>
      <c r="AV13" s="74">
        <v>0</v>
      </c>
      <c r="AW13" s="74">
        <v>0</v>
      </c>
      <c r="AX13" s="74">
        <f t="shared" si="16"/>
        <v>87265</v>
      </c>
      <c r="AY13" s="74">
        <v>0</v>
      </c>
      <c r="AZ13" s="74">
        <v>39401</v>
      </c>
      <c r="BA13" s="74">
        <v>46326</v>
      </c>
      <c r="BB13" s="74">
        <v>1538</v>
      </c>
      <c r="BC13" s="75" t="s">
        <v>210</v>
      </c>
      <c r="BD13" s="74">
        <v>0</v>
      </c>
      <c r="BE13" s="74">
        <v>13731</v>
      </c>
      <c r="BF13" s="74">
        <f t="shared" si="17"/>
        <v>839545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210</v>
      </c>
      <c r="BO13" s="74">
        <f t="shared" si="20"/>
        <v>150176</v>
      </c>
      <c r="BP13" s="74">
        <f t="shared" si="21"/>
        <v>16145</v>
      </c>
      <c r="BQ13" s="74">
        <v>16145</v>
      </c>
      <c r="BR13" s="74">
        <v>0</v>
      </c>
      <c r="BS13" s="74">
        <v>0</v>
      </c>
      <c r="BT13" s="74">
        <v>0</v>
      </c>
      <c r="BU13" s="74">
        <f t="shared" si="22"/>
        <v>93063</v>
      </c>
      <c r="BV13" s="74">
        <v>0</v>
      </c>
      <c r="BW13" s="74">
        <v>93063</v>
      </c>
      <c r="BX13" s="74">
        <v>0</v>
      </c>
      <c r="BY13" s="74">
        <v>0</v>
      </c>
      <c r="BZ13" s="74">
        <f t="shared" si="23"/>
        <v>40968</v>
      </c>
      <c r="CA13" s="74">
        <v>0</v>
      </c>
      <c r="CB13" s="74">
        <v>34421</v>
      </c>
      <c r="CC13" s="74">
        <v>6169</v>
      </c>
      <c r="CD13" s="74">
        <v>378</v>
      </c>
      <c r="CE13" s="75" t="s">
        <v>210</v>
      </c>
      <c r="CF13" s="74">
        <v>0</v>
      </c>
      <c r="CG13" s="74">
        <v>13728</v>
      </c>
      <c r="CH13" s="74">
        <f t="shared" si="24"/>
        <v>163904</v>
      </c>
      <c r="CI13" s="74">
        <f t="shared" si="25"/>
        <v>538007</v>
      </c>
      <c r="CJ13" s="74">
        <f t="shared" si="25"/>
        <v>538007</v>
      </c>
      <c r="CK13" s="74">
        <f t="shared" si="25"/>
        <v>0</v>
      </c>
      <c r="CL13" s="74">
        <f t="shared" si="25"/>
        <v>538007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210</v>
      </c>
      <c r="CQ13" s="74">
        <f t="shared" si="26"/>
        <v>437983</v>
      </c>
      <c r="CR13" s="74">
        <f t="shared" si="26"/>
        <v>105113</v>
      </c>
      <c r="CS13" s="74">
        <f t="shared" si="26"/>
        <v>32292</v>
      </c>
      <c r="CT13" s="74">
        <f t="shared" si="26"/>
        <v>0</v>
      </c>
      <c r="CU13" s="74">
        <f t="shared" si="26"/>
        <v>72821</v>
      </c>
      <c r="CV13" s="74">
        <f t="shared" si="26"/>
        <v>0</v>
      </c>
      <c r="CW13" s="74">
        <f t="shared" si="26"/>
        <v>204637</v>
      </c>
      <c r="CX13" s="74">
        <f t="shared" si="26"/>
        <v>0</v>
      </c>
      <c r="CY13" s="74">
        <f t="shared" si="26"/>
        <v>204637</v>
      </c>
      <c r="CZ13" s="74">
        <f t="shared" si="26"/>
        <v>0</v>
      </c>
      <c r="DA13" s="74">
        <f t="shared" si="26"/>
        <v>0</v>
      </c>
      <c r="DB13" s="74">
        <f t="shared" si="26"/>
        <v>128233</v>
      </c>
      <c r="DC13" s="74">
        <f t="shared" si="26"/>
        <v>0</v>
      </c>
      <c r="DD13" s="74">
        <f t="shared" si="26"/>
        <v>73822</v>
      </c>
      <c r="DE13" s="74">
        <f t="shared" si="26"/>
        <v>52495</v>
      </c>
      <c r="DF13" s="74">
        <f t="shared" si="26"/>
        <v>1916</v>
      </c>
      <c r="DG13" s="75" t="s">
        <v>210</v>
      </c>
      <c r="DH13" s="74">
        <f t="shared" si="27"/>
        <v>0</v>
      </c>
      <c r="DI13" s="74">
        <f t="shared" si="27"/>
        <v>27459</v>
      </c>
      <c r="DJ13" s="74">
        <f t="shared" si="27"/>
        <v>1003449</v>
      </c>
    </row>
    <row r="14" spans="1:114" s="50" customFormat="1" ht="12" customHeight="1">
      <c r="A14" s="53" t="s">
        <v>208</v>
      </c>
      <c r="B14" s="54" t="s">
        <v>223</v>
      </c>
      <c r="C14" s="53" t="s">
        <v>224</v>
      </c>
      <c r="D14" s="74">
        <f t="shared" si="6"/>
        <v>124357</v>
      </c>
      <c r="E14" s="74">
        <f t="shared" si="7"/>
        <v>124357</v>
      </c>
      <c r="F14" s="74">
        <v>0</v>
      </c>
      <c r="G14" s="74">
        <v>0</v>
      </c>
      <c r="H14" s="74">
        <v>0</v>
      </c>
      <c r="I14" s="74">
        <v>124357</v>
      </c>
      <c r="J14" s="74">
        <v>534619</v>
      </c>
      <c r="K14" s="74">
        <v>0</v>
      </c>
      <c r="L14" s="74">
        <v>0</v>
      </c>
      <c r="M14" s="74">
        <f t="shared" si="8"/>
        <v>8983</v>
      </c>
      <c r="N14" s="74">
        <f t="shared" si="9"/>
        <v>8983</v>
      </c>
      <c r="O14" s="74">
        <v>0</v>
      </c>
      <c r="P14" s="74">
        <v>0</v>
      </c>
      <c r="Q14" s="74">
        <v>0</v>
      </c>
      <c r="R14" s="74">
        <v>8983</v>
      </c>
      <c r="S14" s="74">
        <v>155368</v>
      </c>
      <c r="T14" s="74">
        <v>0</v>
      </c>
      <c r="U14" s="74">
        <v>0</v>
      </c>
      <c r="V14" s="74">
        <f t="shared" si="10"/>
        <v>133340</v>
      </c>
      <c r="W14" s="74">
        <f t="shared" si="10"/>
        <v>133340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133340</v>
      </c>
      <c r="AB14" s="74">
        <f t="shared" si="10"/>
        <v>689987</v>
      </c>
      <c r="AC14" s="74">
        <f t="shared" si="10"/>
        <v>0</v>
      </c>
      <c r="AD14" s="74">
        <f t="shared" si="10"/>
        <v>0</v>
      </c>
      <c r="AE14" s="74">
        <f t="shared" si="11"/>
        <v>113577</v>
      </c>
      <c r="AF14" s="74">
        <f t="shared" si="12"/>
        <v>113577</v>
      </c>
      <c r="AG14" s="74">
        <v>0</v>
      </c>
      <c r="AH14" s="74">
        <v>113577</v>
      </c>
      <c r="AI14" s="74">
        <v>0</v>
      </c>
      <c r="AJ14" s="74">
        <v>0</v>
      </c>
      <c r="AK14" s="74">
        <v>0</v>
      </c>
      <c r="AL14" s="75" t="s">
        <v>210</v>
      </c>
      <c r="AM14" s="74">
        <f t="shared" si="13"/>
        <v>545399</v>
      </c>
      <c r="AN14" s="74">
        <f t="shared" si="14"/>
        <v>88413</v>
      </c>
      <c r="AO14" s="74">
        <v>88413</v>
      </c>
      <c r="AP14" s="74">
        <v>0</v>
      </c>
      <c r="AQ14" s="74">
        <v>0</v>
      </c>
      <c r="AR14" s="74">
        <v>0</v>
      </c>
      <c r="AS14" s="74">
        <f t="shared" si="15"/>
        <v>137204</v>
      </c>
      <c r="AT14" s="74">
        <v>0</v>
      </c>
      <c r="AU14" s="74">
        <v>137204</v>
      </c>
      <c r="AV14" s="74">
        <v>0</v>
      </c>
      <c r="AW14" s="74">
        <v>0</v>
      </c>
      <c r="AX14" s="74">
        <f t="shared" si="16"/>
        <v>319782</v>
      </c>
      <c r="AY14" s="74">
        <v>0</v>
      </c>
      <c r="AZ14" s="74">
        <v>147472</v>
      </c>
      <c r="BA14" s="74">
        <v>172310</v>
      </c>
      <c r="BB14" s="74">
        <v>0</v>
      </c>
      <c r="BC14" s="75" t="s">
        <v>210</v>
      </c>
      <c r="BD14" s="74">
        <v>0</v>
      </c>
      <c r="BE14" s="74">
        <v>0</v>
      </c>
      <c r="BF14" s="74">
        <f t="shared" si="17"/>
        <v>658976</v>
      </c>
      <c r="BG14" s="74">
        <f t="shared" si="18"/>
        <v>347</v>
      </c>
      <c r="BH14" s="74">
        <f t="shared" si="19"/>
        <v>347</v>
      </c>
      <c r="BI14" s="74">
        <v>0</v>
      </c>
      <c r="BJ14" s="74">
        <v>347</v>
      </c>
      <c r="BK14" s="74">
        <v>0</v>
      </c>
      <c r="BL14" s="74">
        <v>0</v>
      </c>
      <c r="BM14" s="74">
        <v>0</v>
      </c>
      <c r="BN14" s="75" t="s">
        <v>210</v>
      </c>
      <c r="BO14" s="74">
        <f t="shared" si="20"/>
        <v>164004</v>
      </c>
      <c r="BP14" s="74">
        <f t="shared" si="21"/>
        <v>6798</v>
      </c>
      <c r="BQ14" s="74">
        <v>6798</v>
      </c>
      <c r="BR14" s="74">
        <v>0</v>
      </c>
      <c r="BS14" s="74">
        <v>0</v>
      </c>
      <c r="BT14" s="74">
        <v>0</v>
      </c>
      <c r="BU14" s="74">
        <f t="shared" si="22"/>
        <v>76054</v>
      </c>
      <c r="BV14" s="74">
        <v>0</v>
      </c>
      <c r="BW14" s="74">
        <v>76054</v>
      </c>
      <c r="BX14" s="74">
        <v>0</v>
      </c>
      <c r="BY14" s="74">
        <v>0</v>
      </c>
      <c r="BZ14" s="74">
        <f t="shared" si="23"/>
        <v>81152</v>
      </c>
      <c r="CA14" s="74">
        <v>0</v>
      </c>
      <c r="CB14" s="74">
        <v>78674</v>
      </c>
      <c r="CC14" s="74">
        <v>2478</v>
      </c>
      <c r="CD14" s="74">
        <v>0</v>
      </c>
      <c r="CE14" s="75" t="s">
        <v>210</v>
      </c>
      <c r="CF14" s="74">
        <v>0</v>
      </c>
      <c r="CG14" s="74">
        <v>0</v>
      </c>
      <c r="CH14" s="74">
        <f t="shared" si="24"/>
        <v>164351</v>
      </c>
      <c r="CI14" s="74">
        <f t="shared" si="25"/>
        <v>113924</v>
      </c>
      <c r="CJ14" s="74">
        <f t="shared" si="25"/>
        <v>113924</v>
      </c>
      <c r="CK14" s="74">
        <f t="shared" si="25"/>
        <v>0</v>
      </c>
      <c r="CL14" s="74">
        <f t="shared" si="25"/>
        <v>113924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210</v>
      </c>
      <c r="CQ14" s="74">
        <f t="shared" si="26"/>
        <v>709403</v>
      </c>
      <c r="CR14" s="74">
        <f t="shared" si="26"/>
        <v>95211</v>
      </c>
      <c r="CS14" s="74">
        <f t="shared" si="26"/>
        <v>95211</v>
      </c>
      <c r="CT14" s="74">
        <f t="shared" si="26"/>
        <v>0</v>
      </c>
      <c r="CU14" s="74">
        <f t="shared" si="26"/>
        <v>0</v>
      </c>
      <c r="CV14" s="74">
        <f t="shared" si="26"/>
        <v>0</v>
      </c>
      <c r="CW14" s="74">
        <f t="shared" si="26"/>
        <v>213258</v>
      </c>
      <c r="CX14" s="74">
        <f t="shared" si="26"/>
        <v>0</v>
      </c>
      <c r="CY14" s="74">
        <f t="shared" si="26"/>
        <v>213258</v>
      </c>
      <c r="CZ14" s="74">
        <f t="shared" si="26"/>
        <v>0</v>
      </c>
      <c r="DA14" s="74">
        <f t="shared" si="26"/>
        <v>0</v>
      </c>
      <c r="DB14" s="74">
        <f t="shared" si="26"/>
        <v>400934</v>
      </c>
      <c r="DC14" s="74">
        <f t="shared" si="26"/>
        <v>0</v>
      </c>
      <c r="DD14" s="74">
        <f t="shared" si="26"/>
        <v>226146</v>
      </c>
      <c r="DE14" s="74">
        <f t="shared" si="26"/>
        <v>174788</v>
      </c>
      <c r="DF14" s="74">
        <f t="shared" si="26"/>
        <v>0</v>
      </c>
      <c r="DG14" s="75" t="s">
        <v>210</v>
      </c>
      <c r="DH14" s="74">
        <f t="shared" si="27"/>
        <v>0</v>
      </c>
      <c r="DI14" s="74">
        <f t="shared" si="27"/>
        <v>0</v>
      </c>
      <c r="DJ14" s="74">
        <f t="shared" si="27"/>
        <v>823327</v>
      </c>
    </row>
    <row r="15" spans="1:114" s="50" customFormat="1" ht="12" customHeight="1">
      <c r="A15" s="53" t="s">
        <v>208</v>
      </c>
      <c r="B15" s="54" t="s">
        <v>225</v>
      </c>
      <c r="C15" s="53" t="s">
        <v>226</v>
      </c>
      <c r="D15" s="74">
        <f t="shared" si="6"/>
        <v>512202</v>
      </c>
      <c r="E15" s="74">
        <f t="shared" si="7"/>
        <v>512202</v>
      </c>
      <c r="F15" s="74">
        <v>0</v>
      </c>
      <c r="G15" s="74">
        <v>0</v>
      </c>
      <c r="H15" s="74">
        <v>0</v>
      </c>
      <c r="I15" s="74">
        <v>349878</v>
      </c>
      <c r="J15" s="74">
        <v>1359922</v>
      </c>
      <c r="K15" s="74">
        <v>162324</v>
      </c>
      <c r="L15" s="74">
        <v>0</v>
      </c>
      <c r="M15" s="74">
        <f t="shared" si="8"/>
        <v>18290</v>
      </c>
      <c r="N15" s="74">
        <f t="shared" si="9"/>
        <v>18290</v>
      </c>
      <c r="O15" s="74">
        <v>0</v>
      </c>
      <c r="P15" s="74">
        <v>0</v>
      </c>
      <c r="Q15" s="74">
        <v>0</v>
      </c>
      <c r="R15" s="74">
        <v>3934</v>
      </c>
      <c r="S15" s="74">
        <v>323489</v>
      </c>
      <c r="T15" s="74">
        <v>14356</v>
      </c>
      <c r="U15" s="74">
        <v>0</v>
      </c>
      <c r="V15" s="74">
        <f t="shared" si="10"/>
        <v>530492</v>
      </c>
      <c r="W15" s="74">
        <f t="shared" si="10"/>
        <v>530492</v>
      </c>
      <c r="X15" s="74">
        <f t="shared" si="10"/>
        <v>0</v>
      </c>
      <c r="Y15" s="74">
        <f t="shared" si="10"/>
        <v>0</v>
      </c>
      <c r="Z15" s="74">
        <f t="shared" si="10"/>
        <v>0</v>
      </c>
      <c r="AA15" s="74">
        <f t="shared" si="10"/>
        <v>353812</v>
      </c>
      <c r="AB15" s="74">
        <f t="shared" si="10"/>
        <v>1683411</v>
      </c>
      <c r="AC15" s="74">
        <f t="shared" si="10"/>
        <v>176680</v>
      </c>
      <c r="AD15" s="74">
        <f t="shared" si="10"/>
        <v>0</v>
      </c>
      <c r="AE15" s="74">
        <f t="shared" si="11"/>
        <v>150225</v>
      </c>
      <c r="AF15" s="74">
        <f t="shared" si="12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150225</v>
      </c>
      <c r="AL15" s="75" t="s">
        <v>210</v>
      </c>
      <c r="AM15" s="74">
        <f t="shared" si="13"/>
        <v>1715633</v>
      </c>
      <c r="AN15" s="74">
        <f t="shared" si="14"/>
        <v>99045</v>
      </c>
      <c r="AO15" s="74">
        <v>99045</v>
      </c>
      <c r="AP15" s="74">
        <v>0</v>
      </c>
      <c r="AQ15" s="74">
        <v>0</v>
      </c>
      <c r="AR15" s="74">
        <v>0</v>
      </c>
      <c r="AS15" s="74">
        <f t="shared" si="15"/>
        <v>431960</v>
      </c>
      <c r="AT15" s="74">
        <v>0</v>
      </c>
      <c r="AU15" s="74">
        <v>431960</v>
      </c>
      <c r="AV15" s="74">
        <v>0</v>
      </c>
      <c r="AW15" s="74">
        <v>0</v>
      </c>
      <c r="AX15" s="74">
        <f t="shared" si="16"/>
        <v>1184628</v>
      </c>
      <c r="AY15" s="74">
        <v>0</v>
      </c>
      <c r="AZ15" s="74">
        <v>940123</v>
      </c>
      <c r="BA15" s="74">
        <v>239691</v>
      </c>
      <c r="BB15" s="74">
        <v>4814</v>
      </c>
      <c r="BC15" s="75" t="s">
        <v>210</v>
      </c>
      <c r="BD15" s="74">
        <v>0</v>
      </c>
      <c r="BE15" s="74">
        <v>6266</v>
      </c>
      <c r="BF15" s="74">
        <f t="shared" si="17"/>
        <v>1872124</v>
      </c>
      <c r="BG15" s="74">
        <f t="shared" si="18"/>
        <v>0</v>
      </c>
      <c r="BH15" s="74">
        <f t="shared" si="19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210</v>
      </c>
      <c r="BO15" s="74">
        <f t="shared" si="20"/>
        <v>340000</v>
      </c>
      <c r="BP15" s="74">
        <f t="shared" si="21"/>
        <v>9151</v>
      </c>
      <c r="BQ15" s="74">
        <v>9151</v>
      </c>
      <c r="BR15" s="74">
        <v>0</v>
      </c>
      <c r="BS15" s="74">
        <v>0</v>
      </c>
      <c r="BT15" s="74">
        <v>0</v>
      </c>
      <c r="BU15" s="74">
        <f t="shared" si="22"/>
        <v>132</v>
      </c>
      <c r="BV15" s="74">
        <v>0</v>
      </c>
      <c r="BW15" s="74">
        <v>132</v>
      </c>
      <c r="BX15" s="74">
        <v>0</v>
      </c>
      <c r="BY15" s="74">
        <v>0</v>
      </c>
      <c r="BZ15" s="74">
        <f t="shared" si="23"/>
        <v>330717</v>
      </c>
      <c r="CA15" s="74">
        <v>0</v>
      </c>
      <c r="CB15" s="74">
        <v>330717</v>
      </c>
      <c r="CC15" s="74">
        <v>0</v>
      </c>
      <c r="CD15" s="74">
        <v>0</v>
      </c>
      <c r="CE15" s="75" t="s">
        <v>210</v>
      </c>
      <c r="CF15" s="74">
        <v>0</v>
      </c>
      <c r="CG15" s="74">
        <v>1779</v>
      </c>
      <c r="CH15" s="74">
        <f t="shared" si="24"/>
        <v>341779</v>
      </c>
      <c r="CI15" s="74">
        <f t="shared" si="25"/>
        <v>150225</v>
      </c>
      <c r="CJ15" s="74">
        <f t="shared" si="25"/>
        <v>0</v>
      </c>
      <c r="CK15" s="74">
        <f t="shared" si="25"/>
        <v>0</v>
      </c>
      <c r="CL15" s="74">
        <f t="shared" si="25"/>
        <v>0</v>
      </c>
      <c r="CM15" s="74">
        <f t="shared" si="25"/>
        <v>0</v>
      </c>
      <c r="CN15" s="74">
        <f t="shared" si="25"/>
        <v>0</v>
      </c>
      <c r="CO15" s="74">
        <f t="shared" si="25"/>
        <v>150225</v>
      </c>
      <c r="CP15" s="75" t="s">
        <v>210</v>
      </c>
      <c r="CQ15" s="74">
        <f t="shared" si="26"/>
        <v>2055633</v>
      </c>
      <c r="CR15" s="74">
        <f t="shared" si="26"/>
        <v>108196</v>
      </c>
      <c r="CS15" s="74">
        <f t="shared" si="26"/>
        <v>108196</v>
      </c>
      <c r="CT15" s="74">
        <f t="shared" si="26"/>
        <v>0</v>
      </c>
      <c r="CU15" s="74">
        <f t="shared" si="26"/>
        <v>0</v>
      </c>
      <c r="CV15" s="74">
        <f t="shared" si="26"/>
        <v>0</v>
      </c>
      <c r="CW15" s="74">
        <f t="shared" si="26"/>
        <v>432092</v>
      </c>
      <c r="CX15" s="74">
        <f t="shared" si="26"/>
        <v>0</v>
      </c>
      <c r="CY15" s="74">
        <f t="shared" si="26"/>
        <v>432092</v>
      </c>
      <c r="CZ15" s="74">
        <f t="shared" si="26"/>
        <v>0</v>
      </c>
      <c r="DA15" s="74">
        <f t="shared" si="26"/>
        <v>0</v>
      </c>
      <c r="DB15" s="74">
        <f t="shared" si="26"/>
        <v>1515345</v>
      </c>
      <c r="DC15" s="74">
        <f t="shared" si="26"/>
        <v>0</v>
      </c>
      <c r="DD15" s="74">
        <f t="shared" si="26"/>
        <v>1270840</v>
      </c>
      <c r="DE15" s="74">
        <f t="shared" si="26"/>
        <v>239691</v>
      </c>
      <c r="DF15" s="74">
        <f t="shared" si="26"/>
        <v>4814</v>
      </c>
      <c r="DG15" s="75" t="s">
        <v>210</v>
      </c>
      <c r="DH15" s="74">
        <f t="shared" si="27"/>
        <v>0</v>
      </c>
      <c r="DI15" s="74">
        <f t="shared" si="27"/>
        <v>8045</v>
      </c>
      <c r="DJ15" s="74">
        <f t="shared" si="27"/>
        <v>2213903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227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228</v>
      </c>
      <c r="B2" s="148" t="s">
        <v>229</v>
      </c>
      <c r="C2" s="154" t="s">
        <v>230</v>
      </c>
      <c r="D2" s="137" t="s">
        <v>231</v>
      </c>
      <c r="E2" s="103"/>
      <c r="F2" s="103"/>
      <c r="G2" s="103"/>
      <c r="H2" s="103"/>
      <c r="I2" s="103"/>
      <c r="J2" s="103"/>
      <c r="K2" s="103"/>
      <c r="L2" s="104"/>
      <c r="M2" s="137" t="s">
        <v>232</v>
      </c>
      <c r="N2" s="103"/>
      <c r="O2" s="103"/>
      <c r="P2" s="103"/>
      <c r="Q2" s="103"/>
      <c r="R2" s="103"/>
      <c r="S2" s="103"/>
      <c r="T2" s="103"/>
      <c r="U2" s="104"/>
      <c r="V2" s="137" t="s">
        <v>233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234</v>
      </c>
      <c r="E3" s="105"/>
      <c r="F3" s="105"/>
      <c r="G3" s="105"/>
      <c r="H3" s="105"/>
      <c r="I3" s="105"/>
      <c r="J3" s="105"/>
      <c r="K3" s="105"/>
      <c r="L3" s="106"/>
      <c r="M3" s="138" t="s">
        <v>235</v>
      </c>
      <c r="N3" s="105"/>
      <c r="O3" s="105"/>
      <c r="P3" s="105"/>
      <c r="Q3" s="105"/>
      <c r="R3" s="105"/>
      <c r="S3" s="105"/>
      <c r="T3" s="105"/>
      <c r="U3" s="106"/>
      <c r="V3" s="138" t="s">
        <v>236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237</v>
      </c>
      <c r="F4" s="108"/>
      <c r="G4" s="108"/>
      <c r="H4" s="108"/>
      <c r="I4" s="108"/>
      <c r="J4" s="108"/>
      <c r="K4" s="109"/>
      <c r="L4" s="128" t="s">
        <v>238</v>
      </c>
      <c r="M4" s="107"/>
      <c r="N4" s="138" t="s">
        <v>239</v>
      </c>
      <c r="O4" s="108"/>
      <c r="P4" s="108"/>
      <c r="Q4" s="108"/>
      <c r="R4" s="108"/>
      <c r="S4" s="108"/>
      <c r="T4" s="109"/>
      <c r="U4" s="128" t="s">
        <v>240</v>
      </c>
      <c r="V4" s="107"/>
      <c r="W4" s="138" t="s">
        <v>239</v>
      </c>
      <c r="X4" s="108"/>
      <c r="Y4" s="108"/>
      <c r="Z4" s="108"/>
      <c r="AA4" s="108"/>
      <c r="AB4" s="108"/>
      <c r="AC4" s="109"/>
      <c r="AD4" s="128" t="s">
        <v>238</v>
      </c>
    </row>
    <row r="5" spans="1:30" s="45" customFormat="1" ht="23.25" customHeight="1">
      <c r="A5" s="155"/>
      <c r="B5" s="149"/>
      <c r="C5" s="155"/>
      <c r="D5" s="107"/>
      <c r="E5" s="107" t="s">
        <v>241</v>
      </c>
      <c r="F5" s="127" t="s">
        <v>242</v>
      </c>
      <c r="G5" s="127" t="s">
        <v>243</v>
      </c>
      <c r="H5" s="127" t="s">
        <v>244</v>
      </c>
      <c r="I5" s="127" t="s">
        <v>245</v>
      </c>
      <c r="J5" s="127" t="s">
        <v>2</v>
      </c>
      <c r="K5" s="127" t="s">
        <v>3</v>
      </c>
      <c r="L5" s="69"/>
      <c r="M5" s="107"/>
      <c r="N5" s="107" t="s">
        <v>241</v>
      </c>
      <c r="O5" s="127" t="s">
        <v>246</v>
      </c>
      <c r="P5" s="127" t="s">
        <v>247</v>
      </c>
      <c r="Q5" s="127" t="s">
        <v>248</v>
      </c>
      <c r="R5" s="127" t="s">
        <v>249</v>
      </c>
      <c r="S5" s="127" t="s">
        <v>2</v>
      </c>
      <c r="T5" s="127" t="s">
        <v>3</v>
      </c>
      <c r="U5" s="69"/>
      <c r="V5" s="107"/>
      <c r="W5" s="107" t="s">
        <v>233</v>
      </c>
      <c r="X5" s="127" t="s">
        <v>250</v>
      </c>
      <c r="Y5" s="127" t="s">
        <v>243</v>
      </c>
      <c r="Z5" s="127" t="s">
        <v>251</v>
      </c>
      <c r="AA5" s="127" t="s">
        <v>249</v>
      </c>
      <c r="AB5" s="127" t="s">
        <v>2</v>
      </c>
      <c r="AC5" s="127" t="s">
        <v>252</v>
      </c>
      <c r="AD5" s="69"/>
    </row>
    <row r="6" spans="1:30" s="46" customFormat="1" ht="13.5">
      <c r="A6" s="156"/>
      <c r="B6" s="150"/>
      <c r="C6" s="156"/>
      <c r="D6" s="110" t="s">
        <v>253</v>
      </c>
      <c r="E6" s="110" t="s">
        <v>254</v>
      </c>
      <c r="F6" s="111" t="s">
        <v>255</v>
      </c>
      <c r="G6" s="111" t="s">
        <v>255</v>
      </c>
      <c r="H6" s="111" t="s">
        <v>255</v>
      </c>
      <c r="I6" s="111" t="s">
        <v>254</v>
      </c>
      <c r="J6" s="111" t="s">
        <v>256</v>
      </c>
      <c r="K6" s="111" t="s">
        <v>257</v>
      </c>
      <c r="L6" s="111" t="s">
        <v>255</v>
      </c>
      <c r="M6" s="110" t="s">
        <v>255</v>
      </c>
      <c r="N6" s="110" t="s">
        <v>255</v>
      </c>
      <c r="O6" s="111" t="s">
        <v>257</v>
      </c>
      <c r="P6" s="111" t="s">
        <v>256</v>
      </c>
      <c r="Q6" s="111" t="s">
        <v>257</v>
      </c>
      <c r="R6" s="111" t="s">
        <v>255</v>
      </c>
      <c r="S6" s="111" t="s">
        <v>255</v>
      </c>
      <c r="T6" s="111" t="s">
        <v>255</v>
      </c>
      <c r="U6" s="111" t="s">
        <v>257</v>
      </c>
      <c r="V6" s="110" t="s">
        <v>256</v>
      </c>
      <c r="W6" s="110" t="s">
        <v>257</v>
      </c>
      <c r="X6" s="111" t="s">
        <v>255</v>
      </c>
      <c r="Y6" s="111" t="s">
        <v>255</v>
      </c>
      <c r="Z6" s="111" t="s">
        <v>255</v>
      </c>
      <c r="AA6" s="111" t="s">
        <v>257</v>
      </c>
      <c r="AB6" s="111" t="s">
        <v>256</v>
      </c>
      <c r="AC6" s="111" t="s">
        <v>257</v>
      </c>
      <c r="AD6" s="111" t="s">
        <v>255</v>
      </c>
    </row>
    <row r="7" spans="1:30" s="50" customFormat="1" ht="12" customHeight="1">
      <c r="A7" s="48" t="s">
        <v>258</v>
      </c>
      <c r="B7" s="63" t="s">
        <v>259</v>
      </c>
      <c r="C7" s="48" t="s">
        <v>260</v>
      </c>
      <c r="D7" s="70">
        <f aca="true" t="shared" si="0" ref="D7:AD7">SUM(D8:D41)</f>
        <v>21818521</v>
      </c>
      <c r="E7" s="70">
        <f t="shared" si="0"/>
        <v>6143347</v>
      </c>
      <c r="F7" s="70">
        <f t="shared" si="0"/>
        <v>385317</v>
      </c>
      <c r="G7" s="70">
        <f t="shared" si="0"/>
        <v>4050</v>
      </c>
      <c r="H7" s="70">
        <f t="shared" si="0"/>
        <v>597400</v>
      </c>
      <c r="I7" s="70">
        <f t="shared" si="0"/>
        <v>3649547</v>
      </c>
      <c r="J7" s="70">
        <f t="shared" si="0"/>
        <v>4484669</v>
      </c>
      <c r="K7" s="70">
        <f t="shared" si="0"/>
        <v>1507033</v>
      </c>
      <c r="L7" s="70">
        <f t="shared" si="0"/>
        <v>15675174</v>
      </c>
      <c r="M7" s="70">
        <f t="shared" si="0"/>
        <v>3610199</v>
      </c>
      <c r="N7" s="70">
        <f t="shared" si="0"/>
        <v>712984</v>
      </c>
      <c r="O7" s="70">
        <f t="shared" si="0"/>
        <v>33667</v>
      </c>
      <c r="P7" s="70">
        <f t="shared" si="0"/>
        <v>17708</v>
      </c>
      <c r="Q7" s="70">
        <f t="shared" si="0"/>
        <v>1900</v>
      </c>
      <c r="R7" s="70">
        <f t="shared" si="0"/>
        <v>624930</v>
      </c>
      <c r="S7" s="70">
        <f t="shared" si="0"/>
        <v>1290582</v>
      </c>
      <c r="T7" s="70">
        <f t="shared" si="0"/>
        <v>34779</v>
      </c>
      <c r="U7" s="70">
        <f t="shared" si="0"/>
        <v>2897215</v>
      </c>
      <c r="V7" s="70">
        <f t="shared" si="0"/>
        <v>25428720</v>
      </c>
      <c r="W7" s="70">
        <f t="shared" si="0"/>
        <v>6856331</v>
      </c>
      <c r="X7" s="70">
        <f t="shared" si="0"/>
        <v>418984</v>
      </c>
      <c r="Y7" s="70">
        <f t="shared" si="0"/>
        <v>21758</v>
      </c>
      <c r="Z7" s="70">
        <f t="shared" si="0"/>
        <v>599300</v>
      </c>
      <c r="AA7" s="70">
        <f t="shared" si="0"/>
        <v>4274477</v>
      </c>
      <c r="AB7" s="70">
        <f t="shared" si="0"/>
        <v>5775251</v>
      </c>
      <c r="AC7" s="70">
        <f t="shared" si="0"/>
        <v>1541812</v>
      </c>
      <c r="AD7" s="70">
        <f t="shared" si="0"/>
        <v>18572389</v>
      </c>
    </row>
    <row r="8" spans="1:30" s="50" customFormat="1" ht="12" customHeight="1">
      <c r="A8" s="51" t="s">
        <v>261</v>
      </c>
      <c r="B8" s="64" t="s">
        <v>262</v>
      </c>
      <c r="C8" s="51" t="s">
        <v>263</v>
      </c>
      <c r="D8" s="72">
        <f aca="true" t="shared" si="1" ref="D8:D41">SUM(E8,+L8)</f>
        <v>5068603</v>
      </c>
      <c r="E8" s="72">
        <f aca="true" t="shared" si="2" ref="E8:E41">+SUM(F8:I8,K8)</f>
        <v>1436271</v>
      </c>
      <c r="F8" s="72">
        <v>0</v>
      </c>
      <c r="G8" s="72">
        <v>0</v>
      </c>
      <c r="H8" s="72">
        <v>0</v>
      </c>
      <c r="I8" s="72">
        <v>999042</v>
      </c>
      <c r="J8" s="73">
        <v>0</v>
      </c>
      <c r="K8" s="72">
        <v>437229</v>
      </c>
      <c r="L8" s="72">
        <v>3632332</v>
      </c>
      <c r="M8" s="72">
        <f aca="true" t="shared" si="3" ref="M8:M41">SUM(N8,+U8)</f>
        <v>600098</v>
      </c>
      <c r="N8" s="72">
        <f aca="true" t="shared" si="4" ref="N8:N41">+SUM(O8:R8,T8)</f>
        <v>86483</v>
      </c>
      <c r="O8" s="72">
        <v>0</v>
      </c>
      <c r="P8" s="72">
        <v>0</v>
      </c>
      <c r="Q8" s="72">
        <v>0</v>
      </c>
      <c r="R8" s="72">
        <v>86172</v>
      </c>
      <c r="S8" s="73">
        <v>0</v>
      </c>
      <c r="T8" s="72">
        <v>311</v>
      </c>
      <c r="U8" s="72">
        <v>513615</v>
      </c>
      <c r="V8" s="72">
        <f aca="true" t="shared" si="5" ref="V8:V41">+SUM(D8,M8)</f>
        <v>5668701</v>
      </c>
      <c r="W8" s="72">
        <f aca="true" t="shared" si="6" ref="W8:W41">+SUM(E8,N8)</f>
        <v>1522754</v>
      </c>
      <c r="X8" s="72">
        <f aca="true" t="shared" si="7" ref="X8:X41">+SUM(F8,O8)</f>
        <v>0</v>
      </c>
      <c r="Y8" s="72">
        <f aca="true" t="shared" si="8" ref="Y8:Y41">+SUM(G8,P8)</f>
        <v>0</v>
      </c>
      <c r="Z8" s="72">
        <f aca="true" t="shared" si="9" ref="Z8:Z41">+SUM(H8,Q8)</f>
        <v>0</v>
      </c>
      <c r="AA8" s="72">
        <f aca="true" t="shared" si="10" ref="AA8:AA41">+SUM(I8,R8)</f>
        <v>1085214</v>
      </c>
      <c r="AB8" s="73">
        <v>0</v>
      </c>
      <c r="AC8" s="72">
        <f aca="true" t="shared" si="11" ref="AC8:AC41">+SUM(K8,T8)</f>
        <v>437540</v>
      </c>
      <c r="AD8" s="72">
        <f aca="true" t="shared" si="12" ref="AD8:AD41">+SUM(L8,U8)</f>
        <v>4145947</v>
      </c>
    </row>
    <row r="9" spans="1:30" s="50" customFormat="1" ht="12" customHeight="1">
      <c r="A9" s="51" t="s">
        <v>258</v>
      </c>
      <c r="B9" s="64" t="s">
        <v>264</v>
      </c>
      <c r="C9" s="51" t="s">
        <v>265</v>
      </c>
      <c r="D9" s="72">
        <f t="shared" si="1"/>
        <v>1399081</v>
      </c>
      <c r="E9" s="72">
        <f t="shared" si="2"/>
        <v>548645</v>
      </c>
      <c r="F9" s="72">
        <v>26882</v>
      </c>
      <c r="G9" s="72">
        <v>0</v>
      </c>
      <c r="H9" s="72">
        <v>0</v>
      </c>
      <c r="I9" s="72">
        <v>459767</v>
      </c>
      <c r="J9" s="73">
        <v>0</v>
      </c>
      <c r="K9" s="72">
        <v>61996</v>
      </c>
      <c r="L9" s="72">
        <v>850436</v>
      </c>
      <c r="M9" s="72">
        <f t="shared" si="3"/>
        <v>515240</v>
      </c>
      <c r="N9" s="72">
        <f t="shared" si="4"/>
        <v>134603</v>
      </c>
      <c r="O9" s="72">
        <v>32990</v>
      </c>
      <c r="P9" s="72">
        <v>17708</v>
      </c>
      <c r="Q9" s="72">
        <v>0</v>
      </c>
      <c r="R9" s="72">
        <v>81547</v>
      </c>
      <c r="S9" s="73">
        <v>0</v>
      </c>
      <c r="T9" s="72">
        <v>2358</v>
      </c>
      <c r="U9" s="72">
        <v>380637</v>
      </c>
      <c r="V9" s="72">
        <f t="shared" si="5"/>
        <v>1914321</v>
      </c>
      <c r="W9" s="72">
        <f t="shared" si="6"/>
        <v>683248</v>
      </c>
      <c r="X9" s="72">
        <f t="shared" si="7"/>
        <v>59872</v>
      </c>
      <c r="Y9" s="72">
        <f t="shared" si="8"/>
        <v>17708</v>
      </c>
      <c r="Z9" s="72">
        <f t="shared" si="9"/>
        <v>0</v>
      </c>
      <c r="AA9" s="72">
        <f t="shared" si="10"/>
        <v>541314</v>
      </c>
      <c r="AB9" s="73">
        <v>0</v>
      </c>
      <c r="AC9" s="72">
        <f t="shared" si="11"/>
        <v>64354</v>
      </c>
      <c r="AD9" s="72">
        <f t="shared" si="12"/>
        <v>1231073</v>
      </c>
    </row>
    <row r="10" spans="1:30" s="50" customFormat="1" ht="12" customHeight="1">
      <c r="A10" s="51" t="s">
        <v>261</v>
      </c>
      <c r="B10" s="64" t="s">
        <v>266</v>
      </c>
      <c r="C10" s="51" t="s">
        <v>267</v>
      </c>
      <c r="D10" s="72">
        <f t="shared" si="1"/>
        <v>1323434</v>
      </c>
      <c r="E10" s="72">
        <f t="shared" si="2"/>
        <v>24588</v>
      </c>
      <c r="F10" s="72">
        <v>0</v>
      </c>
      <c r="G10" s="72">
        <v>0</v>
      </c>
      <c r="H10" s="72">
        <v>0</v>
      </c>
      <c r="I10" s="72">
        <v>2753</v>
      </c>
      <c r="J10" s="73">
        <v>0</v>
      </c>
      <c r="K10" s="72">
        <v>21835</v>
      </c>
      <c r="L10" s="72">
        <v>1298846</v>
      </c>
      <c r="M10" s="72">
        <f t="shared" si="3"/>
        <v>259226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259226</v>
      </c>
      <c r="V10" s="72">
        <f t="shared" si="5"/>
        <v>1582660</v>
      </c>
      <c r="W10" s="72">
        <f t="shared" si="6"/>
        <v>24588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2753</v>
      </c>
      <c r="AB10" s="73">
        <v>0</v>
      </c>
      <c r="AC10" s="72">
        <f t="shared" si="11"/>
        <v>21835</v>
      </c>
      <c r="AD10" s="72">
        <f t="shared" si="12"/>
        <v>1558072</v>
      </c>
    </row>
    <row r="11" spans="1:30" s="50" customFormat="1" ht="12" customHeight="1">
      <c r="A11" s="51" t="s">
        <v>258</v>
      </c>
      <c r="B11" s="64" t="s">
        <v>268</v>
      </c>
      <c r="C11" s="51" t="s">
        <v>269</v>
      </c>
      <c r="D11" s="72">
        <f t="shared" si="1"/>
        <v>1626349</v>
      </c>
      <c r="E11" s="72">
        <f t="shared" si="2"/>
        <v>373981</v>
      </c>
      <c r="F11" s="72">
        <v>0</v>
      </c>
      <c r="G11" s="72">
        <v>0</v>
      </c>
      <c r="H11" s="72">
        <v>0</v>
      </c>
      <c r="I11" s="72">
        <v>284992</v>
      </c>
      <c r="J11" s="73">
        <v>0</v>
      </c>
      <c r="K11" s="72">
        <v>88989</v>
      </c>
      <c r="L11" s="72">
        <v>1252368</v>
      </c>
      <c r="M11" s="72">
        <f t="shared" si="3"/>
        <v>169993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169993</v>
      </c>
      <c r="V11" s="72">
        <f t="shared" si="5"/>
        <v>1796342</v>
      </c>
      <c r="W11" s="72">
        <f t="shared" si="6"/>
        <v>373981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284992</v>
      </c>
      <c r="AB11" s="73">
        <v>0</v>
      </c>
      <c r="AC11" s="72">
        <f t="shared" si="11"/>
        <v>88989</v>
      </c>
      <c r="AD11" s="72">
        <f t="shared" si="12"/>
        <v>1422361</v>
      </c>
    </row>
    <row r="12" spans="1:30" s="50" customFormat="1" ht="12" customHeight="1">
      <c r="A12" s="53" t="s">
        <v>261</v>
      </c>
      <c r="B12" s="54" t="s">
        <v>270</v>
      </c>
      <c r="C12" s="53" t="s">
        <v>271</v>
      </c>
      <c r="D12" s="74">
        <f t="shared" si="1"/>
        <v>1053219</v>
      </c>
      <c r="E12" s="74">
        <f t="shared" si="2"/>
        <v>201256</v>
      </c>
      <c r="F12" s="74">
        <v>6295</v>
      </c>
      <c r="G12" s="74">
        <v>0</v>
      </c>
      <c r="H12" s="74">
        <v>0</v>
      </c>
      <c r="I12" s="74">
        <v>148847</v>
      </c>
      <c r="J12" s="75">
        <v>0</v>
      </c>
      <c r="K12" s="74">
        <v>46114</v>
      </c>
      <c r="L12" s="74">
        <v>851963</v>
      </c>
      <c r="M12" s="74">
        <f t="shared" si="3"/>
        <v>328621</v>
      </c>
      <c r="N12" s="74">
        <f t="shared" si="4"/>
        <v>54836</v>
      </c>
      <c r="O12" s="74">
        <v>0</v>
      </c>
      <c r="P12" s="74">
        <v>0</v>
      </c>
      <c r="Q12" s="74">
        <v>0</v>
      </c>
      <c r="R12" s="74">
        <v>54740</v>
      </c>
      <c r="S12" s="75">
        <v>0</v>
      </c>
      <c r="T12" s="74">
        <v>96</v>
      </c>
      <c r="U12" s="74">
        <v>273785</v>
      </c>
      <c r="V12" s="74">
        <f t="shared" si="5"/>
        <v>1381840</v>
      </c>
      <c r="W12" s="74">
        <f t="shared" si="6"/>
        <v>256092</v>
      </c>
      <c r="X12" s="74">
        <f t="shared" si="7"/>
        <v>6295</v>
      </c>
      <c r="Y12" s="74">
        <f t="shared" si="8"/>
        <v>0</v>
      </c>
      <c r="Z12" s="74">
        <f t="shared" si="9"/>
        <v>0</v>
      </c>
      <c r="AA12" s="74">
        <f t="shared" si="10"/>
        <v>203587</v>
      </c>
      <c r="AB12" s="75">
        <v>0</v>
      </c>
      <c r="AC12" s="74">
        <f t="shared" si="11"/>
        <v>46210</v>
      </c>
      <c r="AD12" s="74">
        <f t="shared" si="12"/>
        <v>1125748</v>
      </c>
    </row>
    <row r="13" spans="1:30" s="50" customFormat="1" ht="12" customHeight="1">
      <c r="A13" s="53" t="s">
        <v>258</v>
      </c>
      <c r="B13" s="54" t="s">
        <v>272</v>
      </c>
      <c r="C13" s="53" t="s">
        <v>273</v>
      </c>
      <c r="D13" s="74">
        <f t="shared" si="1"/>
        <v>1190612</v>
      </c>
      <c r="E13" s="74">
        <f t="shared" si="2"/>
        <v>203938</v>
      </c>
      <c r="F13" s="74">
        <v>39685</v>
      </c>
      <c r="G13" s="74">
        <v>0</v>
      </c>
      <c r="H13" s="74">
        <v>49400</v>
      </c>
      <c r="I13" s="74">
        <v>64170</v>
      </c>
      <c r="J13" s="75">
        <v>0</v>
      </c>
      <c r="K13" s="74">
        <v>50683</v>
      </c>
      <c r="L13" s="74">
        <v>986674</v>
      </c>
      <c r="M13" s="74">
        <f t="shared" si="3"/>
        <v>188981</v>
      </c>
      <c r="N13" s="74">
        <f t="shared" si="4"/>
        <v>56651</v>
      </c>
      <c r="O13" s="74">
        <v>677</v>
      </c>
      <c r="P13" s="74">
        <v>0</v>
      </c>
      <c r="Q13" s="74">
        <v>1900</v>
      </c>
      <c r="R13" s="74">
        <v>54059</v>
      </c>
      <c r="S13" s="75">
        <v>0</v>
      </c>
      <c r="T13" s="74">
        <v>15</v>
      </c>
      <c r="U13" s="74">
        <v>132330</v>
      </c>
      <c r="V13" s="74">
        <f t="shared" si="5"/>
        <v>1379593</v>
      </c>
      <c r="W13" s="74">
        <f t="shared" si="6"/>
        <v>260589</v>
      </c>
      <c r="X13" s="74">
        <f t="shared" si="7"/>
        <v>40362</v>
      </c>
      <c r="Y13" s="74">
        <f t="shared" si="8"/>
        <v>0</v>
      </c>
      <c r="Z13" s="74">
        <f t="shared" si="9"/>
        <v>51300</v>
      </c>
      <c r="AA13" s="74">
        <f t="shared" si="10"/>
        <v>118229</v>
      </c>
      <c r="AB13" s="75">
        <v>0</v>
      </c>
      <c r="AC13" s="74">
        <f t="shared" si="11"/>
        <v>50698</v>
      </c>
      <c r="AD13" s="74">
        <f t="shared" si="12"/>
        <v>1119004</v>
      </c>
    </row>
    <row r="14" spans="1:30" s="50" customFormat="1" ht="12" customHeight="1">
      <c r="A14" s="53" t="s">
        <v>261</v>
      </c>
      <c r="B14" s="54" t="s">
        <v>274</v>
      </c>
      <c r="C14" s="53" t="s">
        <v>275</v>
      </c>
      <c r="D14" s="74">
        <f t="shared" si="1"/>
        <v>1415693</v>
      </c>
      <c r="E14" s="74">
        <f t="shared" si="2"/>
        <v>2227</v>
      </c>
      <c r="F14" s="74">
        <v>0</v>
      </c>
      <c r="G14" s="74">
        <v>0</v>
      </c>
      <c r="H14" s="74">
        <v>0</v>
      </c>
      <c r="I14" s="74">
        <v>2227</v>
      </c>
      <c r="J14" s="75">
        <v>0</v>
      </c>
      <c r="K14" s="74">
        <v>0</v>
      </c>
      <c r="L14" s="74">
        <v>1413466</v>
      </c>
      <c r="M14" s="74">
        <f t="shared" si="3"/>
        <v>176370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/>
      <c r="S14" s="75">
        <v>0</v>
      </c>
      <c r="T14" s="74">
        <v>0</v>
      </c>
      <c r="U14" s="74">
        <v>176370</v>
      </c>
      <c r="V14" s="74">
        <f t="shared" si="5"/>
        <v>1592063</v>
      </c>
      <c r="W14" s="74">
        <f t="shared" si="6"/>
        <v>2227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2227</v>
      </c>
      <c r="AB14" s="75">
        <v>0</v>
      </c>
      <c r="AC14" s="74">
        <f t="shared" si="11"/>
        <v>0</v>
      </c>
      <c r="AD14" s="74">
        <f t="shared" si="12"/>
        <v>1589836</v>
      </c>
    </row>
    <row r="15" spans="1:30" s="50" customFormat="1" ht="12" customHeight="1">
      <c r="A15" s="53" t="s">
        <v>258</v>
      </c>
      <c r="B15" s="54" t="s">
        <v>276</v>
      </c>
      <c r="C15" s="53" t="s">
        <v>277</v>
      </c>
      <c r="D15" s="74">
        <f t="shared" si="1"/>
        <v>1138582</v>
      </c>
      <c r="E15" s="74">
        <f t="shared" si="2"/>
        <v>151496</v>
      </c>
      <c r="F15" s="74">
        <v>0</v>
      </c>
      <c r="G15" s="74">
        <v>1800</v>
      </c>
      <c r="H15" s="74">
        <v>0</v>
      </c>
      <c r="I15" s="74">
        <v>115965</v>
      </c>
      <c r="J15" s="75">
        <v>0</v>
      </c>
      <c r="K15" s="74">
        <v>33731</v>
      </c>
      <c r="L15" s="74">
        <v>987086</v>
      </c>
      <c r="M15" s="74">
        <f t="shared" si="3"/>
        <v>66739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66739</v>
      </c>
      <c r="V15" s="74">
        <f t="shared" si="5"/>
        <v>1205321</v>
      </c>
      <c r="W15" s="74">
        <f t="shared" si="6"/>
        <v>151496</v>
      </c>
      <c r="X15" s="74">
        <f t="shared" si="7"/>
        <v>0</v>
      </c>
      <c r="Y15" s="74">
        <f t="shared" si="8"/>
        <v>1800</v>
      </c>
      <c r="Z15" s="74">
        <f t="shared" si="9"/>
        <v>0</v>
      </c>
      <c r="AA15" s="74">
        <f t="shared" si="10"/>
        <v>115965</v>
      </c>
      <c r="AB15" s="75">
        <v>0</v>
      </c>
      <c r="AC15" s="74">
        <f t="shared" si="11"/>
        <v>33731</v>
      </c>
      <c r="AD15" s="74">
        <f t="shared" si="12"/>
        <v>1053825</v>
      </c>
    </row>
    <row r="16" spans="1:30" s="50" customFormat="1" ht="12" customHeight="1">
      <c r="A16" s="53" t="s">
        <v>261</v>
      </c>
      <c r="B16" s="54" t="s">
        <v>278</v>
      </c>
      <c r="C16" s="53" t="s">
        <v>279</v>
      </c>
      <c r="D16" s="74">
        <f t="shared" si="1"/>
        <v>578788</v>
      </c>
      <c r="E16" s="74">
        <f t="shared" si="2"/>
        <v>19538</v>
      </c>
      <c r="F16" s="74">
        <v>0</v>
      </c>
      <c r="G16" s="74">
        <v>0</v>
      </c>
      <c r="H16" s="74">
        <v>0</v>
      </c>
      <c r="I16" s="74">
        <v>1445</v>
      </c>
      <c r="J16" s="75">
        <v>0</v>
      </c>
      <c r="K16" s="74">
        <v>18093</v>
      </c>
      <c r="L16" s="74">
        <v>559250</v>
      </c>
      <c r="M16" s="74">
        <f t="shared" si="3"/>
        <v>80211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80211</v>
      </c>
      <c r="V16" s="74">
        <f t="shared" si="5"/>
        <v>658999</v>
      </c>
      <c r="W16" s="74">
        <f t="shared" si="6"/>
        <v>19538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1445</v>
      </c>
      <c r="AB16" s="75">
        <v>0</v>
      </c>
      <c r="AC16" s="74">
        <f t="shared" si="11"/>
        <v>18093</v>
      </c>
      <c r="AD16" s="74">
        <f t="shared" si="12"/>
        <v>639461</v>
      </c>
    </row>
    <row r="17" spans="1:30" s="50" customFormat="1" ht="12" customHeight="1">
      <c r="A17" s="53" t="s">
        <v>258</v>
      </c>
      <c r="B17" s="54" t="s">
        <v>280</v>
      </c>
      <c r="C17" s="53" t="s">
        <v>281</v>
      </c>
      <c r="D17" s="74">
        <f t="shared" si="1"/>
        <v>214557</v>
      </c>
      <c r="E17" s="74">
        <f t="shared" si="2"/>
        <v>47170</v>
      </c>
      <c r="F17" s="74">
        <v>0</v>
      </c>
      <c r="G17" s="74">
        <v>0</v>
      </c>
      <c r="H17" s="74">
        <v>0</v>
      </c>
      <c r="I17" s="74">
        <v>47170</v>
      </c>
      <c r="J17" s="75">
        <v>0</v>
      </c>
      <c r="K17" s="74">
        <v>0</v>
      </c>
      <c r="L17" s="74">
        <v>167387</v>
      </c>
      <c r="M17" s="74">
        <f t="shared" si="3"/>
        <v>38842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38842</v>
      </c>
      <c r="V17" s="74">
        <f t="shared" si="5"/>
        <v>253399</v>
      </c>
      <c r="W17" s="74">
        <f t="shared" si="6"/>
        <v>47170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47170</v>
      </c>
      <c r="AB17" s="75">
        <v>0</v>
      </c>
      <c r="AC17" s="74">
        <f t="shared" si="11"/>
        <v>0</v>
      </c>
      <c r="AD17" s="74">
        <f t="shared" si="12"/>
        <v>206229</v>
      </c>
    </row>
    <row r="18" spans="1:30" s="50" customFormat="1" ht="12" customHeight="1">
      <c r="A18" s="53" t="s">
        <v>261</v>
      </c>
      <c r="B18" s="54" t="s">
        <v>282</v>
      </c>
      <c r="C18" s="53" t="s">
        <v>283</v>
      </c>
      <c r="D18" s="74">
        <f t="shared" si="1"/>
        <v>1233711</v>
      </c>
      <c r="E18" s="74">
        <f t="shared" si="2"/>
        <v>510822</v>
      </c>
      <c r="F18" s="74">
        <v>0</v>
      </c>
      <c r="G18" s="74">
        <v>0</v>
      </c>
      <c r="H18" s="74">
        <v>0</v>
      </c>
      <c r="I18" s="74">
        <v>348879</v>
      </c>
      <c r="J18" s="75">
        <v>0</v>
      </c>
      <c r="K18" s="74">
        <v>161943</v>
      </c>
      <c r="L18" s="74">
        <v>722889</v>
      </c>
      <c r="M18" s="74">
        <f t="shared" si="3"/>
        <v>116737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116737</v>
      </c>
      <c r="V18" s="74">
        <f t="shared" si="5"/>
        <v>1350448</v>
      </c>
      <c r="W18" s="74">
        <f t="shared" si="6"/>
        <v>510822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348879</v>
      </c>
      <c r="AB18" s="75">
        <v>0</v>
      </c>
      <c r="AC18" s="74">
        <f t="shared" si="11"/>
        <v>161943</v>
      </c>
      <c r="AD18" s="74">
        <f t="shared" si="12"/>
        <v>839626</v>
      </c>
    </row>
    <row r="19" spans="1:30" s="50" customFormat="1" ht="12" customHeight="1">
      <c r="A19" s="53" t="s">
        <v>258</v>
      </c>
      <c r="B19" s="54" t="s">
        <v>284</v>
      </c>
      <c r="C19" s="53" t="s">
        <v>285</v>
      </c>
      <c r="D19" s="74">
        <f t="shared" si="1"/>
        <v>340644</v>
      </c>
      <c r="E19" s="74">
        <f t="shared" si="2"/>
        <v>70171</v>
      </c>
      <c r="F19" s="74">
        <v>0</v>
      </c>
      <c r="G19" s="74">
        <v>0</v>
      </c>
      <c r="H19" s="74">
        <v>0</v>
      </c>
      <c r="I19" s="74">
        <v>63748</v>
      </c>
      <c r="J19" s="75">
        <v>0</v>
      </c>
      <c r="K19" s="74">
        <v>6423</v>
      </c>
      <c r="L19" s="74">
        <v>270473</v>
      </c>
      <c r="M19" s="74">
        <f t="shared" si="3"/>
        <v>52825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52825</v>
      </c>
      <c r="V19" s="74">
        <f t="shared" si="5"/>
        <v>393469</v>
      </c>
      <c r="W19" s="74">
        <f t="shared" si="6"/>
        <v>70171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63748</v>
      </c>
      <c r="AB19" s="75">
        <v>0</v>
      </c>
      <c r="AC19" s="74">
        <f t="shared" si="11"/>
        <v>6423</v>
      </c>
      <c r="AD19" s="74">
        <f t="shared" si="12"/>
        <v>323298</v>
      </c>
    </row>
    <row r="20" spans="1:30" s="50" customFormat="1" ht="12" customHeight="1">
      <c r="A20" s="53" t="s">
        <v>286</v>
      </c>
      <c r="B20" s="54" t="s">
        <v>287</v>
      </c>
      <c r="C20" s="53" t="s">
        <v>288</v>
      </c>
      <c r="D20" s="74">
        <f t="shared" si="1"/>
        <v>178089</v>
      </c>
      <c r="E20" s="74">
        <f t="shared" si="2"/>
        <v>17021</v>
      </c>
      <c r="F20" s="74">
        <v>0</v>
      </c>
      <c r="G20" s="74">
        <v>0</v>
      </c>
      <c r="H20" s="74">
        <v>0</v>
      </c>
      <c r="I20" s="74">
        <v>297</v>
      </c>
      <c r="J20" s="75">
        <v>0</v>
      </c>
      <c r="K20" s="74">
        <v>16724</v>
      </c>
      <c r="L20" s="74">
        <v>161068</v>
      </c>
      <c r="M20" s="74">
        <f t="shared" si="3"/>
        <v>98013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98013</v>
      </c>
      <c r="V20" s="74">
        <f t="shared" si="5"/>
        <v>276102</v>
      </c>
      <c r="W20" s="74">
        <f t="shared" si="6"/>
        <v>17021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297</v>
      </c>
      <c r="AB20" s="75">
        <v>0</v>
      </c>
      <c r="AC20" s="74">
        <f t="shared" si="11"/>
        <v>16724</v>
      </c>
      <c r="AD20" s="74">
        <f t="shared" si="12"/>
        <v>259081</v>
      </c>
    </row>
    <row r="21" spans="1:30" s="50" customFormat="1" ht="12" customHeight="1">
      <c r="A21" s="53" t="s">
        <v>258</v>
      </c>
      <c r="B21" s="54" t="s">
        <v>289</v>
      </c>
      <c r="C21" s="53" t="s">
        <v>290</v>
      </c>
      <c r="D21" s="74">
        <f t="shared" si="1"/>
        <v>433694</v>
      </c>
      <c r="E21" s="74">
        <f t="shared" si="2"/>
        <v>270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270</v>
      </c>
      <c r="L21" s="74">
        <v>433424</v>
      </c>
      <c r="M21" s="74">
        <f t="shared" si="3"/>
        <v>65086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65086</v>
      </c>
      <c r="V21" s="74">
        <f t="shared" si="5"/>
        <v>498780</v>
      </c>
      <c r="W21" s="74">
        <f t="shared" si="6"/>
        <v>270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270</v>
      </c>
      <c r="AD21" s="74">
        <f t="shared" si="12"/>
        <v>498510</v>
      </c>
    </row>
    <row r="22" spans="1:30" s="50" customFormat="1" ht="12" customHeight="1">
      <c r="A22" s="53" t="s">
        <v>286</v>
      </c>
      <c r="B22" s="54" t="s">
        <v>291</v>
      </c>
      <c r="C22" s="53" t="s">
        <v>292</v>
      </c>
      <c r="D22" s="74">
        <f t="shared" si="1"/>
        <v>168214</v>
      </c>
      <c r="E22" s="74">
        <f t="shared" si="2"/>
        <v>923</v>
      </c>
      <c r="F22" s="74">
        <v>0</v>
      </c>
      <c r="G22" s="74">
        <v>450</v>
      </c>
      <c r="H22" s="74">
        <v>0</v>
      </c>
      <c r="I22" s="74">
        <v>137</v>
      </c>
      <c r="J22" s="75">
        <v>0</v>
      </c>
      <c r="K22" s="74">
        <v>336</v>
      </c>
      <c r="L22" s="74">
        <v>167291</v>
      </c>
      <c r="M22" s="74">
        <f t="shared" si="3"/>
        <v>53072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53072</v>
      </c>
      <c r="V22" s="74">
        <f t="shared" si="5"/>
        <v>221286</v>
      </c>
      <c r="W22" s="74">
        <f t="shared" si="6"/>
        <v>923</v>
      </c>
      <c r="X22" s="74">
        <f t="shared" si="7"/>
        <v>0</v>
      </c>
      <c r="Y22" s="74">
        <f t="shared" si="8"/>
        <v>450</v>
      </c>
      <c r="Z22" s="74">
        <f t="shared" si="9"/>
        <v>0</v>
      </c>
      <c r="AA22" s="74">
        <f t="shared" si="10"/>
        <v>137</v>
      </c>
      <c r="AB22" s="75">
        <v>0</v>
      </c>
      <c r="AC22" s="74">
        <f t="shared" si="11"/>
        <v>336</v>
      </c>
      <c r="AD22" s="74">
        <f t="shared" si="12"/>
        <v>220363</v>
      </c>
    </row>
    <row r="23" spans="1:30" s="50" customFormat="1" ht="12" customHeight="1">
      <c r="A23" s="53" t="s">
        <v>258</v>
      </c>
      <c r="B23" s="54" t="s">
        <v>293</v>
      </c>
      <c r="C23" s="53" t="s">
        <v>294</v>
      </c>
      <c r="D23" s="74">
        <f t="shared" si="1"/>
        <v>210936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210936</v>
      </c>
      <c r="M23" s="74">
        <f t="shared" si="3"/>
        <v>36989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36989</v>
      </c>
      <c r="V23" s="74">
        <f t="shared" si="5"/>
        <v>247925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247925</v>
      </c>
    </row>
    <row r="24" spans="1:30" s="50" customFormat="1" ht="12" customHeight="1">
      <c r="A24" s="53" t="s">
        <v>286</v>
      </c>
      <c r="B24" s="54" t="s">
        <v>295</v>
      </c>
      <c r="C24" s="53" t="s">
        <v>296</v>
      </c>
      <c r="D24" s="74">
        <f t="shared" si="1"/>
        <v>92815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92815</v>
      </c>
      <c r="M24" s="74">
        <f t="shared" si="3"/>
        <v>21613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21613</v>
      </c>
      <c r="V24" s="74">
        <f t="shared" si="5"/>
        <v>114428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114428</v>
      </c>
    </row>
    <row r="25" spans="1:30" s="50" customFormat="1" ht="12" customHeight="1">
      <c r="A25" s="53" t="s">
        <v>258</v>
      </c>
      <c r="B25" s="54" t="s">
        <v>297</v>
      </c>
      <c r="C25" s="53" t="s">
        <v>298</v>
      </c>
      <c r="D25" s="74">
        <f t="shared" si="1"/>
        <v>90366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90366</v>
      </c>
      <c r="M25" s="74">
        <f t="shared" si="3"/>
        <v>19690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19690</v>
      </c>
      <c r="V25" s="74">
        <f t="shared" si="5"/>
        <v>110056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110056</v>
      </c>
    </row>
    <row r="26" spans="1:30" s="50" customFormat="1" ht="12" customHeight="1">
      <c r="A26" s="53" t="s">
        <v>286</v>
      </c>
      <c r="B26" s="54" t="s">
        <v>299</v>
      </c>
      <c r="C26" s="53" t="s">
        <v>300</v>
      </c>
      <c r="D26" s="74">
        <f t="shared" si="1"/>
        <v>132707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132707</v>
      </c>
      <c r="M26" s="74">
        <f t="shared" si="3"/>
        <v>27511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27511</v>
      </c>
      <c r="V26" s="74">
        <f t="shared" si="5"/>
        <v>160218</v>
      </c>
      <c r="W26" s="74">
        <f t="shared" si="6"/>
        <v>0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0</v>
      </c>
      <c r="AD26" s="74">
        <f t="shared" si="12"/>
        <v>160218</v>
      </c>
    </row>
    <row r="27" spans="1:30" s="50" customFormat="1" ht="12" customHeight="1">
      <c r="A27" s="53" t="s">
        <v>258</v>
      </c>
      <c r="B27" s="54" t="s">
        <v>301</v>
      </c>
      <c r="C27" s="53" t="s">
        <v>302</v>
      </c>
      <c r="D27" s="74">
        <f t="shared" si="1"/>
        <v>324462</v>
      </c>
      <c r="E27" s="74">
        <f t="shared" si="2"/>
        <v>79102</v>
      </c>
      <c r="F27" s="74">
        <v>1023</v>
      </c>
      <c r="G27" s="74">
        <v>0</v>
      </c>
      <c r="H27" s="74">
        <v>0</v>
      </c>
      <c r="I27" s="74">
        <v>62250</v>
      </c>
      <c r="J27" s="75">
        <v>0</v>
      </c>
      <c r="K27" s="74">
        <v>15829</v>
      </c>
      <c r="L27" s="74">
        <v>245360</v>
      </c>
      <c r="M27" s="74">
        <f t="shared" si="3"/>
        <v>72159</v>
      </c>
      <c r="N27" s="74">
        <f t="shared" si="4"/>
        <v>932</v>
      </c>
      <c r="O27" s="74">
        <v>0</v>
      </c>
      <c r="P27" s="74">
        <v>0</v>
      </c>
      <c r="Q27" s="74">
        <v>0</v>
      </c>
      <c r="R27" s="74">
        <v>932</v>
      </c>
      <c r="S27" s="75">
        <v>0</v>
      </c>
      <c r="T27" s="74">
        <v>0</v>
      </c>
      <c r="U27" s="74">
        <v>71227</v>
      </c>
      <c r="V27" s="74">
        <f t="shared" si="5"/>
        <v>396621</v>
      </c>
      <c r="W27" s="74">
        <f t="shared" si="6"/>
        <v>80034</v>
      </c>
      <c r="X27" s="74">
        <f t="shared" si="7"/>
        <v>1023</v>
      </c>
      <c r="Y27" s="74">
        <f t="shared" si="8"/>
        <v>0</v>
      </c>
      <c r="Z27" s="74">
        <f t="shared" si="9"/>
        <v>0</v>
      </c>
      <c r="AA27" s="74">
        <f t="shared" si="10"/>
        <v>63182</v>
      </c>
      <c r="AB27" s="75">
        <v>0</v>
      </c>
      <c r="AC27" s="74">
        <f t="shared" si="11"/>
        <v>15829</v>
      </c>
      <c r="AD27" s="74">
        <f t="shared" si="12"/>
        <v>316587</v>
      </c>
    </row>
    <row r="28" spans="1:30" s="50" customFormat="1" ht="12" customHeight="1">
      <c r="A28" s="53" t="s">
        <v>303</v>
      </c>
      <c r="B28" s="54" t="s">
        <v>304</v>
      </c>
      <c r="C28" s="53" t="s">
        <v>305</v>
      </c>
      <c r="D28" s="74">
        <f t="shared" si="1"/>
        <v>177518</v>
      </c>
      <c r="E28" s="74">
        <f t="shared" si="2"/>
        <v>48</v>
      </c>
      <c r="F28" s="74">
        <v>0</v>
      </c>
      <c r="G28" s="74">
        <v>0</v>
      </c>
      <c r="H28" s="74">
        <v>0</v>
      </c>
      <c r="I28" s="74">
        <v>48</v>
      </c>
      <c r="J28" s="75">
        <v>0</v>
      </c>
      <c r="K28" s="74">
        <v>0</v>
      </c>
      <c r="L28" s="74">
        <v>177470</v>
      </c>
      <c r="M28" s="74">
        <f t="shared" si="3"/>
        <v>30961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30961</v>
      </c>
      <c r="V28" s="74">
        <f t="shared" si="5"/>
        <v>208479</v>
      </c>
      <c r="W28" s="74">
        <f t="shared" si="6"/>
        <v>48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48</v>
      </c>
      <c r="AB28" s="75">
        <v>0</v>
      </c>
      <c r="AC28" s="74">
        <f t="shared" si="11"/>
        <v>0</v>
      </c>
      <c r="AD28" s="74">
        <f t="shared" si="12"/>
        <v>208431</v>
      </c>
    </row>
    <row r="29" spans="1:30" s="50" customFormat="1" ht="12" customHeight="1">
      <c r="A29" s="53" t="s">
        <v>303</v>
      </c>
      <c r="B29" s="54" t="s">
        <v>306</v>
      </c>
      <c r="C29" s="53" t="s">
        <v>307</v>
      </c>
      <c r="D29" s="74">
        <f t="shared" si="1"/>
        <v>128039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128039</v>
      </c>
      <c r="M29" s="74">
        <f t="shared" si="3"/>
        <v>38350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38350</v>
      </c>
      <c r="V29" s="74">
        <f t="shared" si="5"/>
        <v>166389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166389</v>
      </c>
    </row>
    <row r="30" spans="1:30" s="50" customFormat="1" ht="12" customHeight="1">
      <c r="A30" s="53" t="s">
        <v>303</v>
      </c>
      <c r="B30" s="54" t="s">
        <v>308</v>
      </c>
      <c r="C30" s="53" t="s">
        <v>309</v>
      </c>
      <c r="D30" s="74">
        <f t="shared" si="1"/>
        <v>71769</v>
      </c>
      <c r="E30" s="74">
        <f t="shared" si="2"/>
        <v>9747</v>
      </c>
      <c r="F30" s="74">
        <v>0</v>
      </c>
      <c r="G30" s="74">
        <v>1800</v>
      </c>
      <c r="H30" s="74">
        <v>0</v>
      </c>
      <c r="I30" s="74">
        <v>7892</v>
      </c>
      <c r="J30" s="75">
        <v>0</v>
      </c>
      <c r="K30" s="74">
        <v>55</v>
      </c>
      <c r="L30" s="74">
        <v>62022</v>
      </c>
      <c r="M30" s="74">
        <f t="shared" si="3"/>
        <v>24859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24859</v>
      </c>
      <c r="V30" s="74">
        <f t="shared" si="5"/>
        <v>96628</v>
      </c>
      <c r="W30" s="74">
        <f t="shared" si="6"/>
        <v>9747</v>
      </c>
      <c r="X30" s="74">
        <f t="shared" si="7"/>
        <v>0</v>
      </c>
      <c r="Y30" s="74">
        <f t="shared" si="8"/>
        <v>1800</v>
      </c>
      <c r="Z30" s="74">
        <f t="shared" si="9"/>
        <v>0</v>
      </c>
      <c r="AA30" s="74">
        <f t="shared" si="10"/>
        <v>7892</v>
      </c>
      <c r="AB30" s="75">
        <v>0</v>
      </c>
      <c r="AC30" s="74">
        <f t="shared" si="11"/>
        <v>55</v>
      </c>
      <c r="AD30" s="74">
        <f t="shared" si="12"/>
        <v>86881</v>
      </c>
    </row>
    <row r="31" spans="1:30" s="50" customFormat="1" ht="12" customHeight="1">
      <c r="A31" s="53" t="s">
        <v>303</v>
      </c>
      <c r="B31" s="54" t="s">
        <v>310</v>
      </c>
      <c r="C31" s="53" t="s">
        <v>311</v>
      </c>
      <c r="D31" s="74">
        <f t="shared" si="1"/>
        <v>222869</v>
      </c>
      <c r="E31" s="74">
        <f t="shared" si="2"/>
        <v>39370</v>
      </c>
      <c r="F31" s="74">
        <v>0</v>
      </c>
      <c r="G31" s="74">
        <v>0</v>
      </c>
      <c r="H31" s="74">
        <v>0</v>
      </c>
      <c r="I31" s="74">
        <v>39340</v>
      </c>
      <c r="J31" s="75">
        <v>0</v>
      </c>
      <c r="K31" s="74">
        <v>30</v>
      </c>
      <c r="L31" s="74">
        <v>183499</v>
      </c>
      <c r="M31" s="74">
        <f t="shared" si="3"/>
        <v>38842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38842</v>
      </c>
      <c r="V31" s="74">
        <f t="shared" si="5"/>
        <v>261711</v>
      </c>
      <c r="W31" s="74">
        <f t="shared" si="6"/>
        <v>39370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39340</v>
      </c>
      <c r="AB31" s="75">
        <v>0</v>
      </c>
      <c r="AC31" s="74">
        <f t="shared" si="11"/>
        <v>30</v>
      </c>
      <c r="AD31" s="74">
        <f t="shared" si="12"/>
        <v>222341</v>
      </c>
    </row>
    <row r="32" spans="1:30" s="50" customFormat="1" ht="12" customHeight="1">
      <c r="A32" s="53" t="s">
        <v>303</v>
      </c>
      <c r="B32" s="54" t="s">
        <v>312</v>
      </c>
      <c r="C32" s="53" t="s">
        <v>313</v>
      </c>
      <c r="D32" s="74">
        <f t="shared" si="1"/>
        <v>404955</v>
      </c>
      <c r="E32" s="74">
        <f t="shared" si="2"/>
        <v>34627</v>
      </c>
      <c r="F32" s="74">
        <v>0</v>
      </c>
      <c r="G32" s="74">
        <v>0</v>
      </c>
      <c r="H32" s="74">
        <v>0</v>
      </c>
      <c r="I32" s="74">
        <v>27426</v>
      </c>
      <c r="J32" s="75">
        <v>0</v>
      </c>
      <c r="K32" s="74">
        <v>7201</v>
      </c>
      <c r="L32" s="74">
        <v>370328</v>
      </c>
      <c r="M32" s="74">
        <f t="shared" si="3"/>
        <v>48789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48789</v>
      </c>
      <c r="V32" s="74">
        <f t="shared" si="5"/>
        <v>453744</v>
      </c>
      <c r="W32" s="74">
        <f t="shared" si="6"/>
        <v>34627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27426</v>
      </c>
      <c r="AB32" s="75">
        <v>0</v>
      </c>
      <c r="AC32" s="74">
        <f t="shared" si="11"/>
        <v>7201</v>
      </c>
      <c r="AD32" s="74">
        <f t="shared" si="12"/>
        <v>419117</v>
      </c>
    </row>
    <row r="33" spans="1:30" s="50" customFormat="1" ht="12" customHeight="1">
      <c r="A33" s="53" t="s">
        <v>303</v>
      </c>
      <c r="B33" s="54" t="s">
        <v>314</v>
      </c>
      <c r="C33" s="53" t="s">
        <v>315</v>
      </c>
      <c r="D33" s="74">
        <f t="shared" si="1"/>
        <v>117710</v>
      </c>
      <c r="E33" s="74">
        <f t="shared" si="2"/>
        <v>40394</v>
      </c>
      <c r="F33" s="74">
        <v>0</v>
      </c>
      <c r="G33" s="74">
        <v>0</v>
      </c>
      <c r="H33" s="74">
        <v>0</v>
      </c>
      <c r="I33" s="74">
        <v>170</v>
      </c>
      <c r="J33" s="75">
        <v>0</v>
      </c>
      <c r="K33" s="74">
        <v>40224</v>
      </c>
      <c r="L33" s="74">
        <v>77316</v>
      </c>
      <c r="M33" s="74">
        <f t="shared" si="3"/>
        <v>47972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47972</v>
      </c>
      <c r="V33" s="74">
        <f t="shared" si="5"/>
        <v>165682</v>
      </c>
      <c r="W33" s="74">
        <f t="shared" si="6"/>
        <v>40394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170</v>
      </c>
      <c r="AB33" s="75">
        <v>0</v>
      </c>
      <c r="AC33" s="74">
        <f t="shared" si="11"/>
        <v>40224</v>
      </c>
      <c r="AD33" s="74">
        <f t="shared" si="12"/>
        <v>125288</v>
      </c>
    </row>
    <row r="34" spans="1:30" s="50" customFormat="1" ht="12" customHeight="1">
      <c r="A34" s="53" t="s">
        <v>303</v>
      </c>
      <c r="B34" s="54" t="s">
        <v>316</v>
      </c>
      <c r="C34" s="53" t="s">
        <v>317</v>
      </c>
      <c r="D34" s="74">
        <f t="shared" si="1"/>
        <v>201558</v>
      </c>
      <c r="E34" s="74">
        <f t="shared" si="2"/>
        <v>201558</v>
      </c>
      <c r="F34" s="74">
        <v>819</v>
      </c>
      <c r="G34" s="74">
        <v>0</v>
      </c>
      <c r="H34" s="74">
        <v>0</v>
      </c>
      <c r="I34" s="74">
        <v>75446</v>
      </c>
      <c r="J34" s="75">
        <v>637729</v>
      </c>
      <c r="K34" s="74">
        <v>125293</v>
      </c>
      <c r="L34" s="74">
        <v>0</v>
      </c>
      <c r="M34" s="74">
        <f t="shared" si="3"/>
        <v>34330</v>
      </c>
      <c r="N34" s="74">
        <f t="shared" si="4"/>
        <v>34330</v>
      </c>
      <c r="O34" s="74">
        <v>0</v>
      </c>
      <c r="P34" s="74">
        <v>0</v>
      </c>
      <c r="Q34" s="74">
        <v>0</v>
      </c>
      <c r="R34" s="74">
        <v>16905</v>
      </c>
      <c r="S34" s="75">
        <v>245737</v>
      </c>
      <c r="T34" s="74">
        <v>17425</v>
      </c>
      <c r="U34" s="74"/>
      <c r="V34" s="74">
        <f t="shared" si="5"/>
        <v>235888</v>
      </c>
      <c r="W34" s="74">
        <f t="shared" si="6"/>
        <v>235888</v>
      </c>
      <c r="X34" s="74">
        <f t="shared" si="7"/>
        <v>819</v>
      </c>
      <c r="Y34" s="74">
        <f t="shared" si="8"/>
        <v>0</v>
      </c>
      <c r="Z34" s="74">
        <f t="shared" si="9"/>
        <v>0</v>
      </c>
      <c r="AA34" s="74">
        <f t="shared" si="10"/>
        <v>92351</v>
      </c>
      <c r="AB34" s="75">
        <f aca="true" t="shared" si="13" ref="AB34:AB41">+SUM(J34,S34)</f>
        <v>883466</v>
      </c>
      <c r="AC34" s="74">
        <f t="shared" si="11"/>
        <v>142718</v>
      </c>
      <c r="AD34" s="74">
        <f t="shared" si="12"/>
        <v>0</v>
      </c>
    </row>
    <row r="35" spans="1:30" s="50" customFormat="1" ht="12" customHeight="1">
      <c r="A35" s="53" t="s">
        <v>303</v>
      </c>
      <c r="B35" s="54" t="s">
        <v>318</v>
      </c>
      <c r="C35" s="53" t="s">
        <v>319</v>
      </c>
      <c r="D35" s="74">
        <f t="shared" si="1"/>
        <v>0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0</v>
      </c>
      <c r="M35" s="74">
        <f t="shared" si="3"/>
        <v>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247461</v>
      </c>
      <c r="T35" s="74">
        <v>0</v>
      </c>
      <c r="U35" s="74">
        <v>0</v>
      </c>
      <c r="V35" s="74">
        <f t="shared" si="5"/>
        <v>0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f t="shared" si="13"/>
        <v>247461</v>
      </c>
      <c r="AC35" s="74">
        <f t="shared" si="11"/>
        <v>0</v>
      </c>
      <c r="AD35" s="74">
        <f t="shared" si="12"/>
        <v>0</v>
      </c>
    </row>
    <row r="36" spans="1:30" s="50" customFormat="1" ht="12" customHeight="1">
      <c r="A36" s="53" t="s">
        <v>303</v>
      </c>
      <c r="B36" s="54" t="s">
        <v>320</v>
      </c>
      <c r="C36" s="53" t="s">
        <v>321</v>
      </c>
      <c r="D36" s="74">
        <f t="shared" si="1"/>
        <v>183413</v>
      </c>
      <c r="E36" s="74">
        <f t="shared" si="2"/>
        <v>175229</v>
      </c>
      <c r="F36" s="74">
        <v>483</v>
      </c>
      <c r="G36" s="74">
        <v>0</v>
      </c>
      <c r="H36" s="74">
        <v>0</v>
      </c>
      <c r="I36" s="74">
        <v>66905</v>
      </c>
      <c r="J36" s="75">
        <v>339131</v>
      </c>
      <c r="K36" s="74">
        <v>107841</v>
      </c>
      <c r="L36" s="74">
        <v>8184</v>
      </c>
      <c r="M36" s="74">
        <f t="shared" si="3"/>
        <v>0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0</v>
      </c>
      <c r="V36" s="74">
        <f t="shared" si="5"/>
        <v>183413</v>
      </c>
      <c r="W36" s="74">
        <f t="shared" si="6"/>
        <v>175229</v>
      </c>
      <c r="X36" s="74">
        <f t="shared" si="7"/>
        <v>483</v>
      </c>
      <c r="Y36" s="74">
        <f t="shared" si="8"/>
        <v>0</v>
      </c>
      <c r="Z36" s="74">
        <f t="shared" si="9"/>
        <v>0</v>
      </c>
      <c r="AA36" s="74">
        <f t="shared" si="10"/>
        <v>66905</v>
      </c>
      <c r="AB36" s="75">
        <f t="shared" si="13"/>
        <v>339131</v>
      </c>
      <c r="AC36" s="74">
        <f t="shared" si="11"/>
        <v>107841</v>
      </c>
      <c r="AD36" s="74">
        <f t="shared" si="12"/>
        <v>8184</v>
      </c>
    </row>
    <row r="37" spans="1:30" s="50" customFormat="1" ht="12" customHeight="1">
      <c r="A37" s="53" t="s">
        <v>303</v>
      </c>
      <c r="B37" s="54" t="s">
        <v>322</v>
      </c>
      <c r="C37" s="53" t="s">
        <v>323</v>
      </c>
      <c r="D37" s="74">
        <f t="shared" si="1"/>
        <v>437687</v>
      </c>
      <c r="E37" s="74">
        <f t="shared" si="2"/>
        <v>437687</v>
      </c>
      <c r="F37" s="74">
        <v>0</v>
      </c>
      <c r="G37" s="74">
        <v>0</v>
      </c>
      <c r="H37" s="74">
        <v>0</v>
      </c>
      <c r="I37" s="74">
        <v>334039</v>
      </c>
      <c r="J37" s="75">
        <v>936923</v>
      </c>
      <c r="K37" s="74">
        <v>103648</v>
      </c>
      <c r="L37" s="74">
        <v>0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437687</v>
      </c>
      <c r="W37" s="74">
        <f t="shared" si="6"/>
        <v>437687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334039</v>
      </c>
      <c r="AB37" s="75">
        <f t="shared" si="13"/>
        <v>936923</v>
      </c>
      <c r="AC37" s="74">
        <f t="shared" si="11"/>
        <v>103648</v>
      </c>
      <c r="AD37" s="74">
        <f t="shared" si="12"/>
        <v>0</v>
      </c>
    </row>
    <row r="38" spans="1:30" s="50" customFormat="1" ht="12" customHeight="1">
      <c r="A38" s="53" t="s">
        <v>303</v>
      </c>
      <c r="B38" s="54" t="s">
        <v>324</v>
      </c>
      <c r="C38" s="53" t="s">
        <v>325</v>
      </c>
      <c r="D38" s="74">
        <f t="shared" si="1"/>
        <v>380490</v>
      </c>
      <c r="E38" s="74">
        <f t="shared" si="2"/>
        <v>380490</v>
      </c>
      <c r="F38" s="74">
        <v>104190</v>
      </c>
      <c r="G38" s="74">
        <v>0</v>
      </c>
      <c r="H38" s="74">
        <v>276300</v>
      </c>
      <c r="I38" s="74">
        <v>0</v>
      </c>
      <c r="J38" s="75">
        <v>478198</v>
      </c>
      <c r="K38" s="74">
        <v>0</v>
      </c>
      <c r="L38" s="74">
        <v>0</v>
      </c>
      <c r="M38" s="74">
        <f t="shared" si="3"/>
        <v>312888</v>
      </c>
      <c r="N38" s="74">
        <f t="shared" si="4"/>
        <v>312888</v>
      </c>
      <c r="O38" s="74">
        <v>0</v>
      </c>
      <c r="P38" s="74">
        <v>0</v>
      </c>
      <c r="Q38" s="74">
        <v>0</v>
      </c>
      <c r="R38" s="74">
        <v>312888</v>
      </c>
      <c r="S38" s="75">
        <v>172542</v>
      </c>
      <c r="T38" s="74">
        <v>0</v>
      </c>
      <c r="U38" s="74">
        <v>0</v>
      </c>
      <c r="V38" s="74">
        <f t="shared" si="5"/>
        <v>693378</v>
      </c>
      <c r="W38" s="74">
        <f t="shared" si="6"/>
        <v>693378</v>
      </c>
      <c r="X38" s="74">
        <f t="shared" si="7"/>
        <v>104190</v>
      </c>
      <c r="Y38" s="74">
        <f t="shared" si="8"/>
        <v>0</v>
      </c>
      <c r="Z38" s="74">
        <f t="shared" si="9"/>
        <v>276300</v>
      </c>
      <c r="AA38" s="74">
        <f t="shared" si="10"/>
        <v>312888</v>
      </c>
      <c r="AB38" s="75">
        <f t="shared" si="13"/>
        <v>650740</v>
      </c>
      <c r="AC38" s="74">
        <f t="shared" si="11"/>
        <v>0</v>
      </c>
      <c r="AD38" s="74">
        <f t="shared" si="12"/>
        <v>0</v>
      </c>
    </row>
    <row r="39" spans="1:30" s="50" customFormat="1" ht="12" customHeight="1">
      <c r="A39" s="53" t="s">
        <v>303</v>
      </c>
      <c r="B39" s="54" t="s">
        <v>326</v>
      </c>
      <c r="C39" s="53" t="s">
        <v>327</v>
      </c>
      <c r="D39" s="74">
        <f t="shared" si="1"/>
        <v>641398</v>
      </c>
      <c r="E39" s="74">
        <f t="shared" si="2"/>
        <v>500219</v>
      </c>
      <c r="F39" s="74">
        <v>205940</v>
      </c>
      <c r="G39" s="74">
        <v>0</v>
      </c>
      <c r="H39" s="74">
        <v>271700</v>
      </c>
      <c r="I39" s="74">
        <v>22357</v>
      </c>
      <c r="J39" s="75">
        <v>198147</v>
      </c>
      <c r="K39" s="74">
        <v>222</v>
      </c>
      <c r="L39" s="74">
        <v>141179</v>
      </c>
      <c r="M39" s="74">
        <f t="shared" si="3"/>
        <v>17919</v>
      </c>
      <c r="N39" s="74">
        <f t="shared" si="4"/>
        <v>4988</v>
      </c>
      <c r="O39" s="74">
        <v>0</v>
      </c>
      <c r="P39" s="74">
        <v>0</v>
      </c>
      <c r="Q39" s="74">
        <v>0</v>
      </c>
      <c r="R39" s="74">
        <v>4770</v>
      </c>
      <c r="S39" s="75">
        <v>145985</v>
      </c>
      <c r="T39" s="74">
        <v>218</v>
      </c>
      <c r="U39" s="74">
        <v>12931</v>
      </c>
      <c r="V39" s="74">
        <f t="shared" si="5"/>
        <v>659317</v>
      </c>
      <c r="W39" s="74">
        <f t="shared" si="6"/>
        <v>505207</v>
      </c>
      <c r="X39" s="74">
        <f t="shared" si="7"/>
        <v>205940</v>
      </c>
      <c r="Y39" s="74">
        <f t="shared" si="8"/>
        <v>0</v>
      </c>
      <c r="Z39" s="74">
        <f t="shared" si="9"/>
        <v>271700</v>
      </c>
      <c r="AA39" s="74">
        <f t="shared" si="10"/>
        <v>27127</v>
      </c>
      <c r="AB39" s="75">
        <f t="shared" si="13"/>
        <v>344132</v>
      </c>
      <c r="AC39" s="74">
        <f t="shared" si="11"/>
        <v>440</v>
      </c>
      <c r="AD39" s="74">
        <f t="shared" si="12"/>
        <v>154110</v>
      </c>
    </row>
    <row r="40" spans="1:30" s="50" customFormat="1" ht="12" customHeight="1">
      <c r="A40" s="53" t="s">
        <v>303</v>
      </c>
      <c r="B40" s="54" t="s">
        <v>328</v>
      </c>
      <c r="C40" s="53" t="s">
        <v>329</v>
      </c>
      <c r="D40" s="74">
        <f t="shared" si="1"/>
        <v>124357</v>
      </c>
      <c r="E40" s="74">
        <f t="shared" si="2"/>
        <v>124357</v>
      </c>
      <c r="F40" s="74">
        <v>0</v>
      </c>
      <c r="G40" s="74">
        <v>0</v>
      </c>
      <c r="H40" s="74">
        <v>0</v>
      </c>
      <c r="I40" s="74">
        <v>124357</v>
      </c>
      <c r="J40" s="75">
        <v>534619</v>
      </c>
      <c r="K40" s="74">
        <v>0</v>
      </c>
      <c r="L40" s="74">
        <v>0</v>
      </c>
      <c r="M40" s="74">
        <f t="shared" si="3"/>
        <v>8983</v>
      </c>
      <c r="N40" s="74">
        <f t="shared" si="4"/>
        <v>8983</v>
      </c>
      <c r="O40" s="74">
        <v>0</v>
      </c>
      <c r="P40" s="74">
        <v>0</v>
      </c>
      <c r="Q40" s="74">
        <v>0</v>
      </c>
      <c r="R40" s="74">
        <v>8983</v>
      </c>
      <c r="S40" s="75">
        <v>155368</v>
      </c>
      <c r="T40" s="74">
        <v>0</v>
      </c>
      <c r="U40" s="74">
        <v>0</v>
      </c>
      <c r="V40" s="74">
        <f t="shared" si="5"/>
        <v>133340</v>
      </c>
      <c r="W40" s="74">
        <f t="shared" si="6"/>
        <v>133340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133340</v>
      </c>
      <c r="AB40" s="75">
        <f t="shared" si="13"/>
        <v>689987</v>
      </c>
      <c r="AC40" s="74">
        <f t="shared" si="11"/>
        <v>0</v>
      </c>
      <c r="AD40" s="74">
        <f t="shared" si="12"/>
        <v>0</v>
      </c>
    </row>
    <row r="41" spans="1:30" s="50" customFormat="1" ht="12" customHeight="1">
      <c r="A41" s="53" t="s">
        <v>303</v>
      </c>
      <c r="B41" s="54" t="s">
        <v>330</v>
      </c>
      <c r="C41" s="53" t="s">
        <v>331</v>
      </c>
      <c r="D41" s="74">
        <f t="shared" si="1"/>
        <v>512202</v>
      </c>
      <c r="E41" s="74">
        <f t="shared" si="2"/>
        <v>512202</v>
      </c>
      <c r="F41" s="74">
        <v>0</v>
      </c>
      <c r="G41" s="74">
        <v>0</v>
      </c>
      <c r="H41" s="74">
        <v>0</v>
      </c>
      <c r="I41" s="74">
        <v>349878</v>
      </c>
      <c r="J41" s="75">
        <v>1359922</v>
      </c>
      <c r="K41" s="74">
        <v>162324</v>
      </c>
      <c r="L41" s="74">
        <v>0</v>
      </c>
      <c r="M41" s="74">
        <f t="shared" si="3"/>
        <v>18290</v>
      </c>
      <c r="N41" s="74">
        <f t="shared" si="4"/>
        <v>18290</v>
      </c>
      <c r="O41" s="74">
        <v>0</v>
      </c>
      <c r="P41" s="74">
        <v>0</v>
      </c>
      <c r="Q41" s="74">
        <v>0</v>
      </c>
      <c r="R41" s="74">
        <v>3934</v>
      </c>
      <c r="S41" s="75">
        <v>323489</v>
      </c>
      <c r="T41" s="74">
        <v>14356</v>
      </c>
      <c r="U41" s="74">
        <v>0</v>
      </c>
      <c r="V41" s="74">
        <f t="shared" si="5"/>
        <v>530492</v>
      </c>
      <c r="W41" s="74">
        <f t="shared" si="6"/>
        <v>530492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353812</v>
      </c>
      <c r="AB41" s="75">
        <f t="shared" si="13"/>
        <v>1683411</v>
      </c>
      <c r="AC41" s="74">
        <f t="shared" si="11"/>
        <v>176680</v>
      </c>
      <c r="AD41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332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333</v>
      </c>
      <c r="B2" s="148" t="s">
        <v>334</v>
      </c>
      <c r="C2" s="154" t="s">
        <v>335</v>
      </c>
      <c r="D2" s="133" t="s">
        <v>336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337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338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339</v>
      </c>
      <c r="E3" s="80"/>
      <c r="F3" s="80"/>
      <c r="G3" s="80"/>
      <c r="H3" s="80"/>
      <c r="I3" s="80"/>
      <c r="J3" s="80"/>
      <c r="K3" s="85"/>
      <c r="L3" s="81" t="s">
        <v>340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341</v>
      </c>
      <c r="AE3" s="90" t="s">
        <v>342</v>
      </c>
      <c r="AF3" s="135" t="s">
        <v>339</v>
      </c>
      <c r="AG3" s="80"/>
      <c r="AH3" s="80"/>
      <c r="AI3" s="80"/>
      <c r="AJ3" s="80"/>
      <c r="AK3" s="80"/>
      <c r="AL3" s="80"/>
      <c r="AM3" s="85"/>
      <c r="AN3" s="81" t="s">
        <v>340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341</v>
      </c>
      <c r="BG3" s="90" t="s">
        <v>342</v>
      </c>
      <c r="BH3" s="135" t="s">
        <v>339</v>
      </c>
      <c r="BI3" s="80"/>
      <c r="BJ3" s="80"/>
      <c r="BK3" s="80"/>
      <c r="BL3" s="80"/>
      <c r="BM3" s="80"/>
      <c r="BN3" s="80"/>
      <c r="BO3" s="85"/>
      <c r="BP3" s="81" t="s">
        <v>340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341</v>
      </c>
      <c r="CI3" s="90" t="s">
        <v>342</v>
      </c>
    </row>
    <row r="4" spans="1:87" s="45" customFormat="1" ht="13.5" customHeight="1">
      <c r="A4" s="149"/>
      <c r="B4" s="149"/>
      <c r="C4" s="155"/>
      <c r="D4" s="90" t="s">
        <v>342</v>
      </c>
      <c r="E4" s="95" t="s">
        <v>343</v>
      </c>
      <c r="F4" s="89"/>
      <c r="G4" s="93"/>
      <c r="H4" s="80"/>
      <c r="I4" s="94"/>
      <c r="J4" s="136" t="s">
        <v>344</v>
      </c>
      <c r="K4" s="146" t="s">
        <v>345</v>
      </c>
      <c r="L4" s="90" t="s">
        <v>342</v>
      </c>
      <c r="M4" s="135" t="s">
        <v>346</v>
      </c>
      <c r="N4" s="87"/>
      <c r="O4" s="87"/>
      <c r="P4" s="87"/>
      <c r="Q4" s="88"/>
      <c r="R4" s="135" t="s">
        <v>347</v>
      </c>
      <c r="S4" s="80"/>
      <c r="T4" s="80"/>
      <c r="U4" s="94"/>
      <c r="V4" s="95" t="s">
        <v>348</v>
      </c>
      <c r="W4" s="135" t="s">
        <v>349</v>
      </c>
      <c r="X4" s="86"/>
      <c r="Y4" s="87"/>
      <c r="Z4" s="87"/>
      <c r="AA4" s="88"/>
      <c r="AB4" s="95" t="s">
        <v>350</v>
      </c>
      <c r="AC4" s="95" t="s">
        <v>351</v>
      </c>
      <c r="AD4" s="90"/>
      <c r="AE4" s="90"/>
      <c r="AF4" s="90" t="s">
        <v>342</v>
      </c>
      <c r="AG4" s="95" t="s">
        <v>343</v>
      </c>
      <c r="AH4" s="89"/>
      <c r="AI4" s="93"/>
      <c r="AJ4" s="80"/>
      <c r="AK4" s="94"/>
      <c r="AL4" s="136" t="s">
        <v>344</v>
      </c>
      <c r="AM4" s="146" t="s">
        <v>345</v>
      </c>
      <c r="AN4" s="90" t="s">
        <v>342</v>
      </c>
      <c r="AO4" s="135" t="s">
        <v>346</v>
      </c>
      <c r="AP4" s="87"/>
      <c r="AQ4" s="87"/>
      <c r="AR4" s="87"/>
      <c r="AS4" s="88"/>
      <c r="AT4" s="135" t="s">
        <v>347</v>
      </c>
      <c r="AU4" s="80"/>
      <c r="AV4" s="80"/>
      <c r="AW4" s="94"/>
      <c r="AX4" s="95" t="s">
        <v>348</v>
      </c>
      <c r="AY4" s="135" t="s">
        <v>349</v>
      </c>
      <c r="AZ4" s="96"/>
      <c r="BA4" s="96"/>
      <c r="BB4" s="97"/>
      <c r="BC4" s="88"/>
      <c r="BD4" s="95" t="s">
        <v>350</v>
      </c>
      <c r="BE4" s="95" t="s">
        <v>351</v>
      </c>
      <c r="BF4" s="90"/>
      <c r="BG4" s="90"/>
      <c r="BH4" s="90" t="s">
        <v>342</v>
      </c>
      <c r="BI4" s="95" t="s">
        <v>343</v>
      </c>
      <c r="BJ4" s="89"/>
      <c r="BK4" s="93"/>
      <c r="BL4" s="80"/>
      <c r="BM4" s="94"/>
      <c r="BN4" s="136" t="s">
        <v>344</v>
      </c>
      <c r="BO4" s="146" t="s">
        <v>345</v>
      </c>
      <c r="BP4" s="90" t="s">
        <v>342</v>
      </c>
      <c r="BQ4" s="135" t="s">
        <v>346</v>
      </c>
      <c r="BR4" s="87"/>
      <c r="BS4" s="87"/>
      <c r="BT4" s="87"/>
      <c r="BU4" s="88"/>
      <c r="BV4" s="135" t="s">
        <v>347</v>
      </c>
      <c r="BW4" s="80"/>
      <c r="BX4" s="80"/>
      <c r="BY4" s="94"/>
      <c r="BZ4" s="95" t="s">
        <v>348</v>
      </c>
      <c r="CA4" s="135" t="s">
        <v>349</v>
      </c>
      <c r="CB4" s="87"/>
      <c r="CC4" s="87"/>
      <c r="CD4" s="87"/>
      <c r="CE4" s="88"/>
      <c r="CF4" s="95" t="s">
        <v>350</v>
      </c>
      <c r="CG4" s="95" t="s">
        <v>351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342</v>
      </c>
      <c r="F5" s="136" t="s">
        <v>352</v>
      </c>
      <c r="G5" s="136" t="s">
        <v>353</v>
      </c>
      <c r="H5" s="136" t="s">
        <v>354</v>
      </c>
      <c r="I5" s="136" t="s">
        <v>341</v>
      </c>
      <c r="J5" s="98"/>
      <c r="K5" s="147"/>
      <c r="L5" s="90"/>
      <c r="M5" s="90" t="s">
        <v>342</v>
      </c>
      <c r="N5" s="90" t="s">
        <v>355</v>
      </c>
      <c r="O5" s="90" t="s">
        <v>356</v>
      </c>
      <c r="P5" s="90" t="s">
        <v>357</v>
      </c>
      <c r="Q5" s="90" t="s">
        <v>358</v>
      </c>
      <c r="R5" s="90" t="s">
        <v>342</v>
      </c>
      <c r="S5" s="95" t="s">
        <v>359</v>
      </c>
      <c r="T5" s="95" t="s">
        <v>360</v>
      </c>
      <c r="U5" s="95" t="s">
        <v>361</v>
      </c>
      <c r="V5" s="90"/>
      <c r="W5" s="90" t="s">
        <v>342</v>
      </c>
      <c r="X5" s="95" t="s">
        <v>359</v>
      </c>
      <c r="Y5" s="95" t="s">
        <v>360</v>
      </c>
      <c r="Z5" s="95" t="s">
        <v>361</v>
      </c>
      <c r="AA5" s="95" t="s">
        <v>341</v>
      </c>
      <c r="AB5" s="90"/>
      <c r="AC5" s="90"/>
      <c r="AD5" s="90"/>
      <c r="AE5" s="90"/>
      <c r="AF5" s="90"/>
      <c r="AG5" s="90" t="s">
        <v>342</v>
      </c>
      <c r="AH5" s="136" t="s">
        <v>352</v>
      </c>
      <c r="AI5" s="136" t="s">
        <v>353</v>
      </c>
      <c r="AJ5" s="136" t="s">
        <v>354</v>
      </c>
      <c r="AK5" s="136" t="s">
        <v>341</v>
      </c>
      <c r="AL5" s="98"/>
      <c r="AM5" s="147"/>
      <c r="AN5" s="90"/>
      <c r="AO5" s="90" t="s">
        <v>342</v>
      </c>
      <c r="AP5" s="90" t="s">
        <v>355</v>
      </c>
      <c r="AQ5" s="90" t="s">
        <v>356</v>
      </c>
      <c r="AR5" s="90" t="s">
        <v>357</v>
      </c>
      <c r="AS5" s="90" t="s">
        <v>358</v>
      </c>
      <c r="AT5" s="90" t="s">
        <v>342</v>
      </c>
      <c r="AU5" s="95" t="s">
        <v>359</v>
      </c>
      <c r="AV5" s="95" t="s">
        <v>360</v>
      </c>
      <c r="AW5" s="95" t="s">
        <v>361</v>
      </c>
      <c r="AX5" s="90"/>
      <c r="AY5" s="90" t="s">
        <v>342</v>
      </c>
      <c r="AZ5" s="95" t="s">
        <v>359</v>
      </c>
      <c r="BA5" s="95" t="s">
        <v>360</v>
      </c>
      <c r="BB5" s="95" t="s">
        <v>361</v>
      </c>
      <c r="BC5" s="95" t="s">
        <v>341</v>
      </c>
      <c r="BD5" s="90"/>
      <c r="BE5" s="90"/>
      <c r="BF5" s="90"/>
      <c r="BG5" s="90"/>
      <c r="BH5" s="90"/>
      <c r="BI5" s="90" t="s">
        <v>342</v>
      </c>
      <c r="BJ5" s="136" t="s">
        <v>352</v>
      </c>
      <c r="BK5" s="136" t="s">
        <v>353</v>
      </c>
      <c r="BL5" s="136" t="s">
        <v>354</v>
      </c>
      <c r="BM5" s="136" t="s">
        <v>341</v>
      </c>
      <c r="BN5" s="98"/>
      <c r="BO5" s="147"/>
      <c r="BP5" s="90"/>
      <c r="BQ5" s="90" t="s">
        <v>342</v>
      </c>
      <c r="BR5" s="90" t="s">
        <v>355</v>
      </c>
      <c r="BS5" s="90" t="s">
        <v>356</v>
      </c>
      <c r="BT5" s="90" t="s">
        <v>357</v>
      </c>
      <c r="BU5" s="90" t="s">
        <v>358</v>
      </c>
      <c r="BV5" s="90" t="s">
        <v>342</v>
      </c>
      <c r="BW5" s="95" t="s">
        <v>359</v>
      </c>
      <c r="BX5" s="95" t="s">
        <v>360</v>
      </c>
      <c r="BY5" s="95" t="s">
        <v>361</v>
      </c>
      <c r="BZ5" s="90"/>
      <c r="CA5" s="90" t="s">
        <v>342</v>
      </c>
      <c r="CB5" s="95" t="s">
        <v>359</v>
      </c>
      <c r="CC5" s="95" t="s">
        <v>360</v>
      </c>
      <c r="CD5" s="95" t="s">
        <v>361</v>
      </c>
      <c r="CE5" s="95" t="s">
        <v>341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362</v>
      </c>
      <c r="E6" s="101" t="s">
        <v>362</v>
      </c>
      <c r="F6" s="102" t="s">
        <v>362</v>
      </c>
      <c r="G6" s="102" t="s">
        <v>362</v>
      </c>
      <c r="H6" s="102" t="s">
        <v>362</v>
      </c>
      <c r="I6" s="102" t="s">
        <v>362</v>
      </c>
      <c r="J6" s="102" t="s">
        <v>362</v>
      </c>
      <c r="K6" s="102" t="s">
        <v>362</v>
      </c>
      <c r="L6" s="101" t="s">
        <v>362</v>
      </c>
      <c r="M6" s="101" t="s">
        <v>362</v>
      </c>
      <c r="N6" s="101" t="s">
        <v>362</v>
      </c>
      <c r="O6" s="101" t="s">
        <v>362</v>
      </c>
      <c r="P6" s="101" t="s">
        <v>362</v>
      </c>
      <c r="Q6" s="101" t="s">
        <v>362</v>
      </c>
      <c r="R6" s="101" t="s">
        <v>362</v>
      </c>
      <c r="S6" s="101" t="s">
        <v>362</v>
      </c>
      <c r="T6" s="101" t="s">
        <v>362</v>
      </c>
      <c r="U6" s="101" t="s">
        <v>362</v>
      </c>
      <c r="V6" s="101" t="s">
        <v>362</v>
      </c>
      <c r="W6" s="101" t="s">
        <v>362</v>
      </c>
      <c r="X6" s="101" t="s">
        <v>362</v>
      </c>
      <c r="Y6" s="101" t="s">
        <v>362</v>
      </c>
      <c r="Z6" s="101" t="s">
        <v>362</v>
      </c>
      <c r="AA6" s="101" t="s">
        <v>362</v>
      </c>
      <c r="AB6" s="101" t="s">
        <v>362</v>
      </c>
      <c r="AC6" s="101" t="s">
        <v>362</v>
      </c>
      <c r="AD6" s="101" t="s">
        <v>362</v>
      </c>
      <c r="AE6" s="101" t="s">
        <v>362</v>
      </c>
      <c r="AF6" s="101" t="s">
        <v>362</v>
      </c>
      <c r="AG6" s="101" t="s">
        <v>362</v>
      </c>
      <c r="AH6" s="102" t="s">
        <v>362</v>
      </c>
      <c r="AI6" s="102" t="s">
        <v>362</v>
      </c>
      <c r="AJ6" s="102" t="s">
        <v>362</v>
      </c>
      <c r="AK6" s="102" t="s">
        <v>362</v>
      </c>
      <c r="AL6" s="102" t="s">
        <v>362</v>
      </c>
      <c r="AM6" s="102" t="s">
        <v>362</v>
      </c>
      <c r="AN6" s="101" t="s">
        <v>362</v>
      </c>
      <c r="AO6" s="101" t="s">
        <v>362</v>
      </c>
      <c r="AP6" s="101" t="s">
        <v>362</v>
      </c>
      <c r="AQ6" s="101" t="s">
        <v>362</v>
      </c>
      <c r="AR6" s="101" t="s">
        <v>362</v>
      </c>
      <c r="AS6" s="101" t="s">
        <v>362</v>
      </c>
      <c r="AT6" s="101" t="s">
        <v>362</v>
      </c>
      <c r="AU6" s="101" t="s">
        <v>362</v>
      </c>
      <c r="AV6" s="101" t="s">
        <v>362</v>
      </c>
      <c r="AW6" s="101" t="s">
        <v>362</v>
      </c>
      <c r="AX6" s="101" t="s">
        <v>362</v>
      </c>
      <c r="AY6" s="101" t="s">
        <v>362</v>
      </c>
      <c r="AZ6" s="101" t="s">
        <v>362</v>
      </c>
      <c r="BA6" s="101" t="s">
        <v>362</v>
      </c>
      <c r="BB6" s="101" t="s">
        <v>362</v>
      </c>
      <c r="BC6" s="101" t="s">
        <v>362</v>
      </c>
      <c r="BD6" s="101" t="s">
        <v>362</v>
      </c>
      <c r="BE6" s="101" t="s">
        <v>362</v>
      </c>
      <c r="BF6" s="101" t="s">
        <v>362</v>
      </c>
      <c r="BG6" s="101" t="s">
        <v>362</v>
      </c>
      <c r="BH6" s="101" t="s">
        <v>362</v>
      </c>
      <c r="BI6" s="101" t="s">
        <v>362</v>
      </c>
      <c r="BJ6" s="102" t="s">
        <v>362</v>
      </c>
      <c r="BK6" s="102" t="s">
        <v>362</v>
      </c>
      <c r="BL6" s="102" t="s">
        <v>362</v>
      </c>
      <c r="BM6" s="102" t="s">
        <v>362</v>
      </c>
      <c r="BN6" s="102" t="s">
        <v>362</v>
      </c>
      <c r="BO6" s="102" t="s">
        <v>362</v>
      </c>
      <c r="BP6" s="101" t="s">
        <v>362</v>
      </c>
      <c r="BQ6" s="101" t="s">
        <v>362</v>
      </c>
      <c r="BR6" s="102" t="s">
        <v>362</v>
      </c>
      <c r="BS6" s="102" t="s">
        <v>362</v>
      </c>
      <c r="BT6" s="102" t="s">
        <v>362</v>
      </c>
      <c r="BU6" s="102" t="s">
        <v>362</v>
      </c>
      <c r="BV6" s="101" t="s">
        <v>362</v>
      </c>
      <c r="BW6" s="101" t="s">
        <v>362</v>
      </c>
      <c r="BX6" s="101" t="s">
        <v>362</v>
      </c>
      <c r="BY6" s="101" t="s">
        <v>362</v>
      </c>
      <c r="BZ6" s="101" t="s">
        <v>362</v>
      </c>
      <c r="CA6" s="101" t="s">
        <v>362</v>
      </c>
      <c r="CB6" s="101" t="s">
        <v>362</v>
      </c>
      <c r="CC6" s="101" t="s">
        <v>362</v>
      </c>
      <c r="CD6" s="101" t="s">
        <v>362</v>
      </c>
      <c r="CE6" s="101" t="s">
        <v>362</v>
      </c>
      <c r="CF6" s="101" t="s">
        <v>362</v>
      </c>
      <c r="CG6" s="101" t="s">
        <v>362</v>
      </c>
      <c r="CH6" s="101" t="s">
        <v>362</v>
      </c>
      <c r="CI6" s="101" t="s">
        <v>362</v>
      </c>
    </row>
    <row r="7" spans="1:87" s="50" customFormat="1" ht="12" customHeight="1">
      <c r="A7" s="48" t="s">
        <v>363</v>
      </c>
      <c r="B7" s="63" t="s">
        <v>364</v>
      </c>
      <c r="C7" s="48" t="s">
        <v>342</v>
      </c>
      <c r="D7" s="70">
        <f aca="true" t="shared" si="0" ref="D7:AI7">SUM(D8:D41)</f>
        <v>2070365</v>
      </c>
      <c r="E7" s="70">
        <f t="shared" si="0"/>
        <v>1901345</v>
      </c>
      <c r="F7" s="70">
        <f t="shared" si="0"/>
        <v>2520</v>
      </c>
      <c r="G7" s="70">
        <f t="shared" si="0"/>
        <v>1816963</v>
      </c>
      <c r="H7" s="70">
        <f t="shared" si="0"/>
        <v>48405</v>
      </c>
      <c r="I7" s="70">
        <f t="shared" si="0"/>
        <v>33457</v>
      </c>
      <c r="J7" s="70">
        <f t="shared" si="0"/>
        <v>169020</v>
      </c>
      <c r="K7" s="70">
        <f t="shared" si="0"/>
        <v>628549</v>
      </c>
      <c r="L7" s="70">
        <f t="shared" si="0"/>
        <v>18898702</v>
      </c>
      <c r="M7" s="70">
        <f t="shared" si="0"/>
        <v>3324235</v>
      </c>
      <c r="N7" s="70">
        <f t="shared" si="0"/>
        <v>1390116</v>
      </c>
      <c r="O7" s="70">
        <f t="shared" si="0"/>
        <v>604658</v>
      </c>
      <c r="P7" s="70">
        <f t="shared" si="0"/>
        <v>1264108</v>
      </c>
      <c r="Q7" s="70">
        <f t="shared" si="0"/>
        <v>65353</v>
      </c>
      <c r="R7" s="70">
        <f t="shared" si="0"/>
        <v>3586695</v>
      </c>
      <c r="S7" s="70">
        <f t="shared" si="0"/>
        <v>250438</v>
      </c>
      <c r="T7" s="70">
        <f t="shared" si="0"/>
        <v>3064900</v>
      </c>
      <c r="U7" s="70">
        <f t="shared" si="0"/>
        <v>271357</v>
      </c>
      <c r="V7" s="70">
        <f t="shared" si="0"/>
        <v>10136</v>
      </c>
      <c r="W7" s="70">
        <f t="shared" si="0"/>
        <v>11918239</v>
      </c>
      <c r="X7" s="70">
        <f t="shared" si="0"/>
        <v>4478573</v>
      </c>
      <c r="Y7" s="70">
        <f t="shared" si="0"/>
        <v>6526356</v>
      </c>
      <c r="Z7" s="70">
        <f t="shared" si="0"/>
        <v>778523</v>
      </c>
      <c r="AA7" s="70">
        <f t="shared" si="0"/>
        <v>134787</v>
      </c>
      <c r="AB7" s="70">
        <f t="shared" si="0"/>
        <v>3856120</v>
      </c>
      <c r="AC7" s="70">
        <f t="shared" si="0"/>
        <v>59397</v>
      </c>
      <c r="AD7" s="70">
        <f t="shared" si="0"/>
        <v>849454</v>
      </c>
      <c r="AE7" s="70">
        <f t="shared" si="0"/>
        <v>21818521</v>
      </c>
      <c r="AF7" s="70">
        <f t="shared" si="0"/>
        <v>83001</v>
      </c>
      <c r="AG7" s="70">
        <f t="shared" si="0"/>
        <v>80292</v>
      </c>
      <c r="AH7" s="70">
        <f t="shared" si="0"/>
        <v>0</v>
      </c>
      <c r="AI7" s="70">
        <f t="shared" si="0"/>
        <v>80292</v>
      </c>
      <c r="AJ7" s="70">
        <f aca="true" t="shared" si="1" ref="AJ7:BO7">SUM(AJ8:AJ41)</f>
        <v>0</v>
      </c>
      <c r="AK7" s="70">
        <f t="shared" si="1"/>
        <v>0</v>
      </c>
      <c r="AL7" s="70">
        <f t="shared" si="1"/>
        <v>2709</v>
      </c>
      <c r="AM7" s="70">
        <f t="shared" si="1"/>
        <v>312</v>
      </c>
      <c r="AN7" s="70">
        <f t="shared" si="1"/>
        <v>3376782</v>
      </c>
      <c r="AO7" s="70">
        <f t="shared" si="1"/>
        <v>903578</v>
      </c>
      <c r="AP7" s="70">
        <f t="shared" si="1"/>
        <v>313888</v>
      </c>
      <c r="AQ7" s="70">
        <f t="shared" si="1"/>
        <v>416274</v>
      </c>
      <c r="AR7" s="70">
        <f t="shared" si="1"/>
        <v>173416</v>
      </c>
      <c r="AS7" s="70">
        <f t="shared" si="1"/>
        <v>0</v>
      </c>
      <c r="AT7" s="70">
        <f t="shared" si="1"/>
        <v>1156023</v>
      </c>
      <c r="AU7" s="70">
        <f t="shared" si="1"/>
        <v>138770</v>
      </c>
      <c r="AV7" s="70">
        <f t="shared" si="1"/>
        <v>1017253</v>
      </c>
      <c r="AW7" s="70">
        <f t="shared" si="1"/>
        <v>0</v>
      </c>
      <c r="AX7" s="70">
        <f t="shared" si="1"/>
        <v>2982</v>
      </c>
      <c r="AY7" s="70">
        <f t="shared" si="1"/>
        <v>1313446</v>
      </c>
      <c r="AZ7" s="70">
        <f t="shared" si="1"/>
        <v>365223</v>
      </c>
      <c r="BA7" s="70">
        <f t="shared" si="1"/>
        <v>906761</v>
      </c>
      <c r="BB7" s="70">
        <f t="shared" si="1"/>
        <v>11071</v>
      </c>
      <c r="BC7" s="70">
        <f t="shared" si="1"/>
        <v>30391</v>
      </c>
      <c r="BD7" s="70">
        <f t="shared" si="1"/>
        <v>1290270</v>
      </c>
      <c r="BE7" s="70">
        <f t="shared" si="1"/>
        <v>753</v>
      </c>
      <c r="BF7" s="70">
        <f t="shared" si="1"/>
        <v>150416</v>
      </c>
      <c r="BG7" s="70">
        <f t="shared" si="1"/>
        <v>3610199</v>
      </c>
      <c r="BH7" s="70">
        <f t="shared" si="1"/>
        <v>2153366</v>
      </c>
      <c r="BI7" s="70">
        <f t="shared" si="1"/>
        <v>1981637</v>
      </c>
      <c r="BJ7" s="70">
        <f t="shared" si="1"/>
        <v>2520</v>
      </c>
      <c r="BK7" s="70">
        <f t="shared" si="1"/>
        <v>1897255</v>
      </c>
      <c r="BL7" s="70">
        <f t="shared" si="1"/>
        <v>48405</v>
      </c>
      <c r="BM7" s="70">
        <f t="shared" si="1"/>
        <v>33457</v>
      </c>
      <c r="BN7" s="70">
        <f t="shared" si="1"/>
        <v>171729</v>
      </c>
      <c r="BO7" s="70">
        <f t="shared" si="1"/>
        <v>628861</v>
      </c>
      <c r="BP7" s="70">
        <f aca="true" t="shared" si="2" ref="BP7:CU7">SUM(BP8:BP41)</f>
        <v>22275484</v>
      </c>
      <c r="BQ7" s="70">
        <f t="shared" si="2"/>
        <v>4227813</v>
      </c>
      <c r="BR7" s="70">
        <f t="shared" si="2"/>
        <v>1704004</v>
      </c>
      <c r="BS7" s="70">
        <f t="shared" si="2"/>
        <v>1020932</v>
      </c>
      <c r="BT7" s="70">
        <f t="shared" si="2"/>
        <v>1437524</v>
      </c>
      <c r="BU7" s="70">
        <f t="shared" si="2"/>
        <v>65353</v>
      </c>
      <c r="BV7" s="70">
        <f t="shared" si="2"/>
        <v>4742718</v>
      </c>
      <c r="BW7" s="70">
        <f t="shared" si="2"/>
        <v>389208</v>
      </c>
      <c r="BX7" s="70">
        <f t="shared" si="2"/>
        <v>4082153</v>
      </c>
      <c r="BY7" s="70">
        <f t="shared" si="2"/>
        <v>271357</v>
      </c>
      <c r="BZ7" s="70">
        <f t="shared" si="2"/>
        <v>13118</v>
      </c>
      <c r="CA7" s="70">
        <f t="shared" si="2"/>
        <v>13231685</v>
      </c>
      <c r="CB7" s="70">
        <f t="shared" si="2"/>
        <v>4843796</v>
      </c>
      <c r="CC7" s="70">
        <f t="shared" si="2"/>
        <v>7433117</v>
      </c>
      <c r="CD7" s="70">
        <f t="shared" si="2"/>
        <v>789594</v>
      </c>
      <c r="CE7" s="70">
        <f t="shared" si="2"/>
        <v>165178</v>
      </c>
      <c r="CF7" s="70">
        <f t="shared" si="2"/>
        <v>5146390</v>
      </c>
      <c r="CG7" s="70">
        <f t="shared" si="2"/>
        <v>60150</v>
      </c>
      <c r="CH7" s="70">
        <f t="shared" si="2"/>
        <v>999870</v>
      </c>
      <c r="CI7" s="70">
        <f t="shared" si="2"/>
        <v>25428720</v>
      </c>
    </row>
    <row r="8" spans="1:87" s="50" customFormat="1" ht="12" customHeight="1">
      <c r="A8" s="51" t="s">
        <v>363</v>
      </c>
      <c r="B8" s="64" t="s">
        <v>365</v>
      </c>
      <c r="C8" s="51" t="s">
        <v>366</v>
      </c>
      <c r="D8" s="72">
        <f aca="true" t="shared" si="3" ref="D8:D41">+SUM(E8,J8)</f>
        <v>364291</v>
      </c>
      <c r="E8" s="72">
        <f aca="true" t="shared" si="4" ref="E8:E41">+SUM(F8:I8)</f>
        <v>364291</v>
      </c>
      <c r="F8" s="72">
        <v>0</v>
      </c>
      <c r="G8" s="72">
        <v>364291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41">+SUM(M8,R8,V8,W8,AC8)</f>
        <v>4688894</v>
      </c>
      <c r="M8" s="72">
        <f aca="true" t="shared" si="6" ref="M8:M41">+SUM(N8:Q8)</f>
        <v>965808</v>
      </c>
      <c r="N8" s="72">
        <v>405218</v>
      </c>
      <c r="O8" s="72">
        <v>134229</v>
      </c>
      <c r="P8" s="72">
        <v>403592</v>
      </c>
      <c r="Q8" s="72">
        <v>22769</v>
      </c>
      <c r="R8" s="72">
        <f aca="true" t="shared" si="7" ref="R8:R41">+SUM(S8:U8)</f>
        <v>1019147</v>
      </c>
      <c r="S8" s="72">
        <v>17924</v>
      </c>
      <c r="T8" s="72">
        <v>878049</v>
      </c>
      <c r="U8" s="72">
        <v>123174</v>
      </c>
      <c r="V8" s="72">
        <v>0</v>
      </c>
      <c r="W8" s="72">
        <f aca="true" t="shared" si="8" ref="W8:W41">+SUM(X8:AA8)</f>
        <v>2644740</v>
      </c>
      <c r="X8" s="72">
        <v>1356575</v>
      </c>
      <c r="Y8" s="72">
        <v>1180456</v>
      </c>
      <c r="Z8" s="72">
        <v>107683</v>
      </c>
      <c r="AA8" s="72">
        <v>26</v>
      </c>
      <c r="AB8" s="73">
        <v>0</v>
      </c>
      <c r="AC8" s="72">
        <v>59199</v>
      </c>
      <c r="AD8" s="72">
        <v>15418</v>
      </c>
      <c r="AE8" s="72">
        <f aca="true" t="shared" si="9" ref="AE8:AE41">+SUM(D8,L8,AD8)</f>
        <v>5068603</v>
      </c>
      <c r="AF8" s="72">
        <f aca="true" t="shared" si="10" ref="AF8:AF41">+SUM(AG8,AL8)</f>
        <v>44084</v>
      </c>
      <c r="AG8" s="72">
        <f aca="true" t="shared" si="11" ref="AG8:AG41">+SUM(AH8:AK8)</f>
        <v>44084</v>
      </c>
      <c r="AH8" s="72">
        <v>0</v>
      </c>
      <c r="AI8" s="72">
        <v>44084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1">+SUM(AO8,AT8,AX8,AY8,BE8)</f>
        <v>555800</v>
      </c>
      <c r="AO8" s="72">
        <f aca="true" t="shared" si="13" ref="AO8:AO41">+SUM(AP8:AS8)</f>
        <v>169834</v>
      </c>
      <c r="AP8" s="72">
        <v>61417</v>
      </c>
      <c r="AQ8" s="72">
        <v>0</v>
      </c>
      <c r="AR8" s="72">
        <v>108417</v>
      </c>
      <c r="AS8" s="72">
        <v>0</v>
      </c>
      <c r="AT8" s="72">
        <f aca="true" t="shared" si="14" ref="AT8:AT41">+SUM(AU8:AW8)</f>
        <v>183119</v>
      </c>
      <c r="AU8" s="72">
        <v>1079</v>
      </c>
      <c r="AV8" s="72">
        <v>182040</v>
      </c>
      <c r="AW8" s="72">
        <v>0</v>
      </c>
      <c r="AX8" s="72">
        <v>0</v>
      </c>
      <c r="AY8" s="72">
        <f aca="true" t="shared" si="15" ref="AY8:AY41">+SUM(AZ8:BC8)</f>
        <v>202094</v>
      </c>
      <c r="AZ8" s="72">
        <v>158067</v>
      </c>
      <c r="BA8" s="72">
        <v>44027</v>
      </c>
      <c r="BB8" s="72">
        <v>0</v>
      </c>
      <c r="BC8" s="72">
        <v>0</v>
      </c>
      <c r="BD8" s="73">
        <v>0</v>
      </c>
      <c r="BE8" s="72">
        <v>753</v>
      </c>
      <c r="BF8" s="72">
        <v>214</v>
      </c>
      <c r="BG8" s="72">
        <f aca="true" t="shared" si="16" ref="BG8:BG41">+SUM(BF8,AN8,AF8)</f>
        <v>600098</v>
      </c>
      <c r="BH8" s="72">
        <f aca="true" t="shared" si="17" ref="BH8:BH33">SUM(D8,AF8)</f>
        <v>408375</v>
      </c>
      <c r="BI8" s="72">
        <f aca="true" t="shared" si="18" ref="BI8:BI33">SUM(E8,AG8)</f>
        <v>408375</v>
      </c>
      <c r="BJ8" s="72">
        <f aca="true" t="shared" si="19" ref="BJ8:BJ33">SUM(F8,AH8)</f>
        <v>0</v>
      </c>
      <c r="BK8" s="72">
        <f aca="true" t="shared" si="20" ref="BK8:BK33">SUM(G8,AI8)</f>
        <v>408375</v>
      </c>
      <c r="BL8" s="72">
        <f aca="true" t="shared" si="21" ref="BL8:BL33">SUM(H8,AJ8)</f>
        <v>0</v>
      </c>
      <c r="BM8" s="72">
        <f aca="true" t="shared" si="22" ref="BM8:BM33">SUM(I8,AK8)</f>
        <v>0</v>
      </c>
      <c r="BN8" s="72">
        <f aca="true" t="shared" si="23" ref="BN8:BN33">SUM(J8,AL8)</f>
        <v>0</v>
      </c>
      <c r="BO8" s="73">
        <f aca="true" t="shared" si="24" ref="BO8:BO33">SUM(K8,AM8)</f>
        <v>0</v>
      </c>
      <c r="BP8" s="72">
        <f aca="true" t="shared" si="25" ref="BP8:BP33">SUM(L8,AN8)</f>
        <v>5244694</v>
      </c>
      <c r="BQ8" s="72">
        <f aca="true" t="shared" si="26" ref="BQ8:BQ33">SUM(M8,AO8)</f>
        <v>1135642</v>
      </c>
      <c r="BR8" s="72">
        <f aca="true" t="shared" si="27" ref="BR8:BR33">SUM(N8,AP8)</f>
        <v>466635</v>
      </c>
      <c r="BS8" s="72">
        <f aca="true" t="shared" si="28" ref="BS8:BS33">SUM(O8,AQ8)</f>
        <v>134229</v>
      </c>
      <c r="BT8" s="72">
        <f aca="true" t="shared" si="29" ref="BT8:BT33">SUM(P8,AR8)</f>
        <v>512009</v>
      </c>
      <c r="BU8" s="72">
        <f aca="true" t="shared" si="30" ref="BU8:BU33">SUM(Q8,AS8)</f>
        <v>22769</v>
      </c>
      <c r="BV8" s="72">
        <f aca="true" t="shared" si="31" ref="BV8:BV33">SUM(R8,AT8)</f>
        <v>1202266</v>
      </c>
      <c r="BW8" s="72">
        <f aca="true" t="shared" si="32" ref="BW8:BW33">SUM(S8,AU8)</f>
        <v>19003</v>
      </c>
      <c r="BX8" s="72">
        <f aca="true" t="shared" si="33" ref="BX8:BX33">SUM(T8,AV8)</f>
        <v>1060089</v>
      </c>
      <c r="BY8" s="72">
        <f aca="true" t="shared" si="34" ref="BY8:BY33">SUM(U8,AW8)</f>
        <v>123174</v>
      </c>
      <c r="BZ8" s="72">
        <f aca="true" t="shared" si="35" ref="BZ8:BZ33">SUM(V8,AX8)</f>
        <v>0</v>
      </c>
      <c r="CA8" s="72">
        <f aca="true" t="shared" si="36" ref="CA8:CA33">SUM(W8,AY8)</f>
        <v>2846834</v>
      </c>
      <c r="CB8" s="72">
        <f aca="true" t="shared" si="37" ref="CB8:CB33">SUM(X8,AZ8)</f>
        <v>1514642</v>
      </c>
      <c r="CC8" s="72">
        <f aca="true" t="shared" si="38" ref="CC8:CC33">SUM(Y8,BA8)</f>
        <v>1224483</v>
      </c>
      <c r="CD8" s="72">
        <f aca="true" t="shared" si="39" ref="CD8:CD33">SUM(Z8,BB8)</f>
        <v>107683</v>
      </c>
      <c r="CE8" s="72">
        <f aca="true" t="shared" si="40" ref="CE8:CE33">SUM(AA8,BC8)</f>
        <v>26</v>
      </c>
      <c r="CF8" s="73">
        <f aca="true" t="shared" si="41" ref="CF8:CF33">SUM(AB8,BD8)</f>
        <v>0</v>
      </c>
      <c r="CG8" s="72">
        <f aca="true" t="shared" si="42" ref="CG8:CG33">SUM(AC8,BE8)</f>
        <v>59952</v>
      </c>
      <c r="CH8" s="72">
        <f aca="true" t="shared" si="43" ref="CH8:CH33">SUM(AD8,BF8)</f>
        <v>15632</v>
      </c>
      <c r="CI8" s="72">
        <f aca="true" t="shared" si="44" ref="CI8:CI33">SUM(AE8,BG8)</f>
        <v>5668701</v>
      </c>
    </row>
    <row r="9" spans="1:87" s="50" customFormat="1" ht="12" customHeight="1">
      <c r="A9" s="51" t="s">
        <v>363</v>
      </c>
      <c r="B9" s="64" t="s">
        <v>367</v>
      </c>
      <c r="C9" s="51" t="s">
        <v>368</v>
      </c>
      <c r="D9" s="72">
        <f t="shared" si="3"/>
        <v>210522</v>
      </c>
      <c r="E9" s="72">
        <f t="shared" si="4"/>
        <v>210522</v>
      </c>
      <c r="F9" s="72">
        <v>0</v>
      </c>
      <c r="G9" s="72">
        <v>209576</v>
      </c>
      <c r="H9" s="72">
        <v>946</v>
      </c>
      <c r="I9" s="72">
        <v>0</v>
      </c>
      <c r="J9" s="72">
        <v>0</v>
      </c>
      <c r="K9" s="73">
        <v>0</v>
      </c>
      <c r="L9" s="72">
        <f t="shared" si="5"/>
        <v>1040352</v>
      </c>
      <c r="M9" s="72">
        <f t="shared" si="6"/>
        <v>308092</v>
      </c>
      <c r="N9" s="72">
        <v>90555</v>
      </c>
      <c r="O9" s="72">
        <v>34311</v>
      </c>
      <c r="P9" s="72">
        <v>160860</v>
      </c>
      <c r="Q9" s="72">
        <v>22366</v>
      </c>
      <c r="R9" s="72">
        <f t="shared" si="7"/>
        <v>210322</v>
      </c>
      <c r="S9" s="72">
        <v>1947</v>
      </c>
      <c r="T9" s="72">
        <v>159298</v>
      </c>
      <c r="U9" s="72">
        <v>49077</v>
      </c>
      <c r="V9" s="72">
        <v>3728</v>
      </c>
      <c r="W9" s="72">
        <f t="shared" si="8"/>
        <v>518210</v>
      </c>
      <c r="X9" s="72">
        <v>337015</v>
      </c>
      <c r="Y9" s="72">
        <v>180301</v>
      </c>
      <c r="Z9" s="72">
        <v>894</v>
      </c>
      <c r="AA9" s="72">
        <v>0</v>
      </c>
      <c r="AB9" s="73">
        <v>0</v>
      </c>
      <c r="AC9" s="72">
        <v>0</v>
      </c>
      <c r="AD9" s="72">
        <v>148207</v>
      </c>
      <c r="AE9" s="72">
        <f t="shared" si="9"/>
        <v>1399081</v>
      </c>
      <c r="AF9" s="72">
        <f t="shared" si="10"/>
        <v>35861</v>
      </c>
      <c r="AG9" s="72">
        <f t="shared" si="11"/>
        <v>35861</v>
      </c>
      <c r="AH9" s="72">
        <v>0</v>
      </c>
      <c r="AI9" s="72">
        <v>35861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384035</v>
      </c>
      <c r="AO9" s="72">
        <f t="shared" si="13"/>
        <v>229219</v>
      </c>
      <c r="AP9" s="72">
        <v>40624</v>
      </c>
      <c r="AQ9" s="72">
        <v>169061</v>
      </c>
      <c r="AR9" s="72">
        <v>19534</v>
      </c>
      <c r="AS9" s="72">
        <v>0</v>
      </c>
      <c r="AT9" s="72">
        <f t="shared" si="14"/>
        <v>100970</v>
      </c>
      <c r="AU9" s="72">
        <v>11027</v>
      </c>
      <c r="AV9" s="72">
        <v>89943</v>
      </c>
      <c r="AW9" s="72">
        <v>0</v>
      </c>
      <c r="AX9" s="72">
        <v>2982</v>
      </c>
      <c r="AY9" s="72">
        <f t="shared" si="15"/>
        <v>50864</v>
      </c>
      <c r="AZ9" s="72">
        <v>0</v>
      </c>
      <c r="BA9" s="72">
        <v>50864</v>
      </c>
      <c r="BB9" s="72">
        <v>0</v>
      </c>
      <c r="BC9" s="72">
        <v>0</v>
      </c>
      <c r="BD9" s="73">
        <v>0</v>
      </c>
      <c r="BE9" s="72">
        <v>0</v>
      </c>
      <c r="BF9" s="72">
        <v>95344</v>
      </c>
      <c r="BG9" s="72">
        <f t="shared" si="16"/>
        <v>515240</v>
      </c>
      <c r="BH9" s="72">
        <f t="shared" si="17"/>
        <v>246383</v>
      </c>
      <c r="BI9" s="72">
        <f t="shared" si="18"/>
        <v>246383</v>
      </c>
      <c r="BJ9" s="72">
        <f t="shared" si="19"/>
        <v>0</v>
      </c>
      <c r="BK9" s="72">
        <f t="shared" si="20"/>
        <v>245437</v>
      </c>
      <c r="BL9" s="72">
        <f t="shared" si="21"/>
        <v>946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1424387</v>
      </c>
      <c r="BQ9" s="72">
        <f t="shared" si="26"/>
        <v>537311</v>
      </c>
      <c r="BR9" s="72">
        <f t="shared" si="27"/>
        <v>131179</v>
      </c>
      <c r="BS9" s="72">
        <f t="shared" si="28"/>
        <v>203372</v>
      </c>
      <c r="BT9" s="72">
        <f t="shared" si="29"/>
        <v>180394</v>
      </c>
      <c r="BU9" s="72">
        <f t="shared" si="30"/>
        <v>22366</v>
      </c>
      <c r="BV9" s="72">
        <f t="shared" si="31"/>
        <v>311292</v>
      </c>
      <c r="BW9" s="72">
        <f t="shared" si="32"/>
        <v>12974</v>
      </c>
      <c r="BX9" s="72">
        <f t="shared" si="33"/>
        <v>249241</v>
      </c>
      <c r="BY9" s="72">
        <f t="shared" si="34"/>
        <v>49077</v>
      </c>
      <c r="BZ9" s="72">
        <f t="shared" si="35"/>
        <v>6710</v>
      </c>
      <c r="CA9" s="72">
        <f t="shared" si="36"/>
        <v>569074</v>
      </c>
      <c r="CB9" s="72">
        <f t="shared" si="37"/>
        <v>337015</v>
      </c>
      <c r="CC9" s="72">
        <f t="shared" si="38"/>
        <v>231165</v>
      </c>
      <c r="CD9" s="72">
        <f t="shared" si="39"/>
        <v>894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243551</v>
      </c>
      <c r="CI9" s="72">
        <f t="shared" si="44"/>
        <v>1914321</v>
      </c>
    </row>
    <row r="10" spans="1:87" s="50" customFormat="1" ht="12" customHeight="1">
      <c r="A10" s="51" t="s">
        <v>363</v>
      </c>
      <c r="B10" s="64" t="s">
        <v>369</v>
      </c>
      <c r="C10" s="51" t="s">
        <v>370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8218</v>
      </c>
      <c r="L10" s="72">
        <f t="shared" si="5"/>
        <v>474745</v>
      </c>
      <c r="M10" s="72">
        <f t="shared" si="6"/>
        <v>73258</v>
      </c>
      <c r="N10" s="72">
        <v>65987</v>
      </c>
      <c r="O10" s="72">
        <v>7271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401487</v>
      </c>
      <c r="X10" s="72">
        <v>401487</v>
      </c>
      <c r="Y10" s="72">
        <v>0</v>
      </c>
      <c r="Z10" s="72">
        <v>0</v>
      </c>
      <c r="AA10" s="72">
        <v>0</v>
      </c>
      <c r="AB10" s="73">
        <v>840471</v>
      </c>
      <c r="AC10" s="72">
        <v>0</v>
      </c>
      <c r="AD10" s="72">
        <v>0</v>
      </c>
      <c r="AE10" s="72">
        <f t="shared" si="9"/>
        <v>474745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220108</v>
      </c>
      <c r="AO10" s="72">
        <f t="shared" si="13"/>
        <v>14664</v>
      </c>
      <c r="AP10" s="72">
        <v>14664</v>
      </c>
      <c r="AQ10" s="72">
        <v>0</v>
      </c>
      <c r="AR10" s="72">
        <v>0</v>
      </c>
      <c r="AS10" s="72">
        <v>0</v>
      </c>
      <c r="AT10" s="72">
        <f t="shared" si="14"/>
        <v>91923</v>
      </c>
      <c r="AU10" s="72">
        <v>91923</v>
      </c>
      <c r="AV10" s="72">
        <v>0</v>
      </c>
      <c r="AW10" s="72">
        <v>0</v>
      </c>
      <c r="AX10" s="72">
        <v>0</v>
      </c>
      <c r="AY10" s="72">
        <f t="shared" si="15"/>
        <v>113521</v>
      </c>
      <c r="AZ10" s="72">
        <v>113521</v>
      </c>
      <c r="BA10" s="72">
        <v>0</v>
      </c>
      <c r="BB10" s="72">
        <v>0</v>
      </c>
      <c r="BC10" s="72">
        <v>0</v>
      </c>
      <c r="BD10" s="73">
        <v>39118</v>
      </c>
      <c r="BE10" s="72">
        <v>0</v>
      </c>
      <c r="BF10" s="72">
        <v>0</v>
      </c>
      <c r="BG10" s="72">
        <f t="shared" si="16"/>
        <v>220108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8218</v>
      </c>
      <c r="BP10" s="72">
        <f t="shared" si="25"/>
        <v>694853</v>
      </c>
      <c r="BQ10" s="72">
        <f t="shared" si="26"/>
        <v>87922</v>
      </c>
      <c r="BR10" s="72">
        <f t="shared" si="27"/>
        <v>80651</v>
      </c>
      <c r="BS10" s="72">
        <f t="shared" si="28"/>
        <v>7271</v>
      </c>
      <c r="BT10" s="72">
        <f t="shared" si="29"/>
        <v>0</v>
      </c>
      <c r="BU10" s="72">
        <f t="shared" si="30"/>
        <v>0</v>
      </c>
      <c r="BV10" s="72">
        <f t="shared" si="31"/>
        <v>91923</v>
      </c>
      <c r="BW10" s="72">
        <f t="shared" si="32"/>
        <v>91923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515008</v>
      </c>
      <c r="CB10" s="72">
        <f t="shared" si="37"/>
        <v>515008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879589</v>
      </c>
      <c r="CG10" s="72">
        <f t="shared" si="42"/>
        <v>0</v>
      </c>
      <c r="CH10" s="72">
        <f t="shared" si="43"/>
        <v>0</v>
      </c>
      <c r="CI10" s="72">
        <f t="shared" si="44"/>
        <v>694853</v>
      </c>
    </row>
    <row r="11" spans="1:87" s="50" customFormat="1" ht="12" customHeight="1">
      <c r="A11" s="51" t="s">
        <v>363</v>
      </c>
      <c r="B11" s="64" t="s">
        <v>371</v>
      </c>
      <c r="C11" s="51" t="s">
        <v>372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1530375</v>
      </c>
      <c r="M11" s="72">
        <f t="shared" si="6"/>
        <v>325574</v>
      </c>
      <c r="N11" s="72">
        <v>107547</v>
      </c>
      <c r="O11" s="72">
        <v>96245</v>
      </c>
      <c r="P11" s="72">
        <v>121782</v>
      </c>
      <c r="Q11" s="72">
        <v>0</v>
      </c>
      <c r="R11" s="72">
        <f t="shared" si="7"/>
        <v>224566</v>
      </c>
      <c r="S11" s="72">
        <v>56568</v>
      </c>
      <c r="T11" s="72">
        <v>167484</v>
      </c>
      <c r="U11" s="72">
        <v>514</v>
      </c>
      <c r="V11" s="72">
        <v>0</v>
      </c>
      <c r="W11" s="72">
        <f t="shared" si="8"/>
        <v>980235</v>
      </c>
      <c r="X11" s="72">
        <v>113866</v>
      </c>
      <c r="Y11" s="72">
        <v>770712</v>
      </c>
      <c r="Z11" s="72">
        <v>81332</v>
      </c>
      <c r="AA11" s="72">
        <v>14325</v>
      </c>
      <c r="AB11" s="73">
        <v>0</v>
      </c>
      <c r="AC11" s="72">
        <v>0</v>
      </c>
      <c r="AD11" s="72">
        <v>95974</v>
      </c>
      <c r="AE11" s="72">
        <f t="shared" si="9"/>
        <v>1626349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0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0</v>
      </c>
      <c r="AZ11" s="72">
        <v>0</v>
      </c>
      <c r="BA11" s="72">
        <v>0</v>
      </c>
      <c r="BB11" s="72">
        <v>0</v>
      </c>
      <c r="BC11" s="72">
        <v>0</v>
      </c>
      <c r="BD11" s="73">
        <v>169993</v>
      </c>
      <c r="BE11" s="72">
        <v>0</v>
      </c>
      <c r="BF11" s="72">
        <v>0</v>
      </c>
      <c r="BG11" s="72">
        <f t="shared" si="16"/>
        <v>0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1530375</v>
      </c>
      <c r="BQ11" s="72">
        <f t="shared" si="26"/>
        <v>325574</v>
      </c>
      <c r="BR11" s="72">
        <f t="shared" si="27"/>
        <v>107547</v>
      </c>
      <c r="BS11" s="72">
        <f t="shared" si="28"/>
        <v>96245</v>
      </c>
      <c r="BT11" s="72">
        <f t="shared" si="29"/>
        <v>121782</v>
      </c>
      <c r="BU11" s="72">
        <f t="shared" si="30"/>
        <v>0</v>
      </c>
      <c r="BV11" s="72">
        <f t="shared" si="31"/>
        <v>224566</v>
      </c>
      <c r="BW11" s="72">
        <f t="shared" si="32"/>
        <v>56568</v>
      </c>
      <c r="BX11" s="72">
        <f t="shared" si="33"/>
        <v>167484</v>
      </c>
      <c r="BY11" s="72">
        <f t="shared" si="34"/>
        <v>514</v>
      </c>
      <c r="BZ11" s="72">
        <f t="shared" si="35"/>
        <v>0</v>
      </c>
      <c r="CA11" s="72">
        <f t="shared" si="36"/>
        <v>980235</v>
      </c>
      <c r="CB11" s="72">
        <f t="shared" si="37"/>
        <v>113866</v>
      </c>
      <c r="CC11" s="72">
        <f t="shared" si="38"/>
        <v>770712</v>
      </c>
      <c r="CD11" s="72">
        <f t="shared" si="39"/>
        <v>81332</v>
      </c>
      <c r="CE11" s="72">
        <f t="shared" si="40"/>
        <v>14325</v>
      </c>
      <c r="CF11" s="73">
        <f t="shared" si="41"/>
        <v>169993</v>
      </c>
      <c r="CG11" s="72">
        <f t="shared" si="42"/>
        <v>0</v>
      </c>
      <c r="CH11" s="72">
        <f t="shared" si="43"/>
        <v>95974</v>
      </c>
      <c r="CI11" s="72">
        <f t="shared" si="44"/>
        <v>1626349</v>
      </c>
    </row>
    <row r="12" spans="1:87" s="50" customFormat="1" ht="12" customHeight="1">
      <c r="A12" s="53" t="s">
        <v>363</v>
      </c>
      <c r="B12" s="54" t="s">
        <v>373</v>
      </c>
      <c r="C12" s="53" t="s">
        <v>374</v>
      </c>
      <c r="D12" s="74">
        <f t="shared" si="3"/>
        <v>57938</v>
      </c>
      <c r="E12" s="74">
        <f t="shared" si="4"/>
        <v>57938</v>
      </c>
      <c r="F12" s="74">
        <v>0</v>
      </c>
      <c r="G12" s="74">
        <v>57938</v>
      </c>
      <c r="H12" s="74">
        <v>0</v>
      </c>
      <c r="I12" s="74">
        <v>0</v>
      </c>
      <c r="J12" s="74"/>
      <c r="K12" s="75">
        <v>0</v>
      </c>
      <c r="L12" s="74">
        <f t="shared" si="5"/>
        <v>988899</v>
      </c>
      <c r="M12" s="74">
        <f t="shared" si="6"/>
        <v>433275</v>
      </c>
      <c r="N12" s="74">
        <v>41590</v>
      </c>
      <c r="O12" s="74">
        <v>168948</v>
      </c>
      <c r="P12" s="74">
        <v>222737</v>
      </c>
      <c r="Q12" s="74">
        <v>0</v>
      </c>
      <c r="R12" s="74">
        <f t="shared" si="7"/>
        <v>244157</v>
      </c>
      <c r="S12" s="74">
        <v>65536</v>
      </c>
      <c r="T12" s="74">
        <v>156693</v>
      </c>
      <c r="U12" s="74">
        <v>21928</v>
      </c>
      <c r="V12" s="74">
        <v>0</v>
      </c>
      <c r="W12" s="74">
        <f t="shared" si="8"/>
        <v>311467</v>
      </c>
      <c r="X12" s="74">
        <v>112245</v>
      </c>
      <c r="Y12" s="74">
        <v>154829</v>
      </c>
      <c r="Z12" s="74">
        <v>9771</v>
      </c>
      <c r="AA12" s="74">
        <v>34622</v>
      </c>
      <c r="AB12" s="75">
        <v>0</v>
      </c>
      <c r="AC12" s="74">
        <v>0</v>
      </c>
      <c r="AD12" s="74">
        <v>6382</v>
      </c>
      <c r="AE12" s="74">
        <f t="shared" si="9"/>
        <v>1053219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322240</v>
      </c>
      <c r="AO12" s="74">
        <f t="shared" si="13"/>
        <v>176117</v>
      </c>
      <c r="AP12" s="74">
        <v>41590</v>
      </c>
      <c r="AQ12" s="74">
        <v>89062</v>
      </c>
      <c r="AR12" s="74">
        <v>45465</v>
      </c>
      <c r="AS12" s="74">
        <v>0</v>
      </c>
      <c r="AT12" s="74">
        <f t="shared" si="14"/>
        <v>95936</v>
      </c>
      <c r="AU12" s="74">
        <v>15026</v>
      </c>
      <c r="AV12" s="74">
        <v>80910</v>
      </c>
      <c r="AW12" s="74">
        <v>0</v>
      </c>
      <c r="AX12" s="74">
        <v>0</v>
      </c>
      <c r="AY12" s="74">
        <f t="shared" si="15"/>
        <v>50187</v>
      </c>
      <c r="AZ12" s="74">
        <v>6510</v>
      </c>
      <c r="BA12" s="74">
        <v>43677</v>
      </c>
      <c r="BB12" s="74">
        <v>0</v>
      </c>
      <c r="BC12" s="74">
        <v>0</v>
      </c>
      <c r="BD12" s="75">
        <v>0</v>
      </c>
      <c r="BE12" s="74">
        <v>0</v>
      </c>
      <c r="BF12" s="74">
        <v>6381</v>
      </c>
      <c r="BG12" s="74">
        <f t="shared" si="16"/>
        <v>328621</v>
      </c>
      <c r="BH12" s="74">
        <f t="shared" si="17"/>
        <v>57938</v>
      </c>
      <c r="BI12" s="74">
        <f t="shared" si="18"/>
        <v>57938</v>
      </c>
      <c r="BJ12" s="74">
        <f t="shared" si="19"/>
        <v>0</v>
      </c>
      <c r="BK12" s="74">
        <f t="shared" si="20"/>
        <v>57938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1311139</v>
      </c>
      <c r="BQ12" s="74">
        <f t="shared" si="26"/>
        <v>609392</v>
      </c>
      <c r="BR12" s="74">
        <f t="shared" si="27"/>
        <v>83180</v>
      </c>
      <c r="BS12" s="74">
        <f t="shared" si="28"/>
        <v>258010</v>
      </c>
      <c r="BT12" s="74">
        <f t="shared" si="29"/>
        <v>268202</v>
      </c>
      <c r="BU12" s="74">
        <f t="shared" si="30"/>
        <v>0</v>
      </c>
      <c r="BV12" s="74">
        <f t="shared" si="31"/>
        <v>340093</v>
      </c>
      <c r="BW12" s="74">
        <f t="shared" si="32"/>
        <v>80562</v>
      </c>
      <c r="BX12" s="74">
        <f t="shared" si="33"/>
        <v>237603</v>
      </c>
      <c r="BY12" s="74">
        <f t="shared" si="34"/>
        <v>21928</v>
      </c>
      <c r="BZ12" s="74">
        <f t="shared" si="35"/>
        <v>0</v>
      </c>
      <c r="CA12" s="74">
        <f t="shared" si="36"/>
        <v>361654</v>
      </c>
      <c r="CB12" s="74">
        <f t="shared" si="37"/>
        <v>118755</v>
      </c>
      <c r="CC12" s="74">
        <f t="shared" si="38"/>
        <v>198506</v>
      </c>
      <c r="CD12" s="74">
        <f t="shared" si="39"/>
        <v>9771</v>
      </c>
      <c r="CE12" s="74">
        <f t="shared" si="40"/>
        <v>34622</v>
      </c>
      <c r="CF12" s="75">
        <f t="shared" si="41"/>
        <v>0</v>
      </c>
      <c r="CG12" s="74">
        <f t="shared" si="42"/>
        <v>0</v>
      </c>
      <c r="CH12" s="74">
        <f t="shared" si="43"/>
        <v>12763</v>
      </c>
      <c r="CI12" s="74">
        <f t="shared" si="44"/>
        <v>1381840</v>
      </c>
    </row>
    <row r="13" spans="1:87" s="50" customFormat="1" ht="12" customHeight="1">
      <c r="A13" s="53" t="s">
        <v>363</v>
      </c>
      <c r="B13" s="54" t="s">
        <v>375</v>
      </c>
      <c r="C13" s="53" t="s">
        <v>376</v>
      </c>
      <c r="D13" s="74">
        <f t="shared" si="3"/>
        <v>34192</v>
      </c>
      <c r="E13" s="74">
        <f t="shared" si="4"/>
        <v>33457</v>
      </c>
      <c r="F13" s="74">
        <v>0</v>
      </c>
      <c r="G13" s="74">
        <v>0</v>
      </c>
      <c r="H13" s="74">
        <v>0</v>
      </c>
      <c r="I13" s="74">
        <v>33457</v>
      </c>
      <c r="J13" s="74">
        <v>735</v>
      </c>
      <c r="K13" s="75">
        <v>0</v>
      </c>
      <c r="L13" s="74">
        <f t="shared" si="5"/>
        <v>1144788</v>
      </c>
      <c r="M13" s="74">
        <f t="shared" si="6"/>
        <v>261654</v>
      </c>
      <c r="N13" s="74">
        <v>71436</v>
      </c>
      <c r="O13" s="74">
        <v>0</v>
      </c>
      <c r="P13" s="74">
        <v>183436</v>
      </c>
      <c r="Q13" s="74">
        <v>6782</v>
      </c>
      <c r="R13" s="74">
        <f t="shared" si="7"/>
        <v>51429</v>
      </c>
      <c r="S13" s="74">
        <v>1408</v>
      </c>
      <c r="T13" s="74">
        <v>44579</v>
      </c>
      <c r="U13" s="74">
        <v>5442</v>
      </c>
      <c r="V13" s="74">
        <v>0</v>
      </c>
      <c r="W13" s="74">
        <f t="shared" si="8"/>
        <v>831705</v>
      </c>
      <c r="X13" s="74">
        <v>364942</v>
      </c>
      <c r="Y13" s="74">
        <v>436016</v>
      </c>
      <c r="Z13" s="74">
        <v>23986</v>
      </c>
      <c r="AA13" s="74">
        <v>6761</v>
      </c>
      <c r="AB13" s="75">
        <v>0</v>
      </c>
      <c r="AC13" s="74">
        <v>0</v>
      </c>
      <c r="AD13" s="74">
        <v>11632</v>
      </c>
      <c r="AE13" s="74">
        <f t="shared" si="9"/>
        <v>1190612</v>
      </c>
      <c r="AF13" s="74">
        <f t="shared" si="10"/>
        <v>2709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2709</v>
      </c>
      <c r="AM13" s="75">
        <v>0</v>
      </c>
      <c r="AN13" s="74">
        <f t="shared" si="12"/>
        <v>179475</v>
      </c>
      <c r="AO13" s="74">
        <f t="shared" si="13"/>
        <v>5266</v>
      </c>
      <c r="AP13" s="74">
        <v>5266</v>
      </c>
      <c r="AQ13" s="74">
        <v>0</v>
      </c>
      <c r="AR13" s="74">
        <v>0</v>
      </c>
      <c r="AS13" s="74">
        <v>0</v>
      </c>
      <c r="AT13" s="74">
        <f t="shared" si="14"/>
        <v>63645</v>
      </c>
      <c r="AU13" s="74">
        <v>0</v>
      </c>
      <c r="AV13" s="74">
        <v>63645</v>
      </c>
      <c r="AW13" s="74">
        <v>0</v>
      </c>
      <c r="AX13" s="74">
        <v>0</v>
      </c>
      <c r="AY13" s="74">
        <f t="shared" si="15"/>
        <v>110564</v>
      </c>
      <c r="AZ13" s="74">
        <v>46524</v>
      </c>
      <c r="BA13" s="74">
        <v>62541</v>
      </c>
      <c r="BB13" s="74">
        <v>0</v>
      </c>
      <c r="BC13" s="74">
        <v>1499</v>
      </c>
      <c r="BD13" s="75">
        <v>0</v>
      </c>
      <c r="BE13" s="74">
        <v>0</v>
      </c>
      <c r="BF13" s="74">
        <v>6797</v>
      </c>
      <c r="BG13" s="74">
        <f t="shared" si="16"/>
        <v>188981</v>
      </c>
      <c r="BH13" s="74">
        <f t="shared" si="17"/>
        <v>36901</v>
      </c>
      <c r="BI13" s="74">
        <f t="shared" si="18"/>
        <v>33457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33457</v>
      </c>
      <c r="BN13" s="74">
        <f t="shared" si="23"/>
        <v>3444</v>
      </c>
      <c r="BO13" s="75">
        <f t="shared" si="24"/>
        <v>0</v>
      </c>
      <c r="BP13" s="74">
        <f t="shared" si="25"/>
        <v>1324263</v>
      </c>
      <c r="BQ13" s="74">
        <f t="shared" si="26"/>
        <v>266920</v>
      </c>
      <c r="BR13" s="74">
        <f t="shared" si="27"/>
        <v>76702</v>
      </c>
      <c r="BS13" s="74">
        <f t="shared" si="28"/>
        <v>0</v>
      </c>
      <c r="BT13" s="74">
        <f t="shared" si="29"/>
        <v>183436</v>
      </c>
      <c r="BU13" s="74">
        <f t="shared" si="30"/>
        <v>6782</v>
      </c>
      <c r="BV13" s="74">
        <f t="shared" si="31"/>
        <v>115074</v>
      </c>
      <c r="BW13" s="74">
        <f t="shared" si="32"/>
        <v>1408</v>
      </c>
      <c r="BX13" s="74">
        <f t="shared" si="33"/>
        <v>108224</v>
      </c>
      <c r="BY13" s="74">
        <f t="shared" si="34"/>
        <v>5442</v>
      </c>
      <c r="BZ13" s="74">
        <f t="shared" si="35"/>
        <v>0</v>
      </c>
      <c r="CA13" s="74">
        <f t="shared" si="36"/>
        <v>942269</v>
      </c>
      <c r="CB13" s="74">
        <f t="shared" si="37"/>
        <v>411466</v>
      </c>
      <c r="CC13" s="74">
        <f t="shared" si="38"/>
        <v>498557</v>
      </c>
      <c r="CD13" s="74">
        <f t="shared" si="39"/>
        <v>23986</v>
      </c>
      <c r="CE13" s="74">
        <f t="shared" si="40"/>
        <v>8260</v>
      </c>
      <c r="CF13" s="75">
        <f t="shared" si="41"/>
        <v>0</v>
      </c>
      <c r="CG13" s="74">
        <f t="shared" si="42"/>
        <v>0</v>
      </c>
      <c r="CH13" s="74">
        <f t="shared" si="43"/>
        <v>18429</v>
      </c>
      <c r="CI13" s="74">
        <f t="shared" si="44"/>
        <v>1379593</v>
      </c>
    </row>
    <row r="14" spans="1:87" s="50" customFormat="1" ht="12" customHeight="1">
      <c r="A14" s="53" t="s">
        <v>363</v>
      </c>
      <c r="B14" s="54" t="s">
        <v>377</v>
      </c>
      <c r="C14" s="53" t="s">
        <v>378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11258</v>
      </c>
      <c r="L14" s="74">
        <f t="shared" si="5"/>
        <v>451924</v>
      </c>
      <c r="M14" s="74">
        <f t="shared" si="6"/>
        <v>48047</v>
      </c>
      <c r="N14" s="74">
        <v>30649</v>
      </c>
      <c r="O14" s="74">
        <v>17398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403877</v>
      </c>
      <c r="X14" s="74">
        <v>403877</v>
      </c>
      <c r="Y14" s="74">
        <v>0</v>
      </c>
      <c r="Z14" s="74">
        <v>0</v>
      </c>
      <c r="AA14" s="74">
        <v>0</v>
      </c>
      <c r="AB14" s="75">
        <v>952511</v>
      </c>
      <c r="AC14" s="74">
        <v>0</v>
      </c>
      <c r="AD14" s="74">
        <v>0</v>
      </c>
      <c r="AE14" s="74">
        <f t="shared" si="9"/>
        <v>451924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176370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11258</v>
      </c>
      <c r="BP14" s="74">
        <f t="shared" si="25"/>
        <v>451924</v>
      </c>
      <c r="BQ14" s="74">
        <f t="shared" si="26"/>
        <v>48047</v>
      </c>
      <c r="BR14" s="74">
        <f t="shared" si="27"/>
        <v>30649</v>
      </c>
      <c r="BS14" s="74">
        <f t="shared" si="28"/>
        <v>17398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403877</v>
      </c>
      <c r="CB14" s="74">
        <f t="shared" si="37"/>
        <v>403877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1128881</v>
      </c>
      <c r="CG14" s="74">
        <f t="shared" si="42"/>
        <v>0</v>
      </c>
      <c r="CH14" s="74">
        <f t="shared" si="43"/>
        <v>0</v>
      </c>
      <c r="CI14" s="74">
        <f t="shared" si="44"/>
        <v>451924</v>
      </c>
    </row>
    <row r="15" spans="1:87" s="50" customFormat="1" ht="12" customHeight="1">
      <c r="A15" s="53" t="s">
        <v>363</v>
      </c>
      <c r="B15" s="54" t="s">
        <v>379</v>
      </c>
      <c r="C15" s="53" t="s">
        <v>380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311913</v>
      </c>
      <c r="L15" s="74">
        <f t="shared" si="5"/>
        <v>826669</v>
      </c>
      <c r="M15" s="74">
        <f t="shared" si="6"/>
        <v>101190</v>
      </c>
      <c r="N15" s="74">
        <v>77955</v>
      </c>
      <c r="O15" s="74">
        <v>0</v>
      </c>
      <c r="P15" s="74">
        <v>12746</v>
      </c>
      <c r="Q15" s="74">
        <v>10489</v>
      </c>
      <c r="R15" s="74">
        <f t="shared" si="7"/>
        <v>276245</v>
      </c>
      <c r="S15" s="74">
        <v>16474</v>
      </c>
      <c r="T15" s="74">
        <v>246990</v>
      </c>
      <c r="U15" s="74">
        <v>12781</v>
      </c>
      <c r="V15" s="74">
        <v>1327</v>
      </c>
      <c r="W15" s="74">
        <f t="shared" si="8"/>
        <v>447907</v>
      </c>
      <c r="X15" s="74">
        <v>194035</v>
      </c>
      <c r="Y15" s="74">
        <v>245345</v>
      </c>
      <c r="Z15" s="74">
        <v>8492</v>
      </c>
      <c r="AA15" s="74">
        <v>35</v>
      </c>
      <c r="AB15" s="75">
        <v>0</v>
      </c>
      <c r="AC15" s="74">
        <v>0</v>
      </c>
      <c r="AD15" s="74">
        <v>0</v>
      </c>
      <c r="AE15" s="74">
        <f t="shared" si="9"/>
        <v>826669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66739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311913</v>
      </c>
      <c r="BP15" s="74">
        <f t="shared" si="25"/>
        <v>826669</v>
      </c>
      <c r="BQ15" s="74">
        <f t="shared" si="26"/>
        <v>101190</v>
      </c>
      <c r="BR15" s="74">
        <f t="shared" si="27"/>
        <v>77955</v>
      </c>
      <c r="BS15" s="74">
        <f t="shared" si="28"/>
        <v>0</v>
      </c>
      <c r="BT15" s="74">
        <f t="shared" si="29"/>
        <v>12746</v>
      </c>
      <c r="BU15" s="74">
        <f t="shared" si="30"/>
        <v>10489</v>
      </c>
      <c r="BV15" s="74">
        <f t="shared" si="31"/>
        <v>276245</v>
      </c>
      <c r="BW15" s="74">
        <f t="shared" si="32"/>
        <v>16474</v>
      </c>
      <c r="BX15" s="74">
        <f t="shared" si="33"/>
        <v>246990</v>
      </c>
      <c r="BY15" s="74">
        <f t="shared" si="34"/>
        <v>12781</v>
      </c>
      <c r="BZ15" s="74">
        <f t="shared" si="35"/>
        <v>1327</v>
      </c>
      <c r="CA15" s="74">
        <f t="shared" si="36"/>
        <v>447907</v>
      </c>
      <c r="CB15" s="74">
        <f t="shared" si="37"/>
        <v>194035</v>
      </c>
      <c r="CC15" s="74">
        <f t="shared" si="38"/>
        <v>245345</v>
      </c>
      <c r="CD15" s="74">
        <f t="shared" si="39"/>
        <v>8492</v>
      </c>
      <c r="CE15" s="74">
        <f t="shared" si="40"/>
        <v>35</v>
      </c>
      <c r="CF15" s="75">
        <f t="shared" si="41"/>
        <v>66739</v>
      </c>
      <c r="CG15" s="74">
        <f t="shared" si="42"/>
        <v>0</v>
      </c>
      <c r="CH15" s="74">
        <f t="shared" si="43"/>
        <v>0</v>
      </c>
      <c r="CI15" s="74">
        <f t="shared" si="44"/>
        <v>826669</v>
      </c>
    </row>
    <row r="16" spans="1:87" s="50" customFormat="1" ht="12" customHeight="1">
      <c r="A16" s="53" t="s">
        <v>363</v>
      </c>
      <c r="B16" s="54" t="s">
        <v>381</v>
      </c>
      <c r="C16" s="53" t="s">
        <v>382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193784</v>
      </c>
      <c r="M16" s="74">
        <f t="shared" si="6"/>
        <v>11635</v>
      </c>
      <c r="N16" s="74">
        <v>6936</v>
      </c>
      <c r="O16" s="74">
        <v>4699</v>
      </c>
      <c r="P16" s="74">
        <v>0</v>
      </c>
      <c r="Q16" s="74">
        <v>0</v>
      </c>
      <c r="R16" s="74">
        <f t="shared" si="7"/>
        <v>2059</v>
      </c>
      <c r="S16" s="74">
        <v>1579</v>
      </c>
      <c r="T16" s="74">
        <v>480</v>
      </c>
      <c r="U16" s="74">
        <v>0</v>
      </c>
      <c r="V16" s="74">
        <v>0</v>
      </c>
      <c r="W16" s="74">
        <f t="shared" si="8"/>
        <v>180090</v>
      </c>
      <c r="X16" s="74">
        <v>175714</v>
      </c>
      <c r="Y16" s="74">
        <v>4376</v>
      </c>
      <c r="Z16" s="74">
        <v>0</v>
      </c>
      <c r="AA16" s="74">
        <v>0</v>
      </c>
      <c r="AB16" s="75">
        <v>385004</v>
      </c>
      <c r="AC16" s="74">
        <v>0</v>
      </c>
      <c r="AD16" s="74">
        <v>0</v>
      </c>
      <c r="AE16" s="74">
        <f t="shared" si="9"/>
        <v>193784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80211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193784</v>
      </c>
      <c r="BQ16" s="74">
        <f t="shared" si="26"/>
        <v>11635</v>
      </c>
      <c r="BR16" s="74">
        <f t="shared" si="27"/>
        <v>6936</v>
      </c>
      <c r="BS16" s="74">
        <f t="shared" si="28"/>
        <v>4699</v>
      </c>
      <c r="BT16" s="74">
        <f t="shared" si="29"/>
        <v>0</v>
      </c>
      <c r="BU16" s="74">
        <f t="shared" si="30"/>
        <v>0</v>
      </c>
      <c r="BV16" s="74">
        <f t="shared" si="31"/>
        <v>2059</v>
      </c>
      <c r="BW16" s="74">
        <f t="shared" si="32"/>
        <v>1579</v>
      </c>
      <c r="BX16" s="74">
        <f t="shared" si="33"/>
        <v>480</v>
      </c>
      <c r="BY16" s="74">
        <f t="shared" si="34"/>
        <v>0</v>
      </c>
      <c r="BZ16" s="74">
        <f t="shared" si="35"/>
        <v>0</v>
      </c>
      <c r="CA16" s="74">
        <f t="shared" si="36"/>
        <v>180090</v>
      </c>
      <c r="CB16" s="74">
        <f t="shared" si="37"/>
        <v>175714</v>
      </c>
      <c r="CC16" s="74">
        <f t="shared" si="38"/>
        <v>4376</v>
      </c>
      <c r="CD16" s="74">
        <f t="shared" si="39"/>
        <v>0</v>
      </c>
      <c r="CE16" s="74">
        <f t="shared" si="40"/>
        <v>0</v>
      </c>
      <c r="CF16" s="75">
        <f t="shared" si="41"/>
        <v>465215</v>
      </c>
      <c r="CG16" s="74">
        <f t="shared" si="42"/>
        <v>0</v>
      </c>
      <c r="CH16" s="74">
        <f t="shared" si="43"/>
        <v>0</v>
      </c>
      <c r="CI16" s="74">
        <f t="shared" si="44"/>
        <v>193784</v>
      </c>
    </row>
    <row r="17" spans="1:87" s="50" customFormat="1" ht="12" customHeight="1">
      <c r="A17" s="53" t="s">
        <v>363</v>
      </c>
      <c r="B17" s="54" t="s">
        <v>383</v>
      </c>
      <c r="C17" s="53" t="s">
        <v>384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28506</v>
      </c>
      <c r="L17" s="74">
        <f t="shared" si="5"/>
        <v>48825</v>
      </c>
      <c r="M17" s="74">
        <f t="shared" si="6"/>
        <v>0</v>
      </c>
      <c r="N17" s="74">
        <v>0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48825</v>
      </c>
      <c r="X17" s="74">
        <v>48825</v>
      </c>
      <c r="Y17" s="74">
        <v>0</v>
      </c>
      <c r="Z17" s="74">
        <v>0</v>
      </c>
      <c r="AA17" s="74">
        <v>0</v>
      </c>
      <c r="AB17" s="75">
        <v>137226</v>
      </c>
      <c r="AC17" s="74">
        <v>0</v>
      </c>
      <c r="AD17" s="74">
        <v>0</v>
      </c>
      <c r="AE17" s="74">
        <f t="shared" si="9"/>
        <v>48825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78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38764</v>
      </c>
      <c r="BE17" s="74">
        <v>0</v>
      </c>
      <c r="BF17" s="74">
        <v>0</v>
      </c>
      <c r="BG17" s="74">
        <f t="shared" si="16"/>
        <v>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28584</v>
      </c>
      <c r="BP17" s="74">
        <f t="shared" si="25"/>
        <v>48825</v>
      </c>
      <c r="BQ17" s="74">
        <f t="shared" si="26"/>
        <v>0</v>
      </c>
      <c r="BR17" s="74">
        <f t="shared" si="27"/>
        <v>0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48825</v>
      </c>
      <c r="CB17" s="74">
        <f t="shared" si="37"/>
        <v>48825</v>
      </c>
      <c r="CC17" s="74">
        <f t="shared" si="38"/>
        <v>0</v>
      </c>
      <c r="CD17" s="74">
        <f t="shared" si="39"/>
        <v>0</v>
      </c>
      <c r="CE17" s="74">
        <f t="shared" si="40"/>
        <v>0</v>
      </c>
      <c r="CF17" s="75">
        <f t="shared" si="41"/>
        <v>175990</v>
      </c>
      <c r="CG17" s="74">
        <f t="shared" si="42"/>
        <v>0</v>
      </c>
      <c r="CH17" s="74">
        <f t="shared" si="43"/>
        <v>0</v>
      </c>
      <c r="CI17" s="74">
        <f t="shared" si="44"/>
        <v>48825</v>
      </c>
    </row>
    <row r="18" spans="1:87" s="50" customFormat="1" ht="12" customHeight="1">
      <c r="A18" s="53" t="s">
        <v>363</v>
      </c>
      <c r="B18" s="54" t="s">
        <v>385</v>
      </c>
      <c r="C18" s="53" t="s">
        <v>386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1024046</v>
      </c>
      <c r="M18" s="74">
        <f t="shared" si="6"/>
        <v>107129</v>
      </c>
      <c r="N18" s="74">
        <v>70824</v>
      </c>
      <c r="O18" s="74">
        <v>36305</v>
      </c>
      <c r="P18" s="74">
        <v>0</v>
      </c>
      <c r="Q18" s="74">
        <v>0</v>
      </c>
      <c r="R18" s="74">
        <f t="shared" si="7"/>
        <v>36612</v>
      </c>
      <c r="S18" s="74">
        <v>2613</v>
      </c>
      <c r="T18" s="74">
        <v>27626</v>
      </c>
      <c r="U18" s="74">
        <v>6373</v>
      </c>
      <c r="V18" s="74">
        <v>0</v>
      </c>
      <c r="W18" s="74">
        <f t="shared" si="8"/>
        <v>880305</v>
      </c>
      <c r="X18" s="74">
        <v>231183</v>
      </c>
      <c r="Y18" s="74">
        <v>626637</v>
      </c>
      <c r="Z18" s="74">
        <v>22485</v>
      </c>
      <c r="AA18" s="74">
        <v>0</v>
      </c>
      <c r="AB18" s="75">
        <v>12266</v>
      </c>
      <c r="AC18" s="74">
        <v>0</v>
      </c>
      <c r="AD18" s="74">
        <v>197399</v>
      </c>
      <c r="AE18" s="74">
        <f t="shared" si="9"/>
        <v>1221445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116737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1024046</v>
      </c>
      <c r="BQ18" s="74">
        <f t="shared" si="26"/>
        <v>107129</v>
      </c>
      <c r="BR18" s="74">
        <f t="shared" si="27"/>
        <v>70824</v>
      </c>
      <c r="BS18" s="74">
        <f t="shared" si="28"/>
        <v>36305</v>
      </c>
      <c r="BT18" s="74">
        <f t="shared" si="29"/>
        <v>0</v>
      </c>
      <c r="BU18" s="74">
        <f t="shared" si="30"/>
        <v>0</v>
      </c>
      <c r="BV18" s="74">
        <f t="shared" si="31"/>
        <v>36612</v>
      </c>
      <c r="BW18" s="74">
        <f t="shared" si="32"/>
        <v>2613</v>
      </c>
      <c r="BX18" s="74">
        <f t="shared" si="33"/>
        <v>27626</v>
      </c>
      <c r="BY18" s="74">
        <f t="shared" si="34"/>
        <v>6373</v>
      </c>
      <c r="BZ18" s="74">
        <f t="shared" si="35"/>
        <v>0</v>
      </c>
      <c r="CA18" s="74">
        <f t="shared" si="36"/>
        <v>880305</v>
      </c>
      <c r="CB18" s="74">
        <f t="shared" si="37"/>
        <v>231183</v>
      </c>
      <c r="CC18" s="74">
        <f t="shared" si="38"/>
        <v>626637</v>
      </c>
      <c r="CD18" s="74">
        <f t="shared" si="39"/>
        <v>22485</v>
      </c>
      <c r="CE18" s="74">
        <f t="shared" si="40"/>
        <v>0</v>
      </c>
      <c r="CF18" s="75">
        <f t="shared" si="41"/>
        <v>129003</v>
      </c>
      <c r="CG18" s="74">
        <f t="shared" si="42"/>
        <v>0</v>
      </c>
      <c r="CH18" s="74">
        <f t="shared" si="43"/>
        <v>197399</v>
      </c>
      <c r="CI18" s="74">
        <f t="shared" si="44"/>
        <v>1221445</v>
      </c>
    </row>
    <row r="19" spans="1:87" s="50" customFormat="1" ht="12" customHeight="1">
      <c r="A19" s="53" t="s">
        <v>363</v>
      </c>
      <c r="B19" s="54" t="s">
        <v>387</v>
      </c>
      <c r="C19" s="53" t="s">
        <v>388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34023</v>
      </c>
      <c r="L19" s="74">
        <f t="shared" si="5"/>
        <v>142835</v>
      </c>
      <c r="M19" s="74">
        <f t="shared" si="6"/>
        <v>66387</v>
      </c>
      <c r="N19" s="74">
        <v>61000</v>
      </c>
      <c r="O19" s="74">
        <v>5387</v>
      </c>
      <c r="P19" s="74">
        <v>0</v>
      </c>
      <c r="Q19" s="74">
        <v>0</v>
      </c>
      <c r="R19" s="74">
        <f t="shared" si="7"/>
        <v>694</v>
      </c>
      <c r="S19" s="74">
        <v>694</v>
      </c>
      <c r="T19" s="74">
        <v>0</v>
      </c>
      <c r="U19" s="74">
        <v>0</v>
      </c>
      <c r="V19" s="74">
        <v>0</v>
      </c>
      <c r="W19" s="74">
        <f t="shared" si="8"/>
        <v>75754</v>
      </c>
      <c r="X19" s="74">
        <v>70440</v>
      </c>
      <c r="Y19" s="74">
        <v>0</v>
      </c>
      <c r="Z19" s="74">
        <v>0</v>
      </c>
      <c r="AA19" s="74">
        <v>5314</v>
      </c>
      <c r="AB19" s="75">
        <v>163786</v>
      </c>
      <c r="AC19" s="74">
        <v>0</v>
      </c>
      <c r="AD19" s="74">
        <v>0</v>
      </c>
      <c r="AE19" s="74">
        <f t="shared" si="9"/>
        <v>142835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106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52719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34129</v>
      </c>
      <c r="BP19" s="74">
        <f t="shared" si="25"/>
        <v>142835</v>
      </c>
      <c r="BQ19" s="74">
        <f t="shared" si="26"/>
        <v>66387</v>
      </c>
      <c r="BR19" s="74">
        <f t="shared" si="27"/>
        <v>61000</v>
      </c>
      <c r="BS19" s="74">
        <f t="shared" si="28"/>
        <v>5387</v>
      </c>
      <c r="BT19" s="74">
        <f t="shared" si="29"/>
        <v>0</v>
      </c>
      <c r="BU19" s="74">
        <f t="shared" si="30"/>
        <v>0</v>
      </c>
      <c r="BV19" s="74">
        <f t="shared" si="31"/>
        <v>694</v>
      </c>
      <c r="BW19" s="74">
        <f t="shared" si="32"/>
        <v>694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75754</v>
      </c>
      <c r="CB19" s="74">
        <f t="shared" si="37"/>
        <v>70440</v>
      </c>
      <c r="CC19" s="74">
        <f t="shared" si="38"/>
        <v>0</v>
      </c>
      <c r="CD19" s="74">
        <f t="shared" si="39"/>
        <v>0</v>
      </c>
      <c r="CE19" s="74">
        <f t="shared" si="40"/>
        <v>5314</v>
      </c>
      <c r="CF19" s="75">
        <f t="shared" si="41"/>
        <v>216505</v>
      </c>
      <c r="CG19" s="74">
        <f t="shared" si="42"/>
        <v>0</v>
      </c>
      <c r="CH19" s="74">
        <f t="shared" si="43"/>
        <v>0</v>
      </c>
      <c r="CI19" s="74">
        <f t="shared" si="44"/>
        <v>142835</v>
      </c>
    </row>
    <row r="20" spans="1:87" s="50" customFormat="1" ht="12" customHeight="1">
      <c r="A20" s="53" t="s">
        <v>363</v>
      </c>
      <c r="B20" s="54" t="s">
        <v>389</v>
      </c>
      <c r="C20" s="53" t="s">
        <v>390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57258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57258</v>
      </c>
      <c r="S20" s="74">
        <v>57258</v>
      </c>
      <c r="T20" s="74">
        <v>0</v>
      </c>
      <c r="U20" s="74">
        <v>0</v>
      </c>
      <c r="V20" s="74">
        <v>0</v>
      </c>
      <c r="W20" s="74">
        <f t="shared" si="8"/>
        <v>0</v>
      </c>
      <c r="X20" s="74">
        <v>0</v>
      </c>
      <c r="Y20" s="74">
        <v>0</v>
      </c>
      <c r="Z20" s="74">
        <v>0</v>
      </c>
      <c r="AA20" s="74">
        <v>0</v>
      </c>
      <c r="AB20" s="75">
        <v>120831</v>
      </c>
      <c r="AC20" s="74">
        <v>0</v>
      </c>
      <c r="AD20" s="74">
        <v>0</v>
      </c>
      <c r="AE20" s="74">
        <f t="shared" si="9"/>
        <v>57258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98013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57258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57258</v>
      </c>
      <c r="BW20" s="74">
        <f t="shared" si="32"/>
        <v>57258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0</v>
      </c>
      <c r="CB20" s="74">
        <f t="shared" si="37"/>
        <v>0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218844</v>
      </c>
      <c r="CG20" s="74">
        <f t="shared" si="42"/>
        <v>0</v>
      </c>
      <c r="CH20" s="74">
        <f t="shared" si="43"/>
        <v>0</v>
      </c>
      <c r="CI20" s="74">
        <f t="shared" si="44"/>
        <v>57258</v>
      </c>
    </row>
    <row r="21" spans="1:87" s="50" customFormat="1" ht="12" customHeight="1">
      <c r="A21" s="53" t="s">
        <v>363</v>
      </c>
      <c r="B21" s="54" t="s">
        <v>391</v>
      </c>
      <c r="C21" s="53" t="s">
        <v>392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22448</v>
      </c>
      <c r="L21" s="74">
        <f t="shared" si="5"/>
        <v>215059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215059</v>
      </c>
      <c r="X21" s="74">
        <v>162701</v>
      </c>
      <c r="Y21" s="74">
        <v>0</v>
      </c>
      <c r="Z21" s="74">
        <v>0</v>
      </c>
      <c r="AA21" s="74">
        <v>52358</v>
      </c>
      <c r="AB21" s="75">
        <v>196187</v>
      </c>
      <c r="AC21" s="74">
        <v>0</v>
      </c>
      <c r="AD21" s="74">
        <v>0</v>
      </c>
      <c r="AE21" s="74">
        <f t="shared" si="9"/>
        <v>215059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65086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22448</v>
      </c>
      <c r="BP21" s="74">
        <f t="shared" si="25"/>
        <v>215059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215059</v>
      </c>
      <c r="CB21" s="74">
        <f t="shared" si="37"/>
        <v>162701</v>
      </c>
      <c r="CC21" s="74">
        <f t="shared" si="38"/>
        <v>0</v>
      </c>
      <c r="CD21" s="74">
        <f t="shared" si="39"/>
        <v>0</v>
      </c>
      <c r="CE21" s="74">
        <f t="shared" si="40"/>
        <v>52358</v>
      </c>
      <c r="CF21" s="75">
        <f t="shared" si="41"/>
        <v>261273</v>
      </c>
      <c r="CG21" s="74">
        <f t="shared" si="42"/>
        <v>0</v>
      </c>
      <c r="CH21" s="74">
        <f t="shared" si="43"/>
        <v>0</v>
      </c>
      <c r="CI21" s="74">
        <f t="shared" si="44"/>
        <v>215059</v>
      </c>
    </row>
    <row r="22" spans="1:87" s="50" customFormat="1" ht="12" customHeight="1">
      <c r="A22" s="53" t="s">
        <v>363</v>
      </c>
      <c r="B22" s="54" t="s">
        <v>393</v>
      </c>
      <c r="C22" s="53" t="s">
        <v>394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168214</v>
      </c>
      <c r="M22" s="74">
        <f t="shared" si="6"/>
        <v>34422</v>
      </c>
      <c r="N22" s="74">
        <v>0</v>
      </c>
      <c r="O22" s="74">
        <v>34422</v>
      </c>
      <c r="P22" s="74">
        <v>0</v>
      </c>
      <c r="Q22" s="74">
        <v>0</v>
      </c>
      <c r="R22" s="74">
        <f t="shared" si="7"/>
        <v>3615</v>
      </c>
      <c r="S22" s="74">
        <v>3615</v>
      </c>
      <c r="T22" s="74">
        <v>0</v>
      </c>
      <c r="U22" s="74">
        <v>0</v>
      </c>
      <c r="V22" s="74">
        <v>0</v>
      </c>
      <c r="W22" s="74">
        <f t="shared" si="8"/>
        <v>130177</v>
      </c>
      <c r="X22" s="74">
        <v>48751</v>
      </c>
      <c r="Y22" s="74">
        <v>81426</v>
      </c>
      <c r="Z22" s="74">
        <v>0</v>
      </c>
      <c r="AA22" s="74">
        <v>0</v>
      </c>
      <c r="AB22" s="75">
        <v>0</v>
      </c>
      <c r="AC22" s="74">
        <v>0</v>
      </c>
      <c r="AD22" s="74">
        <v>0</v>
      </c>
      <c r="AE22" s="74">
        <f t="shared" si="9"/>
        <v>168214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2000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2000</v>
      </c>
      <c r="AU22" s="74">
        <v>2000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51072</v>
      </c>
      <c r="BE22" s="74">
        <v>0</v>
      </c>
      <c r="BF22" s="74">
        <v>0</v>
      </c>
      <c r="BG22" s="74">
        <f t="shared" si="16"/>
        <v>2000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170214</v>
      </c>
      <c r="BQ22" s="74">
        <f t="shared" si="26"/>
        <v>34422</v>
      </c>
      <c r="BR22" s="74">
        <f t="shared" si="27"/>
        <v>0</v>
      </c>
      <c r="BS22" s="74">
        <f t="shared" si="28"/>
        <v>34422</v>
      </c>
      <c r="BT22" s="74">
        <f t="shared" si="29"/>
        <v>0</v>
      </c>
      <c r="BU22" s="74">
        <f t="shared" si="30"/>
        <v>0</v>
      </c>
      <c r="BV22" s="74">
        <f t="shared" si="31"/>
        <v>5615</v>
      </c>
      <c r="BW22" s="74">
        <f t="shared" si="32"/>
        <v>5615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130177</v>
      </c>
      <c r="CB22" s="74">
        <f t="shared" si="37"/>
        <v>48751</v>
      </c>
      <c r="CC22" s="74">
        <f t="shared" si="38"/>
        <v>81426</v>
      </c>
      <c r="CD22" s="74">
        <f t="shared" si="39"/>
        <v>0</v>
      </c>
      <c r="CE22" s="74">
        <f t="shared" si="40"/>
        <v>0</v>
      </c>
      <c r="CF22" s="75">
        <f t="shared" si="41"/>
        <v>51072</v>
      </c>
      <c r="CG22" s="74">
        <f t="shared" si="42"/>
        <v>0</v>
      </c>
      <c r="CH22" s="74">
        <f t="shared" si="43"/>
        <v>0</v>
      </c>
      <c r="CI22" s="74">
        <f t="shared" si="44"/>
        <v>170214</v>
      </c>
    </row>
    <row r="23" spans="1:87" s="50" customFormat="1" ht="12" customHeight="1">
      <c r="A23" s="53" t="s">
        <v>363</v>
      </c>
      <c r="B23" s="54" t="s">
        <v>395</v>
      </c>
      <c r="C23" s="53" t="s">
        <v>396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73095</v>
      </c>
      <c r="L23" s="74">
        <f t="shared" si="5"/>
        <v>0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137841</v>
      </c>
      <c r="AC23" s="74">
        <v>0</v>
      </c>
      <c r="AD23" s="74">
        <v>0</v>
      </c>
      <c r="AE23" s="74">
        <f t="shared" si="9"/>
        <v>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36989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73095</v>
      </c>
      <c r="BP23" s="74">
        <f t="shared" si="25"/>
        <v>0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174830</v>
      </c>
      <c r="CG23" s="74">
        <f t="shared" si="42"/>
        <v>0</v>
      </c>
      <c r="CH23" s="74">
        <f t="shared" si="43"/>
        <v>0</v>
      </c>
      <c r="CI23" s="74">
        <f t="shared" si="44"/>
        <v>0</v>
      </c>
    </row>
    <row r="24" spans="1:87" s="50" customFormat="1" ht="12" customHeight="1">
      <c r="A24" s="53" t="s">
        <v>363</v>
      </c>
      <c r="B24" s="54" t="s">
        <v>397</v>
      </c>
      <c r="C24" s="53" t="s">
        <v>398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29930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62885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21613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29930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84498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363</v>
      </c>
      <c r="B25" s="54" t="s">
        <v>399</v>
      </c>
      <c r="C25" s="53" t="s">
        <v>400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27688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62678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19690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27688</v>
      </c>
      <c r="BP25" s="74">
        <f t="shared" si="25"/>
        <v>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82368</v>
      </c>
      <c r="CG25" s="74">
        <f t="shared" si="42"/>
        <v>0</v>
      </c>
      <c r="CH25" s="74">
        <f t="shared" si="43"/>
        <v>0</v>
      </c>
      <c r="CI25" s="74">
        <f t="shared" si="44"/>
        <v>0</v>
      </c>
    </row>
    <row r="26" spans="1:87" s="50" customFormat="1" ht="12" customHeight="1">
      <c r="A26" s="53" t="s">
        <v>363</v>
      </c>
      <c r="B26" s="54" t="s">
        <v>401</v>
      </c>
      <c r="C26" s="53" t="s">
        <v>402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35572</v>
      </c>
      <c r="L26" s="74">
        <f t="shared" si="5"/>
        <v>21408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21408</v>
      </c>
      <c r="X26" s="74">
        <v>15467</v>
      </c>
      <c r="Y26" s="74">
        <v>5941</v>
      </c>
      <c r="Z26" s="74">
        <v>0</v>
      </c>
      <c r="AA26" s="74">
        <v>0</v>
      </c>
      <c r="AB26" s="75">
        <v>75727</v>
      </c>
      <c r="AC26" s="74">
        <v>0</v>
      </c>
      <c r="AD26" s="74">
        <v>0</v>
      </c>
      <c r="AE26" s="74">
        <f t="shared" si="9"/>
        <v>21408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27511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35572</v>
      </c>
      <c r="BP26" s="74">
        <f t="shared" si="25"/>
        <v>21408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21408</v>
      </c>
      <c r="CB26" s="74">
        <f t="shared" si="37"/>
        <v>15467</v>
      </c>
      <c r="CC26" s="74">
        <f t="shared" si="38"/>
        <v>5941</v>
      </c>
      <c r="CD26" s="74">
        <f t="shared" si="39"/>
        <v>0</v>
      </c>
      <c r="CE26" s="74">
        <f t="shared" si="40"/>
        <v>0</v>
      </c>
      <c r="CF26" s="75">
        <f t="shared" si="41"/>
        <v>103238</v>
      </c>
      <c r="CG26" s="74">
        <f t="shared" si="42"/>
        <v>0</v>
      </c>
      <c r="CH26" s="74">
        <f t="shared" si="43"/>
        <v>0</v>
      </c>
      <c r="CI26" s="74">
        <f t="shared" si="44"/>
        <v>21408</v>
      </c>
    </row>
    <row r="27" spans="1:87" s="50" customFormat="1" ht="12" customHeight="1">
      <c r="A27" s="53" t="s">
        <v>363</v>
      </c>
      <c r="B27" s="54" t="s">
        <v>403</v>
      </c>
      <c r="C27" s="53" t="s">
        <v>404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324462</v>
      </c>
      <c r="M27" s="74">
        <f t="shared" si="6"/>
        <v>25454</v>
      </c>
      <c r="N27" s="74">
        <v>17165</v>
      </c>
      <c r="O27" s="74">
        <v>6092</v>
      </c>
      <c r="P27" s="74">
        <v>2197</v>
      </c>
      <c r="Q27" s="74">
        <v>0</v>
      </c>
      <c r="R27" s="74">
        <f t="shared" si="7"/>
        <v>146743</v>
      </c>
      <c r="S27" s="74">
        <v>1776</v>
      </c>
      <c r="T27" s="74">
        <v>144967</v>
      </c>
      <c r="U27" s="74">
        <v>0</v>
      </c>
      <c r="V27" s="74">
        <v>0</v>
      </c>
      <c r="W27" s="74">
        <f t="shared" si="8"/>
        <v>152265</v>
      </c>
      <c r="X27" s="74">
        <v>93542</v>
      </c>
      <c r="Y27" s="74">
        <v>58723</v>
      </c>
      <c r="Z27" s="74"/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324462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65519</v>
      </c>
      <c r="AO27" s="74">
        <f t="shared" si="13"/>
        <v>8525</v>
      </c>
      <c r="AP27" s="74">
        <v>8525</v>
      </c>
      <c r="AQ27" s="74">
        <v>0</v>
      </c>
      <c r="AR27" s="74">
        <v>0</v>
      </c>
      <c r="AS27" s="74">
        <v>0</v>
      </c>
      <c r="AT27" s="74">
        <f t="shared" si="14"/>
        <v>25914</v>
      </c>
      <c r="AU27" s="74">
        <v>0</v>
      </c>
      <c r="AV27" s="74">
        <v>25914</v>
      </c>
      <c r="AW27" s="74">
        <v>0</v>
      </c>
      <c r="AX27" s="74">
        <v>0</v>
      </c>
      <c r="AY27" s="74">
        <f t="shared" si="15"/>
        <v>31080</v>
      </c>
      <c r="AZ27" s="74">
        <v>0</v>
      </c>
      <c r="BA27" s="74">
        <v>31080</v>
      </c>
      <c r="BB27" s="74">
        <v>0</v>
      </c>
      <c r="BC27" s="74">
        <v>0</v>
      </c>
      <c r="BD27" s="75">
        <v>0</v>
      </c>
      <c r="BE27" s="74">
        <v>0</v>
      </c>
      <c r="BF27" s="74">
        <v>6640</v>
      </c>
      <c r="BG27" s="74">
        <f t="shared" si="16"/>
        <v>72159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389981</v>
      </c>
      <c r="BQ27" s="74">
        <f t="shared" si="26"/>
        <v>33979</v>
      </c>
      <c r="BR27" s="74">
        <f t="shared" si="27"/>
        <v>25690</v>
      </c>
      <c r="BS27" s="74">
        <f t="shared" si="28"/>
        <v>6092</v>
      </c>
      <c r="BT27" s="74">
        <f t="shared" si="29"/>
        <v>2197</v>
      </c>
      <c r="BU27" s="74">
        <f t="shared" si="30"/>
        <v>0</v>
      </c>
      <c r="BV27" s="74">
        <f t="shared" si="31"/>
        <v>172657</v>
      </c>
      <c r="BW27" s="74">
        <f t="shared" si="32"/>
        <v>1776</v>
      </c>
      <c r="BX27" s="74">
        <f t="shared" si="33"/>
        <v>170881</v>
      </c>
      <c r="BY27" s="74">
        <f t="shared" si="34"/>
        <v>0</v>
      </c>
      <c r="BZ27" s="74">
        <f t="shared" si="35"/>
        <v>0</v>
      </c>
      <c r="CA27" s="74">
        <f t="shared" si="36"/>
        <v>183345</v>
      </c>
      <c r="CB27" s="74">
        <f t="shared" si="37"/>
        <v>93542</v>
      </c>
      <c r="CC27" s="74">
        <f t="shared" si="38"/>
        <v>89803</v>
      </c>
      <c r="CD27" s="74">
        <f t="shared" si="39"/>
        <v>0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6640</v>
      </c>
      <c r="CI27" s="74">
        <f t="shared" si="44"/>
        <v>396621</v>
      </c>
    </row>
    <row r="28" spans="1:87" s="50" customFormat="1" ht="12" customHeight="1">
      <c r="A28" s="53" t="s">
        <v>363</v>
      </c>
      <c r="B28" s="54" t="s">
        <v>405</v>
      </c>
      <c r="C28" s="53" t="s">
        <v>406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15619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161899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30961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15619</v>
      </c>
      <c r="BP28" s="74">
        <f t="shared" si="25"/>
        <v>0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0</v>
      </c>
      <c r="CB28" s="74">
        <f t="shared" si="37"/>
        <v>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192860</v>
      </c>
      <c r="CG28" s="74">
        <f t="shared" si="42"/>
        <v>0</v>
      </c>
      <c r="CH28" s="74">
        <f t="shared" si="43"/>
        <v>0</v>
      </c>
      <c r="CI28" s="74">
        <f t="shared" si="44"/>
        <v>0</v>
      </c>
    </row>
    <row r="29" spans="1:87" s="50" customFormat="1" ht="12" customHeight="1">
      <c r="A29" s="53" t="s">
        <v>363</v>
      </c>
      <c r="B29" s="54" t="s">
        <v>407</v>
      </c>
      <c r="C29" s="53" t="s">
        <v>408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854</v>
      </c>
      <c r="L29" s="74">
        <f t="shared" si="5"/>
        <v>39805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39805</v>
      </c>
      <c r="X29" s="74">
        <v>39805</v>
      </c>
      <c r="Y29" s="74">
        <v>0</v>
      </c>
      <c r="Z29" s="74">
        <v>0</v>
      </c>
      <c r="AA29" s="74">
        <v>0</v>
      </c>
      <c r="AB29" s="75">
        <v>87380</v>
      </c>
      <c r="AC29" s="74">
        <v>0</v>
      </c>
      <c r="AD29" s="74">
        <v>0</v>
      </c>
      <c r="AE29" s="74">
        <f t="shared" si="9"/>
        <v>39805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/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/>
      <c r="AW29" s="74">
        <v>0</v>
      </c>
      <c r="AX29" s="74">
        <v>0</v>
      </c>
      <c r="AY29" s="74">
        <f t="shared" si="15"/>
        <v>0</v>
      </c>
      <c r="AZ29" s="74">
        <v>0</v>
      </c>
      <c r="BA29" s="74"/>
      <c r="BB29" s="74"/>
      <c r="BC29" s="74"/>
      <c r="BD29" s="75">
        <v>38350</v>
      </c>
      <c r="BE29" s="74">
        <v>0</v>
      </c>
      <c r="BF29" s="74"/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854</v>
      </c>
      <c r="BP29" s="74">
        <f t="shared" si="25"/>
        <v>39805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39805</v>
      </c>
      <c r="CB29" s="74">
        <f t="shared" si="37"/>
        <v>39805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125730</v>
      </c>
      <c r="CG29" s="74">
        <f t="shared" si="42"/>
        <v>0</v>
      </c>
      <c r="CH29" s="74">
        <f t="shared" si="43"/>
        <v>0</v>
      </c>
      <c r="CI29" s="74">
        <f t="shared" si="44"/>
        <v>39805</v>
      </c>
    </row>
    <row r="30" spans="1:87" s="50" customFormat="1" ht="12" customHeight="1">
      <c r="A30" s="53" t="s">
        <v>363</v>
      </c>
      <c r="B30" s="54" t="s">
        <v>409</v>
      </c>
      <c r="C30" s="53" t="s">
        <v>410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7816</v>
      </c>
      <c r="L30" s="74">
        <f t="shared" si="5"/>
        <v>26326</v>
      </c>
      <c r="M30" s="74">
        <f t="shared" si="6"/>
        <v>6571</v>
      </c>
      <c r="N30" s="74">
        <v>6571</v>
      </c>
      <c r="O30" s="74">
        <v>0</v>
      </c>
      <c r="P30" s="74">
        <v>0</v>
      </c>
      <c r="Q30" s="74">
        <v>0</v>
      </c>
      <c r="R30" s="74">
        <f t="shared" si="7"/>
        <v>5334</v>
      </c>
      <c r="S30" s="74">
        <v>5334</v>
      </c>
      <c r="T30" s="74">
        <v>0</v>
      </c>
      <c r="U30" s="74">
        <v>0</v>
      </c>
      <c r="V30" s="74">
        <v>0</v>
      </c>
      <c r="W30" s="74">
        <f t="shared" si="8"/>
        <v>14421</v>
      </c>
      <c r="X30" s="74">
        <v>13541</v>
      </c>
      <c r="Y30" s="74">
        <v>224</v>
      </c>
      <c r="Z30" s="74">
        <v>0</v>
      </c>
      <c r="AA30" s="74">
        <v>656</v>
      </c>
      <c r="AB30" s="75">
        <v>37627</v>
      </c>
      <c r="AC30" s="74">
        <v>0</v>
      </c>
      <c r="AD30" s="74">
        <v>0</v>
      </c>
      <c r="AE30" s="74">
        <f t="shared" si="9"/>
        <v>26326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50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24809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7866</v>
      </c>
      <c r="BP30" s="74">
        <f t="shared" si="25"/>
        <v>26326</v>
      </c>
      <c r="BQ30" s="74">
        <f t="shared" si="26"/>
        <v>6571</v>
      </c>
      <c r="BR30" s="74">
        <f t="shared" si="27"/>
        <v>6571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5334</v>
      </c>
      <c r="BW30" s="74">
        <f t="shared" si="32"/>
        <v>5334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14421</v>
      </c>
      <c r="CB30" s="74">
        <f t="shared" si="37"/>
        <v>13541</v>
      </c>
      <c r="CC30" s="74">
        <f t="shared" si="38"/>
        <v>224</v>
      </c>
      <c r="CD30" s="74">
        <f t="shared" si="39"/>
        <v>0</v>
      </c>
      <c r="CE30" s="74">
        <f t="shared" si="40"/>
        <v>656</v>
      </c>
      <c r="CF30" s="75">
        <f t="shared" si="41"/>
        <v>62436</v>
      </c>
      <c r="CG30" s="74">
        <f t="shared" si="42"/>
        <v>0</v>
      </c>
      <c r="CH30" s="74">
        <f t="shared" si="43"/>
        <v>0</v>
      </c>
      <c r="CI30" s="74">
        <f t="shared" si="44"/>
        <v>26326</v>
      </c>
    </row>
    <row r="31" spans="1:87" s="50" customFormat="1" ht="12" customHeight="1">
      <c r="A31" s="53" t="s">
        <v>363</v>
      </c>
      <c r="B31" s="54" t="s">
        <v>411</v>
      </c>
      <c r="C31" s="53" t="s">
        <v>412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21609</v>
      </c>
      <c r="L31" s="74">
        <f t="shared" si="5"/>
        <v>97234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97234</v>
      </c>
      <c r="X31" s="74">
        <v>92217</v>
      </c>
      <c r="Y31" s="74">
        <v>1336</v>
      </c>
      <c r="Z31" s="74">
        <v>0</v>
      </c>
      <c r="AA31" s="74">
        <v>3681</v>
      </c>
      <c r="AB31" s="75">
        <v>104026</v>
      </c>
      <c r="AC31" s="74">
        <v>0</v>
      </c>
      <c r="AD31" s="74">
        <v>0</v>
      </c>
      <c r="AE31" s="74">
        <f t="shared" si="9"/>
        <v>97234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78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38764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21687</v>
      </c>
      <c r="BP31" s="74">
        <f t="shared" si="25"/>
        <v>97234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97234</v>
      </c>
      <c r="CB31" s="74">
        <f t="shared" si="37"/>
        <v>92217</v>
      </c>
      <c r="CC31" s="74">
        <f t="shared" si="38"/>
        <v>1336</v>
      </c>
      <c r="CD31" s="74">
        <f t="shared" si="39"/>
        <v>0</v>
      </c>
      <c r="CE31" s="74">
        <f t="shared" si="40"/>
        <v>3681</v>
      </c>
      <c r="CF31" s="75">
        <f t="shared" si="41"/>
        <v>142790</v>
      </c>
      <c r="CG31" s="74">
        <f t="shared" si="42"/>
        <v>0</v>
      </c>
      <c r="CH31" s="74">
        <f t="shared" si="43"/>
        <v>0</v>
      </c>
      <c r="CI31" s="74">
        <f t="shared" si="44"/>
        <v>97234</v>
      </c>
    </row>
    <row r="32" spans="1:87" s="50" customFormat="1" ht="12" customHeight="1">
      <c r="A32" s="53" t="s">
        <v>363</v>
      </c>
      <c r="B32" s="54" t="s">
        <v>413</v>
      </c>
      <c r="C32" s="53" t="s">
        <v>414</v>
      </c>
      <c r="D32" s="74">
        <f t="shared" si="3"/>
        <v>2520</v>
      </c>
      <c r="E32" s="74">
        <f t="shared" si="4"/>
        <v>2520</v>
      </c>
      <c r="F32" s="74">
        <v>2520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161976</v>
      </c>
      <c r="M32" s="74">
        <f t="shared" si="6"/>
        <v>38906</v>
      </c>
      <c r="N32" s="74">
        <v>8648</v>
      </c>
      <c r="O32" s="74">
        <v>30258</v>
      </c>
      <c r="P32" s="74">
        <v>0</v>
      </c>
      <c r="Q32" s="74">
        <v>0</v>
      </c>
      <c r="R32" s="74">
        <f t="shared" si="7"/>
        <v>9620</v>
      </c>
      <c r="S32" s="74">
        <v>9620</v>
      </c>
      <c r="T32" s="74">
        <v>0</v>
      </c>
      <c r="U32" s="74">
        <v>0</v>
      </c>
      <c r="V32" s="74">
        <v>5081</v>
      </c>
      <c r="W32" s="74">
        <f t="shared" si="8"/>
        <v>108171</v>
      </c>
      <c r="X32" s="74">
        <v>97991</v>
      </c>
      <c r="Y32" s="74">
        <v>9176</v>
      </c>
      <c r="Z32" s="74">
        <v>588</v>
      </c>
      <c r="AA32" s="74">
        <v>416</v>
      </c>
      <c r="AB32" s="75">
        <v>240459</v>
      </c>
      <c r="AC32" s="74">
        <v>198</v>
      </c>
      <c r="AD32" s="74">
        <v>0</v>
      </c>
      <c r="AE32" s="74">
        <f t="shared" si="9"/>
        <v>164496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48789</v>
      </c>
      <c r="BE32" s="74">
        <v>0</v>
      </c>
      <c r="BF32" s="74">
        <v>0</v>
      </c>
      <c r="BG32" s="74">
        <f t="shared" si="16"/>
        <v>0</v>
      </c>
      <c r="BH32" s="74">
        <f t="shared" si="17"/>
        <v>2520</v>
      </c>
      <c r="BI32" s="74">
        <f t="shared" si="18"/>
        <v>2520</v>
      </c>
      <c r="BJ32" s="74">
        <f t="shared" si="19"/>
        <v>2520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161976</v>
      </c>
      <c r="BQ32" s="74">
        <f t="shared" si="26"/>
        <v>38906</v>
      </c>
      <c r="BR32" s="74">
        <f t="shared" si="27"/>
        <v>8648</v>
      </c>
      <c r="BS32" s="74">
        <f t="shared" si="28"/>
        <v>30258</v>
      </c>
      <c r="BT32" s="74">
        <f t="shared" si="29"/>
        <v>0</v>
      </c>
      <c r="BU32" s="74">
        <f t="shared" si="30"/>
        <v>0</v>
      </c>
      <c r="BV32" s="74">
        <f t="shared" si="31"/>
        <v>9620</v>
      </c>
      <c r="BW32" s="74">
        <f t="shared" si="32"/>
        <v>9620</v>
      </c>
      <c r="BX32" s="74">
        <f t="shared" si="33"/>
        <v>0</v>
      </c>
      <c r="BY32" s="74">
        <f t="shared" si="34"/>
        <v>0</v>
      </c>
      <c r="BZ32" s="74">
        <f t="shared" si="35"/>
        <v>5081</v>
      </c>
      <c r="CA32" s="74">
        <f t="shared" si="36"/>
        <v>108171</v>
      </c>
      <c r="CB32" s="74">
        <f t="shared" si="37"/>
        <v>97991</v>
      </c>
      <c r="CC32" s="74">
        <f t="shared" si="38"/>
        <v>9176</v>
      </c>
      <c r="CD32" s="74">
        <f t="shared" si="39"/>
        <v>588</v>
      </c>
      <c r="CE32" s="74">
        <f t="shared" si="40"/>
        <v>416</v>
      </c>
      <c r="CF32" s="75">
        <f t="shared" si="41"/>
        <v>289248</v>
      </c>
      <c r="CG32" s="74">
        <f t="shared" si="42"/>
        <v>198</v>
      </c>
      <c r="CH32" s="74">
        <f t="shared" si="43"/>
        <v>0</v>
      </c>
      <c r="CI32" s="74">
        <f t="shared" si="44"/>
        <v>164496</v>
      </c>
    </row>
    <row r="33" spans="1:87" s="50" customFormat="1" ht="12" customHeight="1">
      <c r="A33" s="53" t="s">
        <v>363</v>
      </c>
      <c r="B33" s="54" t="s">
        <v>415</v>
      </c>
      <c r="C33" s="53" t="s">
        <v>416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40394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40394</v>
      </c>
      <c r="X33" s="74">
        <v>40394</v>
      </c>
      <c r="Y33" s="74">
        <v>0</v>
      </c>
      <c r="Z33" s="74">
        <v>0</v>
      </c>
      <c r="AA33" s="74">
        <v>0</v>
      </c>
      <c r="AB33" s="75">
        <v>77316</v>
      </c>
      <c r="AC33" s="74">
        <v>0</v>
      </c>
      <c r="AD33" s="74">
        <v>0</v>
      </c>
      <c r="AE33" s="74">
        <f t="shared" si="9"/>
        <v>40394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47972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40394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40394</v>
      </c>
      <c r="CB33" s="74">
        <f t="shared" si="37"/>
        <v>40394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125288</v>
      </c>
      <c r="CG33" s="74">
        <f t="shared" si="42"/>
        <v>0</v>
      </c>
      <c r="CH33" s="74">
        <f t="shared" si="43"/>
        <v>0</v>
      </c>
      <c r="CI33" s="74">
        <f t="shared" si="44"/>
        <v>40394</v>
      </c>
    </row>
    <row r="34" spans="1:87" s="50" customFormat="1" ht="12" customHeight="1">
      <c r="A34" s="53" t="s">
        <v>363</v>
      </c>
      <c r="B34" s="54" t="s">
        <v>417</v>
      </c>
      <c r="C34" s="53" t="s">
        <v>418</v>
      </c>
      <c r="D34" s="74">
        <f t="shared" si="3"/>
        <v>18060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18060</v>
      </c>
      <c r="K34" s="75">
        <v>0</v>
      </c>
      <c r="L34" s="74">
        <f t="shared" si="5"/>
        <v>821227</v>
      </c>
      <c r="M34" s="74">
        <f t="shared" si="6"/>
        <v>34779</v>
      </c>
      <c r="N34" s="74">
        <v>34779</v>
      </c>
      <c r="O34" s="74">
        <v>0</v>
      </c>
      <c r="P34" s="74">
        <v>0</v>
      </c>
      <c r="Q34" s="74">
        <v>0</v>
      </c>
      <c r="R34" s="74">
        <f t="shared" si="7"/>
        <v>452405</v>
      </c>
      <c r="S34" s="74">
        <v>0</v>
      </c>
      <c r="T34" s="74">
        <v>403287</v>
      </c>
      <c r="U34" s="74">
        <v>49118</v>
      </c>
      <c r="V34" s="74">
        <v>0</v>
      </c>
      <c r="W34" s="74">
        <f t="shared" si="8"/>
        <v>334043</v>
      </c>
      <c r="X34" s="74">
        <v>0</v>
      </c>
      <c r="Y34" s="74">
        <v>273425</v>
      </c>
      <c r="Z34" s="74">
        <v>60618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839287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280067</v>
      </c>
      <c r="AO34" s="74">
        <f t="shared" si="13"/>
        <v>18100</v>
      </c>
      <c r="AP34" s="74">
        <v>18100</v>
      </c>
      <c r="AQ34" s="74">
        <v>0</v>
      </c>
      <c r="AR34" s="74">
        <v>0</v>
      </c>
      <c r="AS34" s="74">
        <v>0</v>
      </c>
      <c r="AT34" s="74">
        <f t="shared" si="14"/>
        <v>168218</v>
      </c>
      <c r="AU34" s="74">
        <v>0</v>
      </c>
      <c r="AV34" s="74">
        <v>168218</v>
      </c>
      <c r="AW34" s="74">
        <v>0</v>
      </c>
      <c r="AX34" s="74">
        <v>0</v>
      </c>
      <c r="AY34" s="74">
        <f t="shared" si="15"/>
        <v>93749</v>
      </c>
      <c r="AZ34" s="74">
        <v>0</v>
      </c>
      <c r="BA34" s="74">
        <v>93749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280067</v>
      </c>
      <c r="BH34" s="74">
        <f aca="true" t="shared" si="45" ref="BH34:BN41">SUM(D34,AF34)</f>
        <v>18060</v>
      </c>
      <c r="BI34" s="74">
        <f t="shared" si="45"/>
        <v>0</v>
      </c>
      <c r="BJ34" s="74">
        <f t="shared" si="45"/>
        <v>0</v>
      </c>
      <c r="BK34" s="74">
        <f t="shared" si="45"/>
        <v>0</v>
      </c>
      <c r="BL34" s="74">
        <f t="shared" si="45"/>
        <v>0</v>
      </c>
      <c r="BM34" s="74">
        <f t="shared" si="45"/>
        <v>0</v>
      </c>
      <c r="BN34" s="74">
        <f t="shared" si="45"/>
        <v>18060</v>
      </c>
      <c r="BO34" s="75">
        <v>0</v>
      </c>
      <c r="BP34" s="74">
        <f aca="true" t="shared" si="46" ref="BP34:CE41">SUM(L34,AN34)</f>
        <v>1101294</v>
      </c>
      <c r="BQ34" s="74">
        <f t="shared" si="46"/>
        <v>52879</v>
      </c>
      <c r="BR34" s="74">
        <f t="shared" si="46"/>
        <v>52879</v>
      </c>
      <c r="BS34" s="74">
        <f t="shared" si="46"/>
        <v>0</v>
      </c>
      <c r="BT34" s="74">
        <f t="shared" si="46"/>
        <v>0</v>
      </c>
      <c r="BU34" s="74">
        <f t="shared" si="46"/>
        <v>0</v>
      </c>
      <c r="BV34" s="74">
        <f t="shared" si="46"/>
        <v>620623</v>
      </c>
      <c r="BW34" s="74">
        <f t="shared" si="46"/>
        <v>0</v>
      </c>
      <c r="BX34" s="74">
        <f t="shared" si="46"/>
        <v>571505</v>
      </c>
      <c r="BY34" s="74">
        <f t="shared" si="46"/>
        <v>49118</v>
      </c>
      <c r="BZ34" s="74">
        <f t="shared" si="46"/>
        <v>0</v>
      </c>
      <c r="CA34" s="74">
        <f t="shared" si="46"/>
        <v>427792</v>
      </c>
      <c r="CB34" s="74">
        <f t="shared" si="46"/>
        <v>0</v>
      </c>
      <c r="CC34" s="74">
        <f t="shared" si="46"/>
        <v>367174</v>
      </c>
      <c r="CD34" s="74">
        <f t="shared" si="46"/>
        <v>60618</v>
      </c>
      <c r="CE34" s="74">
        <f t="shared" si="46"/>
        <v>0</v>
      </c>
      <c r="CF34" s="75">
        <v>0</v>
      </c>
      <c r="CG34" s="74">
        <f aca="true" t="shared" si="47" ref="CG34:CI41">SUM(AC34,BE34)</f>
        <v>0</v>
      </c>
      <c r="CH34" s="74">
        <f t="shared" si="47"/>
        <v>0</v>
      </c>
      <c r="CI34" s="74">
        <f t="shared" si="47"/>
        <v>1119354</v>
      </c>
    </row>
    <row r="35" spans="1:87" s="50" customFormat="1" ht="12" customHeight="1">
      <c r="A35" s="53" t="s">
        <v>363</v>
      </c>
      <c r="B35" s="54" t="s">
        <v>419</v>
      </c>
      <c r="C35" s="53" t="s">
        <v>420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f t="shared" si="9"/>
        <v>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244395</v>
      </c>
      <c r="AO35" s="74">
        <f t="shared" si="13"/>
        <v>51892</v>
      </c>
      <c r="AP35" s="74">
        <v>51892</v>
      </c>
      <c r="AQ35" s="74">
        <v>0</v>
      </c>
      <c r="AR35" s="74">
        <v>0</v>
      </c>
      <c r="AS35" s="74">
        <v>0</v>
      </c>
      <c r="AT35" s="74">
        <f t="shared" si="14"/>
        <v>115997</v>
      </c>
      <c r="AU35" s="74">
        <v>0</v>
      </c>
      <c r="AV35" s="74">
        <v>115997</v>
      </c>
      <c r="AW35" s="74">
        <v>0</v>
      </c>
      <c r="AX35" s="74">
        <v>0</v>
      </c>
      <c r="AY35" s="74">
        <f t="shared" si="15"/>
        <v>76506</v>
      </c>
      <c r="AZ35" s="74">
        <v>0</v>
      </c>
      <c r="BA35" s="74">
        <v>45568</v>
      </c>
      <c r="BB35" s="74">
        <v>2424</v>
      </c>
      <c r="BC35" s="74">
        <v>28514</v>
      </c>
      <c r="BD35" s="75">
        <v>0</v>
      </c>
      <c r="BE35" s="74">
        <v>0</v>
      </c>
      <c r="BF35" s="74">
        <v>3066</v>
      </c>
      <c r="BG35" s="74">
        <f t="shared" si="16"/>
        <v>247461</v>
      </c>
      <c r="BH35" s="74">
        <f t="shared" si="45"/>
        <v>0</v>
      </c>
      <c r="BI35" s="74">
        <f t="shared" si="45"/>
        <v>0</v>
      </c>
      <c r="BJ35" s="74">
        <f t="shared" si="45"/>
        <v>0</v>
      </c>
      <c r="BK35" s="74">
        <f t="shared" si="45"/>
        <v>0</v>
      </c>
      <c r="BL35" s="74">
        <f t="shared" si="45"/>
        <v>0</v>
      </c>
      <c r="BM35" s="74">
        <f t="shared" si="45"/>
        <v>0</v>
      </c>
      <c r="BN35" s="74">
        <f t="shared" si="45"/>
        <v>0</v>
      </c>
      <c r="BO35" s="75">
        <v>0</v>
      </c>
      <c r="BP35" s="74">
        <f t="shared" si="46"/>
        <v>244395</v>
      </c>
      <c r="BQ35" s="74">
        <f t="shared" si="46"/>
        <v>51892</v>
      </c>
      <c r="BR35" s="74">
        <f t="shared" si="46"/>
        <v>51892</v>
      </c>
      <c r="BS35" s="74">
        <f t="shared" si="46"/>
        <v>0</v>
      </c>
      <c r="BT35" s="74">
        <f t="shared" si="46"/>
        <v>0</v>
      </c>
      <c r="BU35" s="74">
        <f t="shared" si="46"/>
        <v>0</v>
      </c>
      <c r="BV35" s="74">
        <f t="shared" si="46"/>
        <v>115997</v>
      </c>
      <c r="BW35" s="74">
        <f t="shared" si="46"/>
        <v>0</v>
      </c>
      <c r="BX35" s="74">
        <f t="shared" si="46"/>
        <v>115997</v>
      </c>
      <c r="BY35" s="74">
        <f t="shared" si="46"/>
        <v>0</v>
      </c>
      <c r="BZ35" s="74">
        <f t="shared" si="46"/>
        <v>0</v>
      </c>
      <c r="CA35" s="74">
        <f t="shared" si="46"/>
        <v>76506</v>
      </c>
      <c r="CB35" s="74">
        <f t="shared" si="46"/>
        <v>0</v>
      </c>
      <c r="CC35" s="74">
        <f t="shared" si="46"/>
        <v>45568</v>
      </c>
      <c r="CD35" s="74">
        <f t="shared" si="46"/>
        <v>2424</v>
      </c>
      <c r="CE35" s="74">
        <f t="shared" si="46"/>
        <v>28514</v>
      </c>
      <c r="CF35" s="75">
        <v>0</v>
      </c>
      <c r="CG35" s="74">
        <f t="shared" si="47"/>
        <v>0</v>
      </c>
      <c r="CH35" s="74">
        <f t="shared" si="47"/>
        <v>3066</v>
      </c>
      <c r="CI35" s="74">
        <f t="shared" si="47"/>
        <v>247461</v>
      </c>
    </row>
    <row r="36" spans="1:87" s="50" customFormat="1" ht="12" customHeight="1">
      <c r="A36" s="53" t="s">
        <v>363</v>
      </c>
      <c r="B36" s="54" t="s">
        <v>421</v>
      </c>
      <c r="C36" s="53" t="s">
        <v>422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454826</v>
      </c>
      <c r="M36" s="74">
        <f t="shared" si="6"/>
        <v>157358</v>
      </c>
      <c r="N36" s="74">
        <v>41381</v>
      </c>
      <c r="O36" s="74">
        <v>29093</v>
      </c>
      <c r="P36" s="74">
        <v>83937</v>
      </c>
      <c r="Q36" s="74">
        <v>2947</v>
      </c>
      <c r="R36" s="74">
        <f t="shared" si="7"/>
        <v>138774</v>
      </c>
      <c r="S36" s="74">
        <v>8092</v>
      </c>
      <c r="T36" s="74">
        <v>127732</v>
      </c>
      <c r="U36" s="74">
        <v>2950</v>
      </c>
      <c r="V36" s="74">
        <v>0</v>
      </c>
      <c r="W36" s="74">
        <f t="shared" si="8"/>
        <v>158694</v>
      </c>
      <c r="X36" s="74">
        <v>63960</v>
      </c>
      <c r="Y36" s="74">
        <v>80146</v>
      </c>
      <c r="Z36" s="74">
        <v>4347</v>
      </c>
      <c r="AA36" s="74">
        <v>10241</v>
      </c>
      <c r="AB36" s="75">
        <v>0</v>
      </c>
      <c r="AC36" s="74">
        <v>0</v>
      </c>
      <c r="AD36" s="74">
        <v>67718</v>
      </c>
      <c r="AE36" s="74">
        <f t="shared" si="9"/>
        <v>522544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0</v>
      </c>
      <c r="BE36" s="74">
        <v>0</v>
      </c>
      <c r="BF36" s="74"/>
      <c r="BG36" s="74">
        <f t="shared" si="16"/>
        <v>0</v>
      </c>
      <c r="BH36" s="74">
        <f t="shared" si="45"/>
        <v>0</v>
      </c>
      <c r="BI36" s="74">
        <f t="shared" si="45"/>
        <v>0</v>
      </c>
      <c r="BJ36" s="74">
        <f t="shared" si="45"/>
        <v>0</v>
      </c>
      <c r="BK36" s="74">
        <f t="shared" si="45"/>
        <v>0</v>
      </c>
      <c r="BL36" s="74">
        <f t="shared" si="45"/>
        <v>0</v>
      </c>
      <c r="BM36" s="74">
        <f t="shared" si="45"/>
        <v>0</v>
      </c>
      <c r="BN36" s="74">
        <f t="shared" si="45"/>
        <v>0</v>
      </c>
      <c r="BO36" s="75">
        <v>0</v>
      </c>
      <c r="BP36" s="74">
        <f t="shared" si="46"/>
        <v>454826</v>
      </c>
      <c r="BQ36" s="74">
        <f t="shared" si="46"/>
        <v>157358</v>
      </c>
      <c r="BR36" s="74">
        <f t="shared" si="46"/>
        <v>41381</v>
      </c>
      <c r="BS36" s="74">
        <f t="shared" si="46"/>
        <v>29093</v>
      </c>
      <c r="BT36" s="74">
        <f t="shared" si="46"/>
        <v>83937</v>
      </c>
      <c r="BU36" s="74">
        <f t="shared" si="46"/>
        <v>2947</v>
      </c>
      <c r="BV36" s="74">
        <f t="shared" si="46"/>
        <v>138774</v>
      </c>
      <c r="BW36" s="74">
        <f t="shared" si="46"/>
        <v>8092</v>
      </c>
      <c r="BX36" s="74">
        <f t="shared" si="46"/>
        <v>127732</v>
      </c>
      <c r="BY36" s="74">
        <f t="shared" si="46"/>
        <v>2950</v>
      </c>
      <c r="BZ36" s="74">
        <f t="shared" si="46"/>
        <v>0</v>
      </c>
      <c r="CA36" s="74">
        <f t="shared" si="46"/>
        <v>158694</v>
      </c>
      <c r="CB36" s="74">
        <f t="shared" si="46"/>
        <v>63960</v>
      </c>
      <c r="CC36" s="74">
        <f t="shared" si="46"/>
        <v>80146</v>
      </c>
      <c r="CD36" s="74">
        <f t="shared" si="46"/>
        <v>4347</v>
      </c>
      <c r="CE36" s="74">
        <f t="shared" si="46"/>
        <v>10241</v>
      </c>
      <c r="CF36" s="75">
        <v>0</v>
      </c>
      <c r="CG36" s="74">
        <f t="shared" si="47"/>
        <v>0</v>
      </c>
      <c r="CH36" s="74">
        <f t="shared" si="47"/>
        <v>67718</v>
      </c>
      <c r="CI36" s="74">
        <f t="shared" si="47"/>
        <v>522544</v>
      </c>
    </row>
    <row r="37" spans="1:87" s="50" customFormat="1" ht="12" customHeight="1">
      <c r="A37" s="53" t="s">
        <v>363</v>
      </c>
      <c r="B37" s="54" t="s">
        <v>423</v>
      </c>
      <c r="C37" s="53" t="s">
        <v>424</v>
      </c>
      <c r="D37" s="74">
        <f t="shared" si="3"/>
        <v>9072</v>
      </c>
      <c r="E37" s="74">
        <f t="shared" si="4"/>
        <v>9072</v>
      </c>
      <c r="F37" s="74">
        <v>0</v>
      </c>
      <c r="G37" s="74">
        <v>9072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1365538</v>
      </c>
      <c r="M37" s="74">
        <f t="shared" si="6"/>
        <v>48270</v>
      </c>
      <c r="N37" s="74">
        <v>48270</v>
      </c>
      <c r="O37" s="74">
        <v>0</v>
      </c>
      <c r="P37" s="74">
        <v>0</v>
      </c>
      <c r="Q37" s="74">
        <v>0</v>
      </c>
      <c r="R37" s="74">
        <f t="shared" si="7"/>
        <v>26977</v>
      </c>
      <c r="S37" s="74">
        <v>0</v>
      </c>
      <c r="T37" s="74">
        <v>26977</v>
      </c>
      <c r="U37" s="74">
        <v>0</v>
      </c>
      <c r="V37" s="74">
        <v>0</v>
      </c>
      <c r="W37" s="74">
        <f t="shared" si="8"/>
        <v>1290291</v>
      </c>
      <c r="X37" s="74">
        <v>0</v>
      </c>
      <c r="Y37" s="74">
        <v>1290291</v>
      </c>
      <c r="Z37" s="74">
        <v>0</v>
      </c>
      <c r="AA37" s="74">
        <v>0</v>
      </c>
      <c r="AB37" s="75">
        <v>0</v>
      </c>
      <c r="AC37" s="74">
        <v>0</v>
      </c>
      <c r="AD37" s="74">
        <v>0</v>
      </c>
      <c r="AE37" s="74">
        <f t="shared" si="9"/>
        <v>1374610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t="shared" si="45"/>
        <v>9072</v>
      </c>
      <c r="BI37" s="74">
        <f t="shared" si="45"/>
        <v>9072</v>
      </c>
      <c r="BJ37" s="74">
        <f t="shared" si="45"/>
        <v>0</v>
      </c>
      <c r="BK37" s="74">
        <f t="shared" si="45"/>
        <v>9072</v>
      </c>
      <c r="BL37" s="74">
        <f t="shared" si="45"/>
        <v>0</v>
      </c>
      <c r="BM37" s="74">
        <f t="shared" si="45"/>
        <v>0</v>
      </c>
      <c r="BN37" s="74">
        <f t="shared" si="45"/>
        <v>0</v>
      </c>
      <c r="BO37" s="75">
        <v>0</v>
      </c>
      <c r="BP37" s="74">
        <f t="shared" si="46"/>
        <v>1365538</v>
      </c>
      <c r="BQ37" s="74">
        <f t="shared" si="46"/>
        <v>48270</v>
      </c>
      <c r="BR37" s="74">
        <f t="shared" si="46"/>
        <v>48270</v>
      </c>
      <c r="BS37" s="74">
        <f t="shared" si="46"/>
        <v>0</v>
      </c>
      <c r="BT37" s="74">
        <f t="shared" si="46"/>
        <v>0</v>
      </c>
      <c r="BU37" s="74">
        <f t="shared" si="46"/>
        <v>0</v>
      </c>
      <c r="BV37" s="74">
        <f t="shared" si="46"/>
        <v>26977</v>
      </c>
      <c r="BW37" s="74">
        <f t="shared" si="46"/>
        <v>0</v>
      </c>
      <c r="BX37" s="74">
        <f t="shared" si="46"/>
        <v>26977</v>
      </c>
      <c r="BY37" s="74">
        <f t="shared" si="46"/>
        <v>0</v>
      </c>
      <c r="BZ37" s="74">
        <f t="shared" si="46"/>
        <v>0</v>
      </c>
      <c r="CA37" s="74">
        <f t="shared" si="46"/>
        <v>1290291</v>
      </c>
      <c r="CB37" s="74">
        <f t="shared" si="46"/>
        <v>0</v>
      </c>
      <c r="CC37" s="74">
        <f t="shared" si="46"/>
        <v>1290291</v>
      </c>
      <c r="CD37" s="74">
        <f t="shared" si="46"/>
        <v>0</v>
      </c>
      <c r="CE37" s="74">
        <f t="shared" si="46"/>
        <v>0</v>
      </c>
      <c r="CF37" s="75">
        <v>0</v>
      </c>
      <c r="CG37" s="74">
        <f t="shared" si="47"/>
        <v>0</v>
      </c>
      <c r="CH37" s="74">
        <f t="shared" si="47"/>
        <v>0</v>
      </c>
      <c r="CI37" s="74">
        <f t="shared" si="47"/>
        <v>1374610</v>
      </c>
    </row>
    <row r="38" spans="1:87" s="50" customFormat="1" ht="12" customHeight="1">
      <c r="A38" s="53" t="s">
        <v>363</v>
      </c>
      <c r="B38" s="54" t="s">
        <v>425</v>
      </c>
      <c r="C38" s="53" t="s">
        <v>426</v>
      </c>
      <c r="D38" s="74">
        <f t="shared" si="3"/>
        <v>571961</v>
      </c>
      <c r="E38" s="74">
        <f t="shared" si="4"/>
        <v>571961</v>
      </c>
      <c r="F38" s="74">
        <v>0</v>
      </c>
      <c r="G38" s="74">
        <v>524502</v>
      </c>
      <c r="H38" s="74">
        <v>47459</v>
      </c>
      <c r="I38" s="74">
        <v>0</v>
      </c>
      <c r="J38" s="74">
        <v>0</v>
      </c>
      <c r="K38" s="75">
        <v>0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286727</v>
      </c>
      <c r="AE38" s="74">
        <f t="shared" si="9"/>
        <v>858688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468963</v>
      </c>
      <c r="AO38" s="74">
        <f t="shared" si="13"/>
        <v>197867</v>
      </c>
      <c r="AP38" s="74">
        <v>39716</v>
      </c>
      <c r="AQ38" s="74">
        <v>158151</v>
      </c>
      <c r="AR38" s="74">
        <v>0</v>
      </c>
      <c r="AS38" s="74">
        <v>0</v>
      </c>
      <c r="AT38" s="74">
        <f t="shared" si="14"/>
        <v>139052</v>
      </c>
      <c r="AU38" s="74">
        <v>17715</v>
      </c>
      <c r="AV38" s="74">
        <v>121337</v>
      </c>
      <c r="AW38" s="74">
        <v>0</v>
      </c>
      <c r="AX38" s="74">
        <v>0</v>
      </c>
      <c r="AY38" s="74">
        <f t="shared" si="15"/>
        <v>132044</v>
      </c>
      <c r="AZ38" s="74">
        <v>40601</v>
      </c>
      <c r="BA38" s="74">
        <v>91443</v>
      </c>
      <c r="BB38" s="74">
        <v>0</v>
      </c>
      <c r="BC38" s="74">
        <v>0</v>
      </c>
      <c r="BD38" s="75">
        <v>0</v>
      </c>
      <c r="BE38" s="74">
        <v>0</v>
      </c>
      <c r="BF38" s="74">
        <v>16467</v>
      </c>
      <c r="BG38" s="74">
        <f t="shared" si="16"/>
        <v>485430</v>
      </c>
      <c r="BH38" s="74">
        <f t="shared" si="45"/>
        <v>571961</v>
      </c>
      <c r="BI38" s="74">
        <f t="shared" si="45"/>
        <v>571961</v>
      </c>
      <c r="BJ38" s="74">
        <f t="shared" si="45"/>
        <v>0</v>
      </c>
      <c r="BK38" s="74">
        <f t="shared" si="45"/>
        <v>524502</v>
      </c>
      <c r="BL38" s="74">
        <f t="shared" si="45"/>
        <v>47459</v>
      </c>
      <c r="BM38" s="74">
        <f t="shared" si="45"/>
        <v>0</v>
      </c>
      <c r="BN38" s="74">
        <f t="shared" si="45"/>
        <v>0</v>
      </c>
      <c r="BO38" s="75">
        <v>0</v>
      </c>
      <c r="BP38" s="74">
        <f t="shared" si="46"/>
        <v>468963</v>
      </c>
      <c r="BQ38" s="74">
        <f t="shared" si="46"/>
        <v>197867</v>
      </c>
      <c r="BR38" s="74">
        <f t="shared" si="46"/>
        <v>39716</v>
      </c>
      <c r="BS38" s="74">
        <f t="shared" si="46"/>
        <v>158151</v>
      </c>
      <c r="BT38" s="74">
        <f t="shared" si="46"/>
        <v>0</v>
      </c>
      <c r="BU38" s="74">
        <f t="shared" si="46"/>
        <v>0</v>
      </c>
      <c r="BV38" s="74">
        <f t="shared" si="46"/>
        <v>139052</v>
      </c>
      <c r="BW38" s="74">
        <f t="shared" si="46"/>
        <v>17715</v>
      </c>
      <c r="BX38" s="74">
        <f t="shared" si="46"/>
        <v>121337</v>
      </c>
      <c r="BY38" s="74">
        <f t="shared" si="46"/>
        <v>0</v>
      </c>
      <c r="BZ38" s="74">
        <f t="shared" si="46"/>
        <v>0</v>
      </c>
      <c r="CA38" s="74">
        <f t="shared" si="46"/>
        <v>132044</v>
      </c>
      <c r="CB38" s="74">
        <f t="shared" si="46"/>
        <v>40601</v>
      </c>
      <c r="CC38" s="74">
        <f t="shared" si="46"/>
        <v>91443</v>
      </c>
      <c r="CD38" s="74">
        <f t="shared" si="46"/>
        <v>0</v>
      </c>
      <c r="CE38" s="74">
        <f t="shared" si="46"/>
        <v>0</v>
      </c>
      <c r="CF38" s="75">
        <v>0</v>
      </c>
      <c r="CG38" s="74">
        <f t="shared" si="47"/>
        <v>0</v>
      </c>
      <c r="CH38" s="74">
        <f t="shared" si="47"/>
        <v>303194</v>
      </c>
      <c r="CI38" s="74">
        <f t="shared" si="47"/>
        <v>1344118</v>
      </c>
    </row>
    <row r="39" spans="1:87" s="50" customFormat="1" ht="12" customHeight="1">
      <c r="A39" s="53" t="s">
        <v>363</v>
      </c>
      <c r="B39" s="54" t="s">
        <v>427</v>
      </c>
      <c r="C39" s="53" t="s">
        <v>428</v>
      </c>
      <c r="D39" s="74">
        <f t="shared" si="3"/>
        <v>538007</v>
      </c>
      <c r="E39" s="74">
        <f t="shared" si="4"/>
        <v>538007</v>
      </c>
      <c r="F39" s="74">
        <v>0</v>
      </c>
      <c r="G39" s="74">
        <v>538007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287807</v>
      </c>
      <c r="M39" s="74">
        <f t="shared" si="6"/>
        <v>88968</v>
      </c>
      <c r="N39" s="74">
        <v>16147</v>
      </c>
      <c r="O39" s="74">
        <v>0</v>
      </c>
      <c r="P39" s="74">
        <v>72821</v>
      </c>
      <c r="Q39" s="74">
        <v>0</v>
      </c>
      <c r="R39" s="74">
        <f t="shared" si="7"/>
        <v>111574</v>
      </c>
      <c r="S39" s="74">
        <v>0</v>
      </c>
      <c r="T39" s="74">
        <v>111574</v>
      </c>
      <c r="U39" s="74">
        <v>0</v>
      </c>
      <c r="V39" s="74">
        <v>0</v>
      </c>
      <c r="W39" s="74">
        <f t="shared" si="8"/>
        <v>87265</v>
      </c>
      <c r="X39" s="74">
        <v>0</v>
      </c>
      <c r="Y39" s="74">
        <v>39401</v>
      </c>
      <c r="Z39" s="74">
        <v>46326</v>
      </c>
      <c r="AA39" s="74">
        <v>1538</v>
      </c>
      <c r="AB39" s="75">
        <v>0</v>
      </c>
      <c r="AC39" s="74">
        <v>0</v>
      </c>
      <c r="AD39" s="74">
        <v>13731</v>
      </c>
      <c r="AE39" s="74">
        <f t="shared" si="9"/>
        <v>839545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150176</v>
      </c>
      <c r="AO39" s="74">
        <f t="shared" si="13"/>
        <v>16145</v>
      </c>
      <c r="AP39" s="74">
        <v>16145</v>
      </c>
      <c r="AQ39" s="74">
        <v>0</v>
      </c>
      <c r="AR39" s="74">
        <v>0</v>
      </c>
      <c r="AS39" s="74">
        <v>0</v>
      </c>
      <c r="AT39" s="74">
        <f t="shared" si="14"/>
        <v>93063</v>
      </c>
      <c r="AU39" s="74">
        <v>0</v>
      </c>
      <c r="AV39" s="74">
        <v>93063</v>
      </c>
      <c r="AW39" s="74">
        <v>0</v>
      </c>
      <c r="AX39" s="74">
        <v>0</v>
      </c>
      <c r="AY39" s="74">
        <f t="shared" si="15"/>
        <v>40968</v>
      </c>
      <c r="AZ39" s="74">
        <v>0</v>
      </c>
      <c r="BA39" s="74">
        <v>34421</v>
      </c>
      <c r="BB39" s="74">
        <v>6169</v>
      </c>
      <c r="BC39" s="74">
        <v>378</v>
      </c>
      <c r="BD39" s="75">
        <v>0</v>
      </c>
      <c r="BE39" s="74">
        <v>0</v>
      </c>
      <c r="BF39" s="74">
        <v>13728</v>
      </c>
      <c r="BG39" s="74">
        <f t="shared" si="16"/>
        <v>163904</v>
      </c>
      <c r="BH39" s="74">
        <f t="shared" si="45"/>
        <v>538007</v>
      </c>
      <c r="BI39" s="74">
        <f t="shared" si="45"/>
        <v>538007</v>
      </c>
      <c r="BJ39" s="74">
        <f t="shared" si="45"/>
        <v>0</v>
      </c>
      <c r="BK39" s="74">
        <f t="shared" si="45"/>
        <v>538007</v>
      </c>
      <c r="BL39" s="74">
        <f t="shared" si="45"/>
        <v>0</v>
      </c>
      <c r="BM39" s="74">
        <f t="shared" si="45"/>
        <v>0</v>
      </c>
      <c r="BN39" s="74">
        <f t="shared" si="45"/>
        <v>0</v>
      </c>
      <c r="BO39" s="75">
        <v>0</v>
      </c>
      <c r="BP39" s="74">
        <f t="shared" si="46"/>
        <v>437983</v>
      </c>
      <c r="BQ39" s="74">
        <f t="shared" si="46"/>
        <v>105113</v>
      </c>
      <c r="BR39" s="74">
        <f t="shared" si="46"/>
        <v>32292</v>
      </c>
      <c r="BS39" s="74">
        <f t="shared" si="46"/>
        <v>0</v>
      </c>
      <c r="BT39" s="74">
        <f t="shared" si="46"/>
        <v>72821</v>
      </c>
      <c r="BU39" s="74">
        <f t="shared" si="46"/>
        <v>0</v>
      </c>
      <c r="BV39" s="74">
        <f t="shared" si="46"/>
        <v>204637</v>
      </c>
      <c r="BW39" s="74">
        <f t="shared" si="46"/>
        <v>0</v>
      </c>
      <c r="BX39" s="74">
        <f t="shared" si="46"/>
        <v>204637</v>
      </c>
      <c r="BY39" s="74">
        <f t="shared" si="46"/>
        <v>0</v>
      </c>
      <c r="BZ39" s="74">
        <f t="shared" si="46"/>
        <v>0</v>
      </c>
      <c r="CA39" s="74">
        <f t="shared" si="46"/>
        <v>128233</v>
      </c>
      <c r="CB39" s="74">
        <f t="shared" si="46"/>
        <v>0</v>
      </c>
      <c r="CC39" s="74">
        <f t="shared" si="46"/>
        <v>73822</v>
      </c>
      <c r="CD39" s="74">
        <f t="shared" si="46"/>
        <v>52495</v>
      </c>
      <c r="CE39" s="74">
        <f t="shared" si="46"/>
        <v>1916</v>
      </c>
      <c r="CF39" s="75">
        <v>0</v>
      </c>
      <c r="CG39" s="74">
        <f t="shared" si="47"/>
        <v>0</v>
      </c>
      <c r="CH39" s="74">
        <f t="shared" si="47"/>
        <v>27459</v>
      </c>
      <c r="CI39" s="74">
        <f t="shared" si="47"/>
        <v>1003449</v>
      </c>
    </row>
    <row r="40" spans="1:87" s="50" customFormat="1" ht="12" customHeight="1">
      <c r="A40" s="53" t="s">
        <v>363</v>
      </c>
      <c r="B40" s="54" t="s">
        <v>429</v>
      </c>
      <c r="C40" s="53" t="s">
        <v>430</v>
      </c>
      <c r="D40" s="74">
        <f t="shared" si="3"/>
        <v>113577</v>
      </c>
      <c r="E40" s="74">
        <f t="shared" si="4"/>
        <v>113577</v>
      </c>
      <c r="F40" s="74">
        <v>0</v>
      </c>
      <c r="G40" s="74">
        <v>113577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545399</v>
      </c>
      <c r="M40" s="74">
        <f t="shared" si="6"/>
        <v>88413</v>
      </c>
      <c r="N40" s="74">
        <v>88413</v>
      </c>
      <c r="O40" s="74">
        <v>0</v>
      </c>
      <c r="P40" s="74">
        <v>0</v>
      </c>
      <c r="Q40" s="74">
        <v>0</v>
      </c>
      <c r="R40" s="74">
        <f t="shared" si="7"/>
        <v>137204</v>
      </c>
      <c r="S40" s="74">
        <v>0</v>
      </c>
      <c r="T40" s="74">
        <v>137204</v>
      </c>
      <c r="U40" s="74">
        <v>0</v>
      </c>
      <c r="V40" s="74">
        <v>0</v>
      </c>
      <c r="W40" s="74">
        <f t="shared" si="8"/>
        <v>319782</v>
      </c>
      <c r="X40" s="74">
        <v>0</v>
      </c>
      <c r="Y40" s="74">
        <v>147472</v>
      </c>
      <c r="Z40" s="74">
        <v>172310</v>
      </c>
      <c r="AA40" s="74">
        <v>0</v>
      </c>
      <c r="AB40" s="75">
        <v>0</v>
      </c>
      <c r="AC40" s="74">
        <v>0</v>
      </c>
      <c r="AD40" s="74">
        <v>0</v>
      </c>
      <c r="AE40" s="74">
        <f t="shared" si="9"/>
        <v>658976</v>
      </c>
      <c r="AF40" s="74">
        <f t="shared" si="10"/>
        <v>347</v>
      </c>
      <c r="AG40" s="74">
        <f t="shared" si="11"/>
        <v>347</v>
      </c>
      <c r="AH40" s="74">
        <v>0</v>
      </c>
      <c r="AI40" s="74">
        <v>347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164004</v>
      </c>
      <c r="AO40" s="74">
        <f t="shared" si="13"/>
        <v>6798</v>
      </c>
      <c r="AP40" s="74">
        <v>6798</v>
      </c>
      <c r="AQ40" s="74">
        <v>0</v>
      </c>
      <c r="AR40" s="74">
        <v>0</v>
      </c>
      <c r="AS40" s="74">
        <v>0</v>
      </c>
      <c r="AT40" s="74">
        <f t="shared" si="14"/>
        <v>76054</v>
      </c>
      <c r="AU40" s="74">
        <v>0</v>
      </c>
      <c r="AV40" s="74">
        <v>76054</v>
      </c>
      <c r="AW40" s="74">
        <v>0</v>
      </c>
      <c r="AX40" s="74">
        <v>0</v>
      </c>
      <c r="AY40" s="74">
        <f t="shared" si="15"/>
        <v>81152</v>
      </c>
      <c r="AZ40" s="74">
        <v>0</v>
      </c>
      <c r="BA40" s="74">
        <v>78674</v>
      </c>
      <c r="BB40" s="74">
        <v>2478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164351</v>
      </c>
      <c r="BH40" s="74">
        <f t="shared" si="45"/>
        <v>113924</v>
      </c>
      <c r="BI40" s="74">
        <f t="shared" si="45"/>
        <v>113924</v>
      </c>
      <c r="BJ40" s="74">
        <f t="shared" si="45"/>
        <v>0</v>
      </c>
      <c r="BK40" s="74">
        <f t="shared" si="45"/>
        <v>113924</v>
      </c>
      <c r="BL40" s="74">
        <f t="shared" si="45"/>
        <v>0</v>
      </c>
      <c r="BM40" s="74">
        <f t="shared" si="45"/>
        <v>0</v>
      </c>
      <c r="BN40" s="74">
        <f t="shared" si="45"/>
        <v>0</v>
      </c>
      <c r="BO40" s="75">
        <v>0</v>
      </c>
      <c r="BP40" s="74">
        <f t="shared" si="46"/>
        <v>709403</v>
      </c>
      <c r="BQ40" s="74">
        <f t="shared" si="46"/>
        <v>95211</v>
      </c>
      <c r="BR40" s="74">
        <f t="shared" si="46"/>
        <v>95211</v>
      </c>
      <c r="BS40" s="74">
        <f t="shared" si="46"/>
        <v>0</v>
      </c>
      <c r="BT40" s="74">
        <f t="shared" si="46"/>
        <v>0</v>
      </c>
      <c r="BU40" s="74">
        <f t="shared" si="46"/>
        <v>0</v>
      </c>
      <c r="BV40" s="74">
        <f t="shared" si="46"/>
        <v>213258</v>
      </c>
      <c r="BW40" s="74">
        <f t="shared" si="46"/>
        <v>0</v>
      </c>
      <c r="BX40" s="74">
        <f t="shared" si="46"/>
        <v>213258</v>
      </c>
      <c r="BY40" s="74">
        <f t="shared" si="46"/>
        <v>0</v>
      </c>
      <c r="BZ40" s="74">
        <f t="shared" si="46"/>
        <v>0</v>
      </c>
      <c r="CA40" s="74">
        <f t="shared" si="46"/>
        <v>400934</v>
      </c>
      <c r="CB40" s="74">
        <f t="shared" si="46"/>
        <v>0</v>
      </c>
      <c r="CC40" s="74">
        <f t="shared" si="46"/>
        <v>226146</v>
      </c>
      <c r="CD40" s="74">
        <f t="shared" si="46"/>
        <v>174788</v>
      </c>
      <c r="CE40" s="74">
        <f t="shared" si="46"/>
        <v>0</v>
      </c>
      <c r="CF40" s="75">
        <v>0</v>
      </c>
      <c r="CG40" s="74">
        <f t="shared" si="47"/>
        <v>0</v>
      </c>
      <c r="CH40" s="74">
        <f t="shared" si="47"/>
        <v>0</v>
      </c>
      <c r="CI40" s="74">
        <f t="shared" si="47"/>
        <v>823327</v>
      </c>
    </row>
    <row r="41" spans="1:87" s="50" customFormat="1" ht="12" customHeight="1">
      <c r="A41" s="53" t="s">
        <v>363</v>
      </c>
      <c r="B41" s="54" t="s">
        <v>431</v>
      </c>
      <c r="C41" s="53" t="s">
        <v>432</v>
      </c>
      <c r="D41" s="74">
        <f t="shared" si="3"/>
        <v>150225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150225</v>
      </c>
      <c r="K41" s="75">
        <v>0</v>
      </c>
      <c r="L41" s="74">
        <f t="shared" si="5"/>
        <v>1715633</v>
      </c>
      <c r="M41" s="74">
        <f t="shared" si="6"/>
        <v>99045</v>
      </c>
      <c r="N41" s="74">
        <v>99045</v>
      </c>
      <c r="O41" s="74">
        <v>0</v>
      </c>
      <c r="P41" s="74">
        <v>0</v>
      </c>
      <c r="Q41" s="74">
        <v>0</v>
      </c>
      <c r="R41" s="74">
        <f t="shared" si="7"/>
        <v>431960</v>
      </c>
      <c r="S41" s="74">
        <v>0</v>
      </c>
      <c r="T41" s="74">
        <v>431960</v>
      </c>
      <c r="U41" s="74">
        <v>0</v>
      </c>
      <c r="V41" s="74">
        <v>0</v>
      </c>
      <c r="W41" s="74">
        <f t="shared" si="8"/>
        <v>1184628</v>
      </c>
      <c r="X41" s="74">
        <v>0</v>
      </c>
      <c r="Y41" s="74">
        <v>940123</v>
      </c>
      <c r="Z41" s="74">
        <v>239691</v>
      </c>
      <c r="AA41" s="74">
        <v>4814</v>
      </c>
      <c r="AB41" s="75">
        <v>0</v>
      </c>
      <c r="AC41" s="74">
        <v>0</v>
      </c>
      <c r="AD41" s="74">
        <v>6266</v>
      </c>
      <c r="AE41" s="74">
        <f t="shared" si="9"/>
        <v>1872124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340000</v>
      </c>
      <c r="AO41" s="74">
        <f t="shared" si="13"/>
        <v>9151</v>
      </c>
      <c r="AP41" s="74">
        <v>9151</v>
      </c>
      <c r="AQ41" s="74">
        <v>0</v>
      </c>
      <c r="AR41" s="74">
        <v>0</v>
      </c>
      <c r="AS41" s="74">
        <v>0</v>
      </c>
      <c r="AT41" s="74">
        <f t="shared" si="14"/>
        <v>132</v>
      </c>
      <c r="AU41" s="74">
        <v>0</v>
      </c>
      <c r="AV41" s="74">
        <v>132</v>
      </c>
      <c r="AW41" s="74">
        <v>0</v>
      </c>
      <c r="AX41" s="74">
        <v>0</v>
      </c>
      <c r="AY41" s="74">
        <f t="shared" si="15"/>
        <v>330717</v>
      </c>
      <c r="AZ41" s="74">
        <v>0</v>
      </c>
      <c r="BA41" s="74">
        <v>330717</v>
      </c>
      <c r="BB41" s="74">
        <v>0</v>
      </c>
      <c r="BC41" s="74">
        <v>0</v>
      </c>
      <c r="BD41" s="75">
        <v>0</v>
      </c>
      <c r="BE41" s="74">
        <v>0</v>
      </c>
      <c r="BF41" s="74">
        <v>1779</v>
      </c>
      <c r="BG41" s="74">
        <f t="shared" si="16"/>
        <v>341779</v>
      </c>
      <c r="BH41" s="74">
        <f t="shared" si="45"/>
        <v>150225</v>
      </c>
      <c r="BI41" s="74">
        <f t="shared" si="45"/>
        <v>0</v>
      </c>
      <c r="BJ41" s="74">
        <f t="shared" si="45"/>
        <v>0</v>
      </c>
      <c r="BK41" s="74">
        <f t="shared" si="45"/>
        <v>0</v>
      </c>
      <c r="BL41" s="74">
        <f t="shared" si="45"/>
        <v>0</v>
      </c>
      <c r="BM41" s="74">
        <f t="shared" si="45"/>
        <v>0</v>
      </c>
      <c r="BN41" s="74">
        <f t="shared" si="45"/>
        <v>150225</v>
      </c>
      <c r="BO41" s="75">
        <v>0</v>
      </c>
      <c r="BP41" s="74">
        <f t="shared" si="46"/>
        <v>2055633</v>
      </c>
      <c r="BQ41" s="74">
        <f t="shared" si="46"/>
        <v>108196</v>
      </c>
      <c r="BR41" s="74">
        <f t="shared" si="46"/>
        <v>108196</v>
      </c>
      <c r="BS41" s="74">
        <f t="shared" si="46"/>
        <v>0</v>
      </c>
      <c r="BT41" s="74">
        <f t="shared" si="46"/>
        <v>0</v>
      </c>
      <c r="BU41" s="74">
        <f t="shared" si="46"/>
        <v>0</v>
      </c>
      <c r="BV41" s="74">
        <f t="shared" si="46"/>
        <v>432092</v>
      </c>
      <c r="BW41" s="74">
        <f t="shared" si="46"/>
        <v>0</v>
      </c>
      <c r="BX41" s="74">
        <f t="shared" si="46"/>
        <v>432092</v>
      </c>
      <c r="BY41" s="74">
        <f t="shared" si="46"/>
        <v>0</v>
      </c>
      <c r="BZ41" s="74">
        <f t="shared" si="46"/>
        <v>0</v>
      </c>
      <c r="CA41" s="74">
        <f t="shared" si="46"/>
        <v>1515345</v>
      </c>
      <c r="CB41" s="74">
        <f t="shared" si="46"/>
        <v>0</v>
      </c>
      <c r="CC41" s="74">
        <f t="shared" si="46"/>
        <v>1270840</v>
      </c>
      <c r="CD41" s="74">
        <f t="shared" si="46"/>
        <v>239691</v>
      </c>
      <c r="CE41" s="74">
        <f t="shared" si="46"/>
        <v>4814</v>
      </c>
      <c r="CF41" s="75">
        <v>0</v>
      </c>
      <c r="CG41" s="74">
        <f t="shared" si="47"/>
        <v>0</v>
      </c>
      <c r="CH41" s="74">
        <f t="shared" si="47"/>
        <v>8045</v>
      </c>
      <c r="CI41" s="74">
        <f t="shared" si="47"/>
        <v>2213903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433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434</v>
      </c>
      <c r="B2" s="148" t="s">
        <v>435</v>
      </c>
      <c r="C2" s="157" t="s">
        <v>436</v>
      </c>
      <c r="D2" s="139" t="s">
        <v>437</v>
      </c>
      <c r="E2" s="114"/>
      <c r="F2" s="114"/>
      <c r="G2" s="114"/>
      <c r="H2" s="114"/>
      <c r="I2" s="114"/>
      <c r="J2" s="139" t="s">
        <v>438</v>
      </c>
      <c r="K2" s="59"/>
      <c r="L2" s="59"/>
      <c r="M2" s="59"/>
      <c r="N2" s="59"/>
      <c r="O2" s="59"/>
      <c r="P2" s="59"/>
      <c r="Q2" s="115"/>
      <c r="R2" s="139" t="s">
        <v>439</v>
      </c>
      <c r="S2" s="59"/>
      <c r="T2" s="59"/>
      <c r="U2" s="59"/>
      <c r="V2" s="59"/>
      <c r="W2" s="59"/>
      <c r="X2" s="59"/>
      <c r="Y2" s="115"/>
      <c r="Z2" s="139" t="s">
        <v>440</v>
      </c>
      <c r="AA2" s="59"/>
      <c r="AB2" s="59"/>
      <c r="AC2" s="59"/>
      <c r="AD2" s="59"/>
      <c r="AE2" s="59"/>
      <c r="AF2" s="59"/>
      <c r="AG2" s="115"/>
      <c r="AH2" s="139" t="s">
        <v>441</v>
      </c>
      <c r="AI2" s="59"/>
      <c r="AJ2" s="59"/>
      <c r="AK2" s="59"/>
      <c r="AL2" s="59"/>
      <c r="AM2" s="59"/>
      <c r="AN2" s="59"/>
      <c r="AO2" s="115"/>
      <c r="AP2" s="139" t="s">
        <v>442</v>
      </c>
      <c r="AQ2" s="59"/>
      <c r="AR2" s="59"/>
      <c r="AS2" s="59"/>
      <c r="AT2" s="59"/>
      <c r="AU2" s="59"/>
      <c r="AV2" s="59"/>
      <c r="AW2" s="115"/>
      <c r="AX2" s="139" t="s">
        <v>443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444</v>
      </c>
      <c r="E4" s="59"/>
      <c r="F4" s="118"/>
      <c r="G4" s="119" t="s">
        <v>445</v>
      </c>
      <c r="H4" s="59"/>
      <c r="I4" s="118"/>
      <c r="J4" s="160" t="s">
        <v>446</v>
      </c>
      <c r="K4" s="157" t="s">
        <v>447</v>
      </c>
      <c r="L4" s="119" t="s">
        <v>444</v>
      </c>
      <c r="M4" s="59"/>
      <c r="N4" s="118"/>
      <c r="O4" s="119" t="s">
        <v>445</v>
      </c>
      <c r="P4" s="59"/>
      <c r="Q4" s="118"/>
      <c r="R4" s="160" t="s">
        <v>446</v>
      </c>
      <c r="S4" s="157" t="s">
        <v>447</v>
      </c>
      <c r="T4" s="119" t="s">
        <v>444</v>
      </c>
      <c r="U4" s="59"/>
      <c r="V4" s="118"/>
      <c r="W4" s="119" t="s">
        <v>445</v>
      </c>
      <c r="X4" s="59"/>
      <c r="Y4" s="118"/>
      <c r="Z4" s="160" t="s">
        <v>446</v>
      </c>
      <c r="AA4" s="157" t="s">
        <v>447</v>
      </c>
      <c r="AB4" s="119" t="s">
        <v>444</v>
      </c>
      <c r="AC4" s="59"/>
      <c r="AD4" s="118"/>
      <c r="AE4" s="119" t="s">
        <v>445</v>
      </c>
      <c r="AF4" s="59"/>
      <c r="AG4" s="118"/>
      <c r="AH4" s="160" t="s">
        <v>446</v>
      </c>
      <c r="AI4" s="157" t="s">
        <v>447</v>
      </c>
      <c r="AJ4" s="119" t="s">
        <v>444</v>
      </c>
      <c r="AK4" s="59"/>
      <c r="AL4" s="118"/>
      <c r="AM4" s="119" t="s">
        <v>445</v>
      </c>
      <c r="AN4" s="59"/>
      <c r="AO4" s="118"/>
      <c r="AP4" s="160" t="s">
        <v>446</v>
      </c>
      <c r="AQ4" s="157" t="s">
        <v>447</v>
      </c>
      <c r="AR4" s="119" t="s">
        <v>444</v>
      </c>
      <c r="AS4" s="59"/>
      <c r="AT4" s="118"/>
      <c r="AU4" s="119" t="s">
        <v>445</v>
      </c>
      <c r="AV4" s="59"/>
      <c r="AW4" s="118"/>
      <c r="AX4" s="160" t="s">
        <v>446</v>
      </c>
      <c r="AY4" s="157" t="s">
        <v>447</v>
      </c>
      <c r="AZ4" s="119" t="s">
        <v>444</v>
      </c>
      <c r="BA4" s="59"/>
      <c r="BB4" s="118"/>
      <c r="BC4" s="119" t="s">
        <v>445</v>
      </c>
      <c r="BD4" s="59"/>
      <c r="BE4" s="118"/>
    </row>
    <row r="5" spans="1:57" s="45" customFormat="1" ht="22.5">
      <c r="A5" s="161"/>
      <c r="B5" s="149"/>
      <c r="C5" s="158"/>
      <c r="D5" s="140" t="s">
        <v>449</v>
      </c>
      <c r="E5" s="129" t="s">
        <v>450</v>
      </c>
      <c r="F5" s="130" t="s">
        <v>451</v>
      </c>
      <c r="G5" s="118" t="s">
        <v>449</v>
      </c>
      <c r="H5" s="129" t="s">
        <v>450</v>
      </c>
      <c r="I5" s="130" t="s">
        <v>451</v>
      </c>
      <c r="J5" s="161"/>
      <c r="K5" s="158"/>
      <c r="L5" s="140" t="s">
        <v>449</v>
      </c>
      <c r="M5" s="129" t="s">
        <v>450</v>
      </c>
      <c r="N5" s="130" t="s">
        <v>453</v>
      </c>
      <c r="O5" s="140" t="s">
        <v>449</v>
      </c>
      <c r="P5" s="129" t="s">
        <v>450</v>
      </c>
      <c r="Q5" s="130" t="s">
        <v>453</v>
      </c>
      <c r="R5" s="161"/>
      <c r="S5" s="158"/>
      <c r="T5" s="140" t="s">
        <v>449</v>
      </c>
      <c r="U5" s="129" t="s">
        <v>450</v>
      </c>
      <c r="V5" s="130" t="s">
        <v>453</v>
      </c>
      <c r="W5" s="140" t="s">
        <v>449</v>
      </c>
      <c r="X5" s="129" t="s">
        <v>450</v>
      </c>
      <c r="Y5" s="130" t="s">
        <v>453</v>
      </c>
      <c r="Z5" s="161"/>
      <c r="AA5" s="158"/>
      <c r="AB5" s="140" t="s">
        <v>449</v>
      </c>
      <c r="AC5" s="129" t="s">
        <v>450</v>
      </c>
      <c r="AD5" s="130" t="s">
        <v>453</v>
      </c>
      <c r="AE5" s="140" t="s">
        <v>449</v>
      </c>
      <c r="AF5" s="129" t="s">
        <v>450</v>
      </c>
      <c r="AG5" s="130" t="s">
        <v>453</v>
      </c>
      <c r="AH5" s="161"/>
      <c r="AI5" s="158"/>
      <c r="AJ5" s="140" t="s">
        <v>449</v>
      </c>
      <c r="AK5" s="129" t="s">
        <v>450</v>
      </c>
      <c r="AL5" s="130" t="s">
        <v>453</v>
      </c>
      <c r="AM5" s="140" t="s">
        <v>449</v>
      </c>
      <c r="AN5" s="129" t="s">
        <v>450</v>
      </c>
      <c r="AO5" s="130" t="s">
        <v>453</v>
      </c>
      <c r="AP5" s="161"/>
      <c r="AQ5" s="158"/>
      <c r="AR5" s="140" t="s">
        <v>449</v>
      </c>
      <c r="AS5" s="129" t="s">
        <v>450</v>
      </c>
      <c r="AT5" s="130" t="s">
        <v>453</v>
      </c>
      <c r="AU5" s="140" t="s">
        <v>449</v>
      </c>
      <c r="AV5" s="129" t="s">
        <v>450</v>
      </c>
      <c r="AW5" s="130" t="s">
        <v>453</v>
      </c>
      <c r="AX5" s="161"/>
      <c r="AY5" s="158"/>
      <c r="AZ5" s="140" t="s">
        <v>449</v>
      </c>
      <c r="BA5" s="129" t="s">
        <v>450</v>
      </c>
      <c r="BB5" s="130" t="s">
        <v>453</v>
      </c>
      <c r="BC5" s="140" t="s">
        <v>449</v>
      </c>
      <c r="BD5" s="129" t="s">
        <v>450</v>
      </c>
      <c r="BE5" s="130" t="s">
        <v>453</v>
      </c>
    </row>
    <row r="6" spans="1:57" s="46" customFormat="1" ht="13.5">
      <c r="A6" s="162"/>
      <c r="B6" s="150"/>
      <c r="C6" s="159"/>
      <c r="D6" s="141" t="s">
        <v>454</v>
      </c>
      <c r="E6" s="142" t="s">
        <v>454</v>
      </c>
      <c r="F6" s="142" t="s">
        <v>454</v>
      </c>
      <c r="G6" s="141" t="s">
        <v>454</v>
      </c>
      <c r="H6" s="142" t="s">
        <v>454</v>
      </c>
      <c r="I6" s="142" t="s">
        <v>454</v>
      </c>
      <c r="J6" s="162"/>
      <c r="K6" s="159"/>
      <c r="L6" s="141" t="s">
        <v>454</v>
      </c>
      <c r="M6" s="142" t="s">
        <v>454</v>
      </c>
      <c r="N6" s="142" t="s">
        <v>454</v>
      </c>
      <c r="O6" s="141" t="s">
        <v>454</v>
      </c>
      <c r="P6" s="142" t="s">
        <v>454</v>
      </c>
      <c r="Q6" s="142" t="s">
        <v>454</v>
      </c>
      <c r="R6" s="162"/>
      <c r="S6" s="159"/>
      <c r="T6" s="141" t="s">
        <v>454</v>
      </c>
      <c r="U6" s="142" t="s">
        <v>454</v>
      </c>
      <c r="V6" s="142" t="s">
        <v>454</v>
      </c>
      <c r="W6" s="141" t="s">
        <v>454</v>
      </c>
      <c r="X6" s="142" t="s">
        <v>454</v>
      </c>
      <c r="Y6" s="142" t="s">
        <v>454</v>
      </c>
      <c r="Z6" s="162"/>
      <c r="AA6" s="159"/>
      <c r="AB6" s="141" t="s">
        <v>454</v>
      </c>
      <c r="AC6" s="142" t="s">
        <v>454</v>
      </c>
      <c r="AD6" s="142" t="s">
        <v>454</v>
      </c>
      <c r="AE6" s="141" t="s">
        <v>454</v>
      </c>
      <c r="AF6" s="142" t="s">
        <v>454</v>
      </c>
      <c r="AG6" s="142" t="s">
        <v>454</v>
      </c>
      <c r="AH6" s="162"/>
      <c r="AI6" s="159"/>
      <c r="AJ6" s="141" t="s">
        <v>454</v>
      </c>
      <c r="AK6" s="142" t="s">
        <v>454</v>
      </c>
      <c r="AL6" s="142" t="s">
        <v>454</v>
      </c>
      <c r="AM6" s="141" t="s">
        <v>454</v>
      </c>
      <c r="AN6" s="142" t="s">
        <v>454</v>
      </c>
      <c r="AO6" s="142" t="s">
        <v>454</v>
      </c>
      <c r="AP6" s="162"/>
      <c r="AQ6" s="159"/>
      <c r="AR6" s="141" t="s">
        <v>454</v>
      </c>
      <c r="AS6" s="142" t="s">
        <v>454</v>
      </c>
      <c r="AT6" s="142" t="s">
        <v>454</v>
      </c>
      <c r="AU6" s="141" t="s">
        <v>454</v>
      </c>
      <c r="AV6" s="142" t="s">
        <v>454</v>
      </c>
      <c r="AW6" s="142" t="s">
        <v>454</v>
      </c>
      <c r="AX6" s="162"/>
      <c r="AY6" s="159"/>
      <c r="AZ6" s="141" t="s">
        <v>454</v>
      </c>
      <c r="BA6" s="142" t="s">
        <v>454</v>
      </c>
      <c r="BB6" s="142" t="s">
        <v>454</v>
      </c>
      <c r="BC6" s="141" t="s">
        <v>454</v>
      </c>
      <c r="BD6" s="142" t="s">
        <v>454</v>
      </c>
      <c r="BE6" s="142" t="s">
        <v>454</v>
      </c>
    </row>
    <row r="7" spans="1:57" s="61" customFormat="1" ht="12" customHeight="1">
      <c r="A7" s="48" t="s">
        <v>455</v>
      </c>
      <c r="B7" s="63" t="s">
        <v>689</v>
      </c>
      <c r="C7" s="48" t="s">
        <v>451</v>
      </c>
      <c r="D7" s="70">
        <f aca="true" t="shared" si="0" ref="D7:I7">SUM(D8:D33)</f>
        <v>628549</v>
      </c>
      <c r="E7" s="70">
        <f t="shared" si="0"/>
        <v>3856120</v>
      </c>
      <c r="F7" s="70">
        <f t="shared" si="0"/>
        <v>4484669</v>
      </c>
      <c r="G7" s="70">
        <f t="shared" si="0"/>
        <v>312</v>
      </c>
      <c r="H7" s="70">
        <f t="shared" si="0"/>
        <v>1290270</v>
      </c>
      <c r="I7" s="70">
        <f t="shared" si="0"/>
        <v>1290582</v>
      </c>
      <c r="J7" s="49">
        <f>COUNTIF(J8:J33,"&lt;&gt;")</f>
        <v>21</v>
      </c>
      <c r="K7" s="49">
        <f>COUNTIF(K8:K33,"&lt;&gt;")</f>
        <v>21</v>
      </c>
      <c r="L7" s="70">
        <f aca="true" t="shared" si="1" ref="L7:Q7">SUM(L8:L33)</f>
        <v>462264</v>
      </c>
      <c r="M7" s="70">
        <f t="shared" si="1"/>
        <v>3856120</v>
      </c>
      <c r="N7" s="70">
        <f t="shared" si="1"/>
        <v>4318384</v>
      </c>
      <c r="O7" s="70">
        <f t="shared" si="1"/>
        <v>312</v>
      </c>
      <c r="P7" s="70">
        <f t="shared" si="1"/>
        <v>1106999</v>
      </c>
      <c r="Q7" s="70">
        <f t="shared" si="1"/>
        <v>1107311</v>
      </c>
      <c r="R7" s="49">
        <f>COUNTIF(R8:R33,"&lt;&gt;")</f>
        <v>6</v>
      </c>
      <c r="S7" s="49">
        <f>COUNTIF(S8:S33,"&lt;&gt;")</f>
        <v>6</v>
      </c>
      <c r="T7" s="70">
        <f aca="true" t="shared" si="2" ref="T7:Y7">SUM(T8:T33)</f>
        <v>166285</v>
      </c>
      <c r="U7" s="70">
        <f t="shared" si="2"/>
        <v>0</v>
      </c>
      <c r="V7" s="70">
        <f t="shared" si="2"/>
        <v>166285</v>
      </c>
      <c r="W7" s="70">
        <f t="shared" si="2"/>
        <v>0</v>
      </c>
      <c r="X7" s="70">
        <f t="shared" si="2"/>
        <v>183271</v>
      </c>
      <c r="Y7" s="70">
        <f t="shared" si="2"/>
        <v>183271</v>
      </c>
      <c r="Z7" s="49">
        <f>COUNTIF(Z8:Z33,"&lt;&gt;")</f>
        <v>0</v>
      </c>
      <c r="AA7" s="49">
        <f>COUNTIF(AA8:AA33,"&lt;&gt;")</f>
        <v>0</v>
      </c>
      <c r="AB7" s="70">
        <f aca="true" t="shared" si="3" ref="AB7:AG7">SUM(AB8:AB33)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COUNTIF(AH8:AH33,"&lt;&gt;")</f>
        <v>0</v>
      </c>
      <c r="AI7" s="49">
        <f>COUNTIF(AI8:AI33,"&lt;&gt;")</f>
        <v>0</v>
      </c>
      <c r="AJ7" s="70">
        <f aca="true" t="shared" si="4" ref="AJ7:AO7">SUM(AJ8:AJ33)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COUNTIF(AP8:AP33,"&lt;&gt;")</f>
        <v>0</v>
      </c>
      <c r="AQ7" s="49">
        <f>COUNTIF(AQ8:AQ33,"&lt;&gt;")</f>
        <v>0</v>
      </c>
      <c r="AR7" s="70">
        <f aca="true" t="shared" si="5" ref="AR7:AW7">SUM(AR8:AR33)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COUNTIF(AX8:AX33,"&lt;&gt;")</f>
        <v>0</v>
      </c>
      <c r="AY7" s="49">
        <f>COUNTIF(AY8:AY33,"&lt;&gt;")</f>
        <v>0</v>
      </c>
      <c r="AZ7" s="70">
        <f aca="true" t="shared" si="6" ref="AZ7:BE7">SUM(AZ8:AZ33)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455</v>
      </c>
      <c r="B8" s="64" t="s">
        <v>456</v>
      </c>
      <c r="C8" s="51" t="s">
        <v>457</v>
      </c>
      <c r="D8" s="72">
        <f aca="true" t="shared" si="7" ref="D8:D33">SUM(L8,T8,AB8,AJ8,AR8,AZ8)</f>
        <v>0</v>
      </c>
      <c r="E8" s="72">
        <f aca="true" t="shared" si="8" ref="E8:E33">SUM(M8,U8,AC8,AK8,AS8,BA8)</f>
        <v>0</v>
      </c>
      <c r="F8" s="72">
        <f aca="true" t="shared" si="9" ref="F8:F33">SUM(D8:E8)</f>
        <v>0</v>
      </c>
      <c r="G8" s="72">
        <f aca="true" t="shared" si="10" ref="G8:G33">SUM(O8,W8,AE8,AM8,AU8,BC8)</f>
        <v>0</v>
      </c>
      <c r="H8" s="72">
        <f aca="true" t="shared" si="11" ref="H8:H33">SUM(P8,X8,AF8,AN8,AV8,BD8)</f>
        <v>0</v>
      </c>
      <c r="I8" s="72">
        <f aca="true" t="shared" si="12" ref="I8:I33">SUM(G8:H8)</f>
        <v>0</v>
      </c>
      <c r="J8" s="65"/>
      <c r="K8" s="52"/>
      <c r="L8" s="72">
        <v>0</v>
      </c>
      <c r="M8" s="72">
        <v>0</v>
      </c>
      <c r="N8" s="72">
        <f aca="true" t="shared" si="13" ref="N8:N33">SUM(L8,+M8)</f>
        <v>0</v>
      </c>
      <c r="O8" s="72">
        <v>0</v>
      </c>
      <c r="P8" s="72">
        <v>0</v>
      </c>
      <c r="Q8" s="72">
        <f aca="true" t="shared" si="14" ref="Q8:Q33">SUM(O8,+P8)</f>
        <v>0</v>
      </c>
      <c r="R8" s="65"/>
      <c r="S8" s="52"/>
      <c r="T8" s="72">
        <v>0</v>
      </c>
      <c r="U8" s="72">
        <v>0</v>
      </c>
      <c r="V8" s="72">
        <f aca="true" t="shared" si="15" ref="V8:V33">+SUM(T8,U8)</f>
        <v>0</v>
      </c>
      <c r="W8" s="72">
        <v>0</v>
      </c>
      <c r="X8" s="72">
        <v>0</v>
      </c>
      <c r="Y8" s="72">
        <f aca="true" t="shared" si="16" ref="Y8:Y33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33">+SUM(AB8,AC8)</f>
        <v>0</v>
      </c>
      <c r="AE8" s="72">
        <v>0</v>
      </c>
      <c r="AF8" s="72">
        <v>0</v>
      </c>
      <c r="AG8" s="72">
        <f aca="true" t="shared" si="18" ref="AG8:AG33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33">SUM(AJ8,+AK8)</f>
        <v>0</v>
      </c>
      <c r="AM8" s="72">
        <v>0</v>
      </c>
      <c r="AN8" s="72">
        <v>0</v>
      </c>
      <c r="AO8" s="72">
        <f aca="true" t="shared" si="20" ref="AO8:AO33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33">SUM(AR8,+AS8)</f>
        <v>0</v>
      </c>
      <c r="AU8" s="72">
        <v>0</v>
      </c>
      <c r="AV8" s="72">
        <v>0</v>
      </c>
      <c r="AW8" s="72">
        <f aca="true" t="shared" si="22" ref="AW8:AW33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33">SUM(AZ8,BA8)</f>
        <v>0</v>
      </c>
      <c r="BC8" s="72">
        <v>0</v>
      </c>
      <c r="BD8" s="72">
        <v>0</v>
      </c>
      <c r="BE8" s="72">
        <f aca="true" t="shared" si="24" ref="BE8:BE33">SUM(BC8,+BD8)</f>
        <v>0</v>
      </c>
    </row>
    <row r="9" spans="1:57" s="50" customFormat="1" ht="12" customHeight="1">
      <c r="A9" s="51" t="s">
        <v>455</v>
      </c>
      <c r="B9" s="64" t="s">
        <v>458</v>
      </c>
      <c r="C9" s="51" t="s">
        <v>459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f t="shared" si="13"/>
        <v>0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455</v>
      </c>
      <c r="B10" s="64" t="s">
        <v>460</v>
      </c>
      <c r="C10" s="51" t="s">
        <v>461</v>
      </c>
      <c r="D10" s="72">
        <f t="shared" si="7"/>
        <v>8218</v>
      </c>
      <c r="E10" s="72">
        <f t="shared" si="8"/>
        <v>840471</v>
      </c>
      <c r="F10" s="72">
        <f t="shared" si="9"/>
        <v>848689</v>
      </c>
      <c r="G10" s="72">
        <f t="shared" si="10"/>
        <v>0</v>
      </c>
      <c r="H10" s="72">
        <f t="shared" si="11"/>
        <v>39118</v>
      </c>
      <c r="I10" s="72">
        <f t="shared" si="12"/>
        <v>39118</v>
      </c>
      <c r="J10" s="65" t="s">
        <v>462</v>
      </c>
      <c r="K10" s="52" t="s">
        <v>463</v>
      </c>
      <c r="L10" s="72">
        <v>8218</v>
      </c>
      <c r="M10" s="72">
        <v>840471</v>
      </c>
      <c r="N10" s="72">
        <f t="shared" si="13"/>
        <v>848689</v>
      </c>
      <c r="O10" s="72">
        <v>0</v>
      </c>
      <c r="P10" s="72">
        <v>0</v>
      </c>
      <c r="Q10" s="72">
        <f t="shared" si="14"/>
        <v>0</v>
      </c>
      <c r="R10" s="65" t="s">
        <v>464</v>
      </c>
      <c r="S10" s="52" t="s">
        <v>465</v>
      </c>
      <c r="T10" s="72"/>
      <c r="U10" s="72">
        <v>0</v>
      </c>
      <c r="V10" s="72">
        <f t="shared" si="15"/>
        <v>0</v>
      </c>
      <c r="W10" s="72">
        <v>0</v>
      </c>
      <c r="X10" s="72">
        <v>39118</v>
      </c>
      <c r="Y10" s="72">
        <f t="shared" si="16"/>
        <v>39118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455</v>
      </c>
      <c r="B11" s="64" t="s">
        <v>466</v>
      </c>
      <c r="C11" s="51" t="s">
        <v>467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169993</v>
      </c>
      <c r="I11" s="72">
        <f t="shared" si="12"/>
        <v>169993</v>
      </c>
      <c r="J11" s="65" t="s">
        <v>464</v>
      </c>
      <c r="K11" s="52" t="s">
        <v>465</v>
      </c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169993</v>
      </c>
      <c r="Q11" s="72">
        <f t="shared" si="14"/>
        <v>169993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455</v>
      </c>
      <c r="B12" s="54" t="s">
        <v>468</v>
      </c>
      <c r="C12" s="53" t="s">
        <v>469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f t="shared" si="13"/>
        <v>0</v>
      </c>
      <c r="O12" s="74">
        <v>0</v>
      </c>
      <c r="P12" s="74">
        <v>0</v>
      </c>
      <c r="Q12" s="74">
        <f t="shared" si="14"/>
        <v>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455</v>
      </c>
      <c r="B13" s="54" t="s">
        <v>470</v>
      </c>
      <c r="C13" s="53" t="s">
        <v>471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f t="shared" si="13"/>
        <v>0</v>
      </c>
      <c r="O13" s="74">
        <v>0</v>
      </c>
      <c r="P13" s="74">
        <v>0</v>
      </c>
      <c r="Q13" s="74">
        <f t="shared" si="14"/>
        <v>0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455</v>
      </c>
      <c r="B14" s="54" t="s">
        <v>472</v>
      </c>
      <c r="C14" s="53" t="s">
        <v>473</v>
      </c>
      <c r="D14" s="74">
        <f t="shared" si="7"/>
        <v>11258</v>
      </c>
      <c r="E14" s="74">
        <f t="shared" si="8"/>
        <v>952511</v>
      </c>
      <c r="F14" s="74">
        <f t="shared" si="9"/>
        <v>963769</v>
      </c>
      <c r="G14" s="74">
        <f t="shared" si="10"/>
        <v>0</v>
      </c>
      <c r="H14" s="74">
        <f t="shared" si="11"/>
        <v>176370</v>
      </c>
      <c r="I14" s="74">
        <f t="shared" si="12"/>
        <v>176370</v>
      </c>
      <c r="J14" s="54" t="s">
        <v>474</v>
      </c>
      <c r="K14" s="53" t="s">
        <v>475</v>
      </c>
      <c r="L14" s="74">
        <v>11258</v>
      </c>
      <c r="M14" s="74">
        <v>952511</v>
      </c>
      <c r="N14" s="74">
        <f t="shared" si="13"/>
        <v>963769</v>
      </c>
      <c r="O14" s="74">
        <v>0</v>
      </c>
      <c r="P14" s="74">
        <v>176370</v>
      </c>
      <c r="Q14" s="74">
        <f t="shared" si="14"/>
        <v>176370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455</v>
      </c>
      <c r="B15" s="54" t="s">
        <v>476</v>
      </c>
      <c r="C15" s="53" t="s">
        <v>477</v>
      </c>
      <c r="D15" s="74">
        <f t="shared" si="7"/>
        <v>311913</v>
      </c>
      <c r="E15" s="74">
        <f t="shared" si="8"/>
        <v>0</v>
      </c>
      <c r="F15" s="74">
        <f t="shared" si="9"/>
        <v>311913</v>
      </c>
      <c r="G15" s="74">
        <f t="shared" si="10"/>
        <v>0</v>
      </c>
      <c r="H15" s="74">
        <f t="shared" si="11"/>
        <v>66739</v>
      </c>
      <c r="I15" s="74">
        <f t="shared" si="12"/>
        <v>66739</v>
      </c>
      <c r="J15" s="54" t="s">
        <v>478</v>
      </c>
      <c r="K15" s="53" t="s">
        <v>479</v>
      </c>
      <c r="L15" s="74">
        <v>311913</v>
      </c>
      <c r="M15" s="74">
        <v>0</v>
      </c>
      <c r="N15" s="74">
        <f t="shared" si="13"/>
        <v>311913</v>
      </c>
      <c r="O15" s="74">
        <v>0</v>
      </c>
      <c r="P15" s="74">
        <v>66739</v>
      </c>
      <c r="Q15" s="74">
        <f t="shared" si="14"/>
        <v>66739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455</v>
      </c>
      <c r="B16" s="54" t="s">
        <v>480</v>
      </c>
      <c r="C16" s="53" t="s">
        <v>481</v>
      </c>
      <c r="D16" s="74">
        <f t="shared" si="7"/>
        <v>0</v>
      </c>
      <c r="E16" s="74">
        <f t="shared" si="8"/>
        <v>385004</v>
      </c>
      <c r="F16" s="74">
        <f t="shared" si="9"/>
        <v>385004</v>
      </c>
      <c r="G16" s="74">
        <f t="shared" si="10"/>
        <v>0</v>
      </c>
      <c r="H16" s="74">
        <f t="shared" si="11"/>
        <v>80211</v>
      </c>
      <c r="I16" s="74">
        <f t="shared" si="12"/>
        <v>80211</v>
      </c>
      <c r="J16" s="54" t="s">
        <v>482</v>
      </c>
      <c r="K16" s="53" t="s">
        <v>483</v>
      </c>
      <c r="L16" s="74">
        <v>0</v>
      </c>
      <c r="M16" s="74">
        <v>385004</v>
      </c>
      <c r="N16" s="74">
        <f t="shared" si="13"/>
        <v>385004</v>
      </c>
      <c r="O16" s="74">
        <v>0</v>
      </c>
      <c r="P16" s="74">
        <v>80211</v>
      </c>
      <c r="Q16" s="74">
        <f t="shared" si="14"/>
        <v>80211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455</v>
      </c>
      <c r="B17" s="54" t="s">
        <v>484</v>
      </c>
      <c r="C17" s="53" t="s">
        <v>485</v>
      </c>
      <c r="D17" s="74">
        <f t="shared" si="7"/>
        <v>28506</v>
      </c>
      <c r="E17" s="74">
        <f t="shared" si="8"/>
        <v>137226</v>
      </c>
      <c r="F17" s="74">
        <f t="shared" si="9"/>
        <v>165732</v>
      </c>
      <c r="G17" s="74">
        <f t="shared" si="10"/>
        <v>78</v>
      </c>
      <c r="H17" s="74">
        <f t="shared" si="11"/>
        <v>38764</v>
      </c>
      <c r="I17" s="74">
        <f t="shared" si="12"/>
        <v>38842</v>
      </c>
      <c r="J17" s="54" t="s">
        <v>486</v>
      </c>
      <c r="K17" s="53" t="s">
        <v>487</v>
      </c>
      <c r="L17" s="74">
        <v>28506</v>
      </c>
      <c r="M17" s="74">
        <v>137226</v>
      </c>
      <c r="N17" s="74">
        <f t="shared" si="13"/>
        <v>165732</v>
      </c>
      <c r="O17" s="74">
        <v>78</v>
      </c>
      <c r="P17" s="74">
        <v>38764</v>
      </c>
      <c r="Q17" s="74">
        <f t="shared" si="14"/>
        <v>38842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455</v>
      </c>
      <c r="B18" s="54" t="s">
        <v>488</v>
      </c>
      <c r="C18" s="53" t="s">
        <v>489</v>
      </c>
      <c r="D18" s="74">
        <f t="shared" si="7"/>
        <v>0</v>
      </c>
      <c r="E18" s="74">
        <f t="shared" si="8"/>
        <v>12266</v>
      </c>
      <c r="F18" s="74">
        <f t="shared" si="9"/>
        <v>12266</v>
      </c>
      <c r="G18" s="74">
        <f t="shared" si="10"/>
        <v>0</v>
      </c>
      <c r="H18" s="74">
        <f t="shared" si="11"/>
        <v>116737</v>
      </c>
      <c r="I18" s="74">
        <f t="shared" si="12"/>
        <v>116737</v>
      </c>
      <c r="J18" s="54" t="s">
        <v>482</v>
      </c>
      <c r="K18" s="53" t="s">
        <v>490</v>
      </c>
      <c r="L18" s="74">
        <v>0</v>
      </c>
      <c r="M18" s="74">
        <v>12266</v>
      </c>
      <c r="N18" s="74">
        <f t="shared" si="13"/>
        <v>12266</v>
      </c>
      <c r="O18" s="74">
        <v>0</v>
      </c>
      <c r="P18" s="74">
        <v>116737</v>
      </c>
      <c r="Q18" s="74">
        <f t="shared" si="14"/>
        <v>116737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455</v>
      </c>
      <c r="B19" s="54" t="s">
        <v>491</v>
      </c>
      <c r="C19" s="53" t="s">
        <v>492</v>
      </c>
      <c r="D19" s="74">
        <f t="shared" si="7"/>
        <v>34023</v>
      </c>
      <c r="E19" s="74">
        <f t="shared" si="8"/>
        <v>163786</v>
      </c>
      <c r="F19" s="74">
        <f t="shared" si="9"/>
        <v>197809</v>
      </c>
      <c r="G19" s="74">
        <f t="shared" si="10"/>
        <v>106</v>
      </c>
      <c r="H19" s="74">
        <f t="shared" si="11"/>
        <v>52719</v>
      </c>
      <c r="I19" s="74">
        <f t="shared" si="12"/>
        <v>52825</v>
      </c>
      <c r="J19" s="54" t="s">
        <v>486</v>
      </c>
      <c r="K19" s="53" t="s">
        <v>487</v>
      </c>
      <c r="L19" s="74">
        <v>34023</v>
      </c>
      <c r="M19" s="74">
        <v>163786</v>
      </c>
      <c r="N19" s="74">
        <f t="shared" si="13"/>
        <v>197809</v>
      </c>
      <c r="O19" s="74">
        <v>106</v>
      </c>
      <c r="P19" s="74">
        <v>52719</v>
      </c>
      <c r="Q19" s="74">
        <f t="shared" si="14"/>
        <v>52825</v>
      </c>
      <c r="R19" s="54"/>
      <c r="S19" s="53"/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455</v>
      </c>
      <c r="B20" s="54" t="s">
        <v>493</v>
      </c>
      <c r="C20" s="53" t="s">
        <v>494</v>
      </c>
      <c r="D20" s="74">
        <f t="shared" si="7"/>
        <v>0</v>
      </c>
      <c r="E20" s="74">
        <f t="shared" si="8"/>
        <v>120831</v>
      </c>
      <c r="F20" s="74">
        <f t="shared" si="9"/>
        <v>120831</v>
      </c>
      <c r="G20" s="74">
        <f t="shared" si="10"/>
        <v>0</v>
      </c>
      <c r="H20" s="74">
        <f t="shared" si="11"/>
        <v>98013</v>
      </c>
      <c r="I20" s="74">
        <f t="shared" si="12"/>
        <v>98013</v>
      </c>
      <c r="J20" s="54" t="s">
        <v>495</v>
      </c>
      <c r="K20" s="53" t="s">
        <v>496</v>
      </c>
      <c r="L20" s="74">
        <v>0</v>
      </c>
      <c r="M20" s="74">
        <v>120831</v>
      </c>
      <c r="N20" s="74">
        <f t="shared" si="13"/>
        <v>120831</v>
      </c>
      <c r="O20" s="74">
        <v>0</v>
      </c>
      <c r="P20" s="74">
        <v>98013</v>
      </c>
      <c r="Q20" s="74">
        <f t="shared" si="14"/>
        <v>98013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455</v>
      </c>
      <c r="B21" s="54" t="s">
        <v>497</v>
      </c>
      <c r="C21" s="53" t="s">
        <v>498</v>
      </c>
      <c r="D21" s="74">
        <f t="shared" si="7"/>
        <v>22448</v>
      </c>
      <c r="E21" s="74">
        <f t="shared" si="8"/>
        <v>196187</v>
      </c>
      <c r="F21" s="74">
        <f t="shared" si="9"/>
        <v>218635</v>
      </c>
      <c r="G21" s="74">
        <f t="shared" si="10"/>
        <v>0</v>
      </c>
      <c r="H21" s="74">
        <f t="shared" si="11"/>
        <v>65086</v>
      </c>
      <c r="I21" s="74">
        <f t="shared" si="12"/>
        <v>65086</v>
      </c>
      <c r="J21" s="54" t="s">
        <v>474</v>
      </c>
      <c r="K21" s="53" t="s">
        <v>475</v>
      </c>
      <c r="L21" s="74">
        <v>22448</v>
      </c>
      <c r="M21" s="74">
        <v>196187</v>
      </c>
      <c r="N21" s="74">
        <f t="shared" si="13"/>
        <v>218635</v>
      </c>
      <c r="O21" s="74">
        <v>0</v>
      </c>
      <c r="P21" s="74">
        <v>65086</v>
      </c>
      <c r="Q21" s="74">
        <f t="shared" si="14"/>
        <v>65086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455</v>
      </c>
      <c r="B22" s="54" t="s">
        <v>499</v>
      </c>
      <c r="C22" s="53" t="s">
        <v>500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51072</v>
      </c>
      <c r="I22" s="74">
        <f t="shared" si="12"/>
        <v>51072</v>
      </c>
      <c r="J22" s="54" t="s">
        <v>474</v>
      </c>
      <c r="K22" s="53" t="s">
        <v>475</v>
      </c>
      <c r="L22" s="74">
        <v>0</v>
      </c>
      <c r="M22" s="74">
        <v>0</v>
      </c>
      <c r="N22" s="74">
        <f t="shared" si="13"/>
        <v>0</v>
      </c>
      <c r="O22" s="74">
        <v>0</v>
      </c>
      <c r="P22" s="74">
        <v>51072</v>
      </c>
      <c r="Q22" s="74">
        <f t="shared" si="14"/>
        <v>51072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455</v>
      </c>
      <c r="B23" s="54" t="s">
        <v>501</v>
      </c>
      <c r="C23" s="53" t="s">
        <v>502</v>
      </c>
      <c r="D23" s="74">
        <f t="shared" si="7"/>
        <v>73095</v>
      </c>
      <c r="E23" s="74">
        <f t="shared" si="8"/>
        <v>137841</v>
      </c>
      <c r="F23" s="74">
        <f t="shared" si="9"/>
        <v>210936</v>
      </c>
      <c r="G23" s="74">
        <f t="shared" si="10"/>
        <v>0</v>
      </c>
      <c r="H23" s="74">
        <f t="shared" si="11"/>
        <v>36989</v>
      </c>
      <c r="I23" s="74">
        <f t="shared" si="12"/>
        <v>36989</v>
      </c>
      <c r="J23" s="54" t="s">
        <v>503</v>
      </c>
      <c r="K23" s="53" t="s">
        <v>504</v>
      </c>
      <c r="L23" s="74">
        <v>0</v>
      </c>
      <c r="M23" s="74">
        <v>137841</v>
      </c>
      <c r="N23" s="74">
        <f t="shared" si="13"/>
        <v>137841</v>
      </c>
      <c r="O23" s="74">
        <v>0</v>
      </c>
      <c r="P23" s="74">
        <v>0</v>
      </c>
      <c r="Q23" s="74">
        <f t="shared" si="14"/>
        <v>0</v>
      </c>
      <c r="R23" s="54" t="s">
        <v>478</v>
      </c>
      <c r="S23" s="53" t="s">
        <v>479</v>
      </c>
      <c r="T23" s="74">
        <v>73095</v>
      </c>
      <c r="U23" s="74">
        <v>0</v>
      </c>
      <c r="V23" s="74">
        <f t="shared" si="15"/>
        <v>73095</v>
      </c>
      <c r="W23" s="74">
        <v>0</v>
      </c>
      <c r="X23" s="74">
        <v>36989</v>
      </c>
      <c r="Y23" s="74">
        <f t="shared" si="16"/>
        <v>36989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455</v>
      </c>
      <c r="B24" s="54" t="s">
        <v>505</v>
      </c>
      <c r="C24" s="53" t="s">
        <v>506</v>
      </c>
      <c r="D24" s="74">
        <f t="shared" si="7"/>
        <v>29930</v>
      </c>
      <c r="E24" s="74">
        <f t="shared" si="8"/>
        <v>62885</v>
      </c>
      <c r="F24" s="74">
        <f t="shared" si="9"/>
        <v>92815</v>
      </c>
      <c r="G24" s="74">
        <f t="shared" si="10"/>
        <v>0</v>
      </c>
      <c r="H24" s="74">
        <f t="shared" si="11"/>
        <v>21613</v>
      </c>
      <c r="I24" s="74">
        <f t="shared" si="12"/>
        <v>21613</v>
      </c>
      <c r="J24" s="54" t="s">
        <v>503</v>
      </c>
      <c r="K24" s="53" t="s">
        <v>504</v>
      </c>
      <c r="L24" s="74">
        <v>0</v>
      </c>
      <c r="M24" s="74">
        <v>62885</v>
      </c>
      <c r="N24" s="74">
        <f t="shared" si="13"/>
        <v>62885</v>
      </c>
      <c r="O24" s="74">
        <v>0</v>
      </c>
      <c r="P24" s="74">
        <v>0</v>
      </c>
      <c r="Q24" s="74">
        <f t="shared" si="14"/>
        <v>0</v>
      </c>
      <c r="R24" s="54" t="s">
        <v>478</v>
      </c>
      <c r="S24" s="53" t="s">
        <v>479</v>
      </c>
      <c r="T24" s="74">
        <v>29930</v>
      </c>
      <c r="U24" s="74">
        <v>0</v>
      </c>
      <c r="V24" s="74">
        <f t="shared" si="15"/>
        <v>29930</v>
      </c>
      <c r="W24" s="74">
        <v>0</v>
      </c>
      <c r="X24" s="74">
        <v>21613</v>
      </c>
      <c r="Y24" s="74">
        <f t="shared" si="16"/>
        <v>21613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455</v>
      </c>
      <c r="B25" s="54" t="s">
        <v>507</v>
      </c>
      <c r="C25" s="53" t="s">
        <v>508</v>
      </c>
      <c r="D25" s="74">
        <f t="shared" si="7"/>
        <v>27688</v>
      </c>
      <c r="E25" s="74">
        <f t="shared" si="8"/>
        <v>62678</v>
      </c>
      <c r="F25" s="74">
        <f t="shared" si="9"/>
        <v>90366</v>
      </c>
      <c r="G25" s="74">
        <f t="shared" si="10"/>
        <v>0</v>
      </c>
      <c r="H25" s="74">
        <f t="shared" si="11"/>
        <v>19690</v>
      </c>
      <c r="I25" s="74">
        <f t="shared" si="12"/>
        <v>19690</v>
      </c>
      <c r="J25" s="54" t="s">
        <v>503</v>
      </c>
      <c r="K25" s="53" t="s">
        <v>504</v>
      </c>
      <c r="L25" s="74">
        <v>0</v>
      </c>
      <c r="M25" s="74">
        <v>62678</v>
      </c>
      <c r="N25" s="74">
        <f t="shared" si="13"/>
        <v>62678</v>
      </c>
      <c r="O25" s="74">
        <v>0</v>
      </c>
      <c r="P25" s="74">
        <v>0</v>
      </c>
      <c r="Q25" s="74">
        <f t="shared" si="14"/>
        <v>0</v>
      </c>
      <c r="R25" s="54" t="s">
        <v>478</v>
      </c>
      <c r="S25" s="53" t="s">
        <v>479</v>
      </c>
      <c r="T25" s="74">
        <v>27688</v>
      </c>
      <c r="U25" s="74">
        <v>0</v>
      </c>
      <c r="V25" s="74">
        <f t="shared" si="15"/>
        <v>27688</v>
      </c>
      <c r="W25" s="74">
        <v>0</v>
      </c>
      <c r="X25" s="74">
        <v>19690</v>
      </c>
      <c r="Y25" s="74">
        <f t="shared" si="16"/>
        <v>19690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455</v>
      </c>
      <c r="B26" s="54" t="s">
        <v>509</v>
      </c>
      <c r="C26" s="53" t="s">
        <v>510</v>
      </c>
      <c r="D26" s="74">
        <f t="shared" si="7"/>
        <v>35572</v>
      </c>
      <c r="E26" s="74">
        <f t="shared" si="8"/>
        <v>75727</v>
      </c>
      <c r="F26" s="74">
        <f t="shared" si="9"/>
        <v>111299</v>
      </c>
      <c r="G26" s="74">
        <f t="shared" si="10"/>
        <v>0</v>
      </c>
      <c r="H26" s="74">
        <f t="shared" si="11"/>
        <v>27511</v>
      </c>
      <c r="I26" s="74">
        <f t="shared" si="12"/>
        <v>27511</v>
      </c>
      <c r="J26" s="54" t="s">
        <v>503</v>
      </c>
      <c r="K26" s="53" t="s">
        <v>511</v>
      </c>
      <c r="L26" s="74">
        <v>0</v>
      </c>
      <c r="M26" s="74">
        <v>75727</v>
      </c>
      <c r="N26" s="74">
        <f t="shared" si="13"/>
        <v>75727</v>
      </c>
      <c r="O26" s="74">
        <v>0</v>
      </c>
      <c r="P26" s="74">
        <v>0</v>
      </c>
      <c r="Q26" s="74">
        <f t="shared" si="14"/>
        <v>0</v>
      </c>
      <c r="R26" s="54" t="s">
        <v>478</v>
      </c>
      <c r="S26" s="53" t="s">
        <v>512</v>
      </c>
      <c r="T26" s="74">
        <v>35572</v>
      </c>
      <c r="U26" s="74">
        <v>0</v>
      </c>
      <c r="V26" s="74">
        <f t="shared" si="15"/>
        <v>35572</v>
      </c>
      <c r="W26" s="74">
        <v>0</v>
      </c>
      <c r="X26" s="74">
        <v>27511</v>
      </c>
      <c r="Y26" s="74">
        <f t="shared" si="16"/>
        <v>27511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455</v>
      </c>
      <c r="B27" s="54" t="s">
        <v>513</v>
      </c>
      <c r="C27" s="53" t="s">
        <v>514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f t="shared" si="13"/>
        <v>0</v>
      </c>
      <c r="O27" s="74">
        <v>0</v>
      </c>
      <c r="P27" s="74">
        <v>0</v>
      </c>
      <c r="Q27" s="74">
        <f t="shared" si="14"/>
        <v>0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455</v>
      </c>
      <c r="B28" s="54" t="s">
        <v>515</v>
      </c>
      <c r="C28" s="53" t="s">
        <v>516</v>
      </c>
      <c r="D28" s="74">
        <f t="shared" si="7"/>
        <v>15619</v>
      </c>
      <c r="E28" s="74">
        <f t="shared" si="8"/>
        <v>161899</v>
      </c>
      <c r="F28" s="74">
        <f t="shared" si="9"/>
        <v>177518</v>
      </c>
      <c r="G28" s="74">
        <f t="shared" si="10"/>
        <v>0</v>
      </c>
      <c r="H28" s="74">
        <f t="shared" si="11"/>
        <v>30961</v>
      </c>
      <c r="I28" s="74">
        <f t="shared" si="12"/>
        <v>30961</v>
      </c>
      <c r="J28" s="54" t="s">
        <v>474</v>
      </c>
      <c r="K28" s="53" t="s">
        <v>475</v>
      </c>
      <c r="L28" s="74">
        <v>15619</v>
      </c>
      <c r="M28" s="74">
        <v>161899</v>
      </c>
      <c r="N28" s="74">
        <f t="shared" si="13"/>
        <v>177518</v>
      </c>
      <c r="O28" s="74">
        <v>0</v>
      </c>
      <c r="P28" s="74">
        <v>30961</v>
      </c>
      <c r="Q28" s="74">
        <f t="shared" si="14"/>
        <v>30961</v>
      </c>
      <c r="R28" s="54"/>
      <c r="S28" s="53"/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0</v>
      </c>
      <c r="Y28" s="74">
        <f t="shared" si="16"/>
        <v>0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455</v>
      </c>
      <c r="B29" s="54" t="s">
        <v>517</v>
      </c>
      <c r="C29" s="53" t="s">
        <v>518</v>
      </c>
      <c r="D29" s="74">
        <f t="shared" si="7"/>
        <v>854</v>
      </c>
      <c r="E29" s="74">
        <f t="shared" si="8"/>
        <v>87380</v>
      </c>
      <c r="F29" s="74">
        <f t="shared" si="9"/>
        <v>88234</v>
      </c>
      <c r="G29" s="74">
        <f t="shared" si="10"/>
        <v>0</v>
      </c>
      <c r="H29" s="74">
        <f t="shared" si="11"/>
        <v>38350</v>
      </c>
      <c r="I29" s="74">
        <f t="shared" si="12"/>
        <v>38350</v>
      </c>
      <c r="J29" s="54" t="s">
        <v>462</v>
      </c>
      <c r="K29" s="53" t="s">
        <v>463</v>
      </c>
      <c r="L29" s="74">
        <v>854</v>
      </c>
      <c r="M29" s="74">
        <v>87380</v>
      </c>
      <c r="N29" s="74">
        <f t="shared" si="13"/>
        <v>88234</v>
      </c>
      <c r="O29" s="74">
        <v>0</v>
      </c>
      <c r="P29" s="74">
        <v>0</v>
      </c>
      <c r="Q29" s="74">
        <f t="shared" si="14"/>
        <v>0</v>
      </c>
      <c r="R29" s="54" t="s">
        <v>464</v>
      </c>
      <c r="S29" s="53" t="s">
        <v>465</v>
      </c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38350</v>
      </c>
      <c r="Y29" s="74">
        <f t="shared" si="16"/>
        <v>38350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455</v>
      </c>
      <c r="B30" s="54" t="s">
        <v>519</v>
      </c>
      <c r="C30" s="53" t="s">
        <v>520</v>
      </c>
      <c r="D30" s="74">
        <f t="shared" si="7"/>
        <v>7816</v>
      </c>
      <c r="E30" s="74">
        <f t="shared" si="8"/>
        <v>37627</v>
      </c>
      <c r="F30" s="74">
        <f t="shared" si="9"/>
        <v>45443</v>
      </c>
      <c r="G30" s="74">
        <f t="shared" si="10"/>
        <v>50</v>
      </c>
      <c r="H30" s="74">
        <f t="shared" si="11"/>
        <v>24809</v>
      </c>
      <c r="I30" s="74">
        <f t="shared" si="12"/>
        <v>24859</v>
      </c>
      <c r="J30" s="54" t="s">
        <v>486</v>
      </c>
      <c r="K30" s="53" t="s">
        <v>487</v>
      </c>
      <c r="L30" s="74">
        <v>7816</v>
      </c>
      <c r="M30" s="74">
        <v>37627</v>
      </c>
      <c r="N30" s="74">
        <f t="shared" si="13"/>
        <v>45443</v>
      </c>
      <c r="O30" s="74">
        <v>50</v>
      </c>
      <c r="P30" s="74">
        <v>24809</v>
      </c>
      <c r="Q30" s="74">
        <f t="shared" si="14"/>
        <v>24859</v>
      </c>
      <c r="R30" s="54"/>
      <c r="S30" s="53"/>
      <c r="T30" s="74">
        <v>0</v>
      </c>
      <c r="U30" s="74">
        <v>0</v>
      </c>
      <c r="V30" s="74">
        <f t="shared" si="15"/>
        <v>0</v>
      </c>
      <c r="W30" s="74">
        <v>0</v>
      </c>
      <c r="X30" s="74">
        <v>0</v>
      </c>
      <c r="Y30" s="74">
        <f t="shared" si="16"/>
        <v>0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455</v>
      </c>
      <c r="B31" s="54" t="s">
        <v>521</v>
      </c>
      <c r="C31" s="53" t="s">
        <v>522</v>
      </c>
      <c r="D31" s="74">
        <f t="shared" si="7"/>
        <v>21609</v>
      </c>
      <c r="E31" s="74">
        <f t="shared" si="8"/>
        <v>104026</v>
      </c>
      <c r="F31" s="74">
        <f t="shared" si="9"/>
        <v>125635</v>
      </c>
      <c r="G31" s="74">
        <f t="shared" si="10"/>
        <v>78</v>
      </c>
      <c r="H31" s="74">
        <f t="shared" si="11"/>
        <v>38764</v>
      </c>
      <c r="I31" s="74">
        <f t="shared" si="12"/>
        <v>38842</v>
      </c>
      <c r="J31" s="54" t="s">
        <v>486</v>
      </c>
      <c r="K31" s="53" t="s">
        <v>487</v>
      </c>
      <c r="L31" s="74">
        <v>21609</v>
      </c>
      <c r="M31" s="74">
        <v>104026</v>
      </c>
      <c r="N31" s="74">
        <f t="shared" si="13"/>
        <v>125635</v>
      </c>
      <c r="O31" s="74">
        <v>78</v>
      </c>
      <c r="P31" s="74">
        <v>38764</v>
      </c>
      <c r="Q31" s="74">
        <f t="shared" si="14"/>
        <v>38842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455</v>
      </c>
      <c r="B32" s="54" t="s">
        <v>523</v>
      </c>
      <c r="C32" s="53" t="s">
        <v>524</v>
      </c>
      <c r="D32" s="74">
        <f t="shared" si="7"/>
        <v>0</v>
      </c>
      <c r="E32" s="74">
        <f t="shared" si="8"/>
        <v>240459</v>
      </c>
      <c r="F32" s="74">
        <f t="shared" si="9"/>
        <v>240459</v>
      </c>
      <c r="G32" s="74">
        <f t="shared" si="10"/>
        <v>0</v>
      </c>
      <c r="H32" s="74">
        <f t="shared" si="11"/>
        <v>48789</v>
      </c>
      <c r="I32" s="74">
        <f t="shared" si="12"/>
        <v>48789</v>
      </c>
      <c r="J32" s="54" t="s">
        <v>482</v>
      </c>
      <c r="K32" s="53" t="s">
        <v>525</v>
      </c>
      <c r="L32" s="74">
        <v>0</v>
      </c>
      <c r="M32" s="74">
        <v>240459</v>
      </c>
      <c r="N32" s="74">
        <f t="shared" si="13"/>
        <v>240459</v>
      </c>
      <c r="O32" s="74">
        <v>0</v>
      </c>
      <c r="P32" s="74">
        <v>48789</v>
      </c>
      <c r="Q32" s="74">
        <f t="shared" si="14"/>
        <v>48789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455</v>
      </c>
      <c r="B33" s="54" t="s">
        <v>526</v>
      </c>
      <c r="C33" s="53" t="s">
        <v>527</v>
      </c>
      <c r="D33" s="74">
        <f t="shared" si="7"/>
        <v>0</v>
      </c>
      <c r="E33" s="74">
        <f t="shared" si="8"/>
        <v>77316</v>
      </c>
      <c r="F33" s="74">
        <f t="shared" si="9"/>
        <v>77316</v>
      </c>
      <c r="G33" s="74">
        <f t="shared" si="10"/>
        <v>0</v>
      </c>
      <c r="H33" s="74">
        <f t="shared" si="11"/>
        <v>47972</v>
      </c>
      <c r="I33" s="74">
        <f t="shared" si="12"/>
        <v>47972</v>
      </c>
      <c r="J33" s="54" t="s">
        <v>495</v>
      </c>
      <c r="K33" s="53" t="s">
        <v>528</v>
      </c>
      <c r="L33" s="74">
        <v>0</v>
      </c>
      <c r="M33" s="74">
        <v>77316</v>
      </c>
      <c r="N33" s="74">
        <f t="shared" si="13"/>
        <v>77316</v>
      </c>
      <c r="O33" s="74">
        <v>0</v>
      </c>
      <c r="P33" s="74">
        <v>47972</v>
      </c>
      <c r="Q33" s="74">
        <f t="shared" si="14"/>
        <v>47972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529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530</v>
      </c>
      <c r="B2" s="148" t="s">
        <v>531</v>
      </c>
      <c r="C2" s="157" t="s">
        <v>447</v>
      </c>
      <c r="D2" s="164" t="s">
        <v>532</v>
      </c>
      <c r="E2" s="165"/>
      <c r="F2" s="143" t="s">
        <v>533</v>
      </c>
      <c r="G2" s="60"/>
      <c r="H2" s="60"/>
      <c r="I2" s="118"/>
      <c r="J2" s="143" t="s">
        <v>534</v>
      </c>
      <c r="K2" s="60"/>
      <c r="L2" s="60"/>
      <c r="M2" s="118"/>
      <c r="N2" s="143" t="s">
        <v>535</v>
      </c>
      <c r="O2" s="60"/>
      <c r="P2" s="60"/>
      <c r="Q2" s="118"/>
      <c r="R2" s="143" t="s">
        <v>536</v>
      </c>
      <c r="S2" s="60"/>
      <c r="T2" s="60"/>
      <c r="U2" s="118"/>
      <c r="V2" s="143" t="s">
        <v>537</v>
      </c>
      <c r="W2" s="60"/>
      <c r="X2" s="60"/>
      <c r="Y2" s="118"/>
      <c r="Z2" s="143" t="s">
        <v>538</v>
      </c>
      <c r="AA2" s="60"/>
      <c r="AB2" s="60"/>
      <c r="AC2" s="118"/>
      <c r="AD2" s="143" t="s">
        <v>539</v>
      </c>
      <c r="AE2" s="60"/>
      <c r="AF2" s="60"/>
      <c r="AG2" s="118"/>
      <c r="AH2" s="143" t="s">
        <v>540</v>
      </c>
      <c r="AI2" s="60"/>
      <c r="AJ2" s="60"/>
      <c r="AK2" s="118"/>
      <c r="AL2" s="143" t="s">
        <v>541</v>
      </c>
      <c r="AM2" s="60"/>
      <c r="AN2" s="60"/>
      <c r="AO2" s="118"/>
      <c r="AP2" s="143" t="s">
        <v>542</v>
      </c>
      <c r="AQ2" s="60"/>
      <c r="AR2" s="60"/>
      <c r="AS2" s="118"/>
      <c r="AT2" s="143" t="s">
        <v>543</v>
      </c>
      <c r="AU2" s="60"/>
      <c r="AV2" s="60"/>
      <c r="AW2" s="118"/>
      <c r="AX2" s="143" t="s">
        <v>544</v>
      </c>
      <c r="AY2" s="60"/>
      <c r="AZ2" s="60"/>
      <c r="BA2" s="118"/>
      <c r="BB2" s="143" t="s">
        <v>545</v>
      </c>
      <c r="BC2" s="60"/>
      <c r="BD2" s="60"/>
      <c r="BE2" s="118"/>
      <c r="BF2" s="143" t="s">
        <v>546</v>
      </c>
      <c r="BG2" s="60"/>
      <c r="BH2" s="60"/>
      <c r="BI2" s="118"/>
      <c r="BJ2" s="143" t="s">
        <v>547</v>
      </c>
      <c r="BK2" s="60"/>
      <c r="BL2" s="60"/>
      <c r="BM2" s="118"/>
      <c r="BN2" s="143" t="s">
        <v>548</v>
      </c>
      <c r="BO2" s="60"/>
      <c r="BP2" s="60"/>
      <c r="BQ2" s="118"/>
      <c r="BR2" s="143" t="s">
        <v>549</v>
      </c>
      <c r="BS2" s="60"/>
      <c r="BT2" s="60"/>
      <c r="BU2" s="118"/>
      <c r="BV2" s="143" t="s">
        <v>550</v>
      </c>
      <c r="BW2" s="60"/>
      <c r="BX2" s="60"/>
      <c r="BY2" s="118"/>
      <c r="BZ2" s="143" t="s">
        <v>551</v>
      </c>
      <c r="CA2" s="60"/>
      <c r="CB2" s="60"/>
      <c r="CC2" s="118"/>
      <c r="CD2" s="143" t="s">
        <v>552</v>
      </c>
      <c r="CE2" s="60"/>
      <c r="CF2" s="60"/>
      <c r="CG2" s="118"/>
      <c r="CH2" s="143" t="s">
        <v>553</v>
      </c>
      <c r="CI2" s="60"/>
      <c r="CJ2" s="60"/>
      <c r="CK2" s="118"/>
      <c r="CL2" s="143" t="s">
        <v>554</v>
      </c>
      <c r="CM2" s="60"/>
      <c r="CN2" s="60"/>
      <c r="CO2" s="118"/>
      <c r="CP2" s="143" t="s">
        <v>555</v>
      </c>
      <c r="CQ2" s="60"/>
      <c r="CR2" s="60"/>
      <c r="CS2" s="118"/>
      <c r="CT2" s="143" t="s">
        <v>556</v>
      </c>
      <c r="CU2" s="60"/>
      <c r="CV2" s="60"/>
      <c r="CW2" s="118"/>
      <c r="CX2" s="143" t="s">
        <v>557</v>
      </c>
      <c r="CY2" s="60"/>
      <c r="CZ2" s="60"/>
      <c r="DA2" s="118"/>
      <c r="DB2" s="143" t="s">
        <v>558</v>
      </c>
      <c r="DC2" s="60"/>
      <c r="DD2" s="60"/>
      <c r="DE2" s="118"/>
      <c r="DF2" s="143" t="s">
        <v>559</v>
      </c>
      <c r="DG2" s="60"/>
      <c r="DH2" s="60"/>
      <c r="DI2" s="118"/>
      <c r="DJ2" s="143" t="s">
        <v>560</v>
      </c>
      <c r="DK2" s="60"/>
      <c r="DL2" s="60"/>
      <c r="DM2" s="118"/>
      <c r="DN2" s="143" t="s">
        <v>561</v>
      </c>
      <c r="DO2" s="60"/>
      <c r="DP2" s="60"/>
      <c r="DQ2" s="118"/>
      <c r="DR2" s="143" t="s">
        <v>562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444</v>
      </c>
      <c r="E4" s="160" t="s">
        <v>445</v>
      </c>
      <c r="F4" s="160" t="s">
        <v>563</v>
      </c>
      <c r="G4" s="160" t="s">
        <v>564</v>
      </c>
      <c r="H4" s="160" t="s">
        <v>444</v>
      </c>
      <c r="I4" s="160" t="s">
        <v>445</v>
      </c>
      <c r="J4" s="160" t="s">
        <v>563</v>
      </c>
      <c r="K4" s="160" t="s">
        <v>564</v>
      </c>
      <c r="L4" s="160" t="s">
        <v>444</v>
      </c>
      <c r="M4" s="160" t="s">
        <v>445</v>
      </c>
      <c r="N4" s="160" t="s">
        <v>563</v>
      </c>
      <c r="O4" s="160" t="s">
        <v>564</v>
      </c>
      <c r="P4" s="160" t="s">
        <v>444</v>
      </c>
      <c r="Q4" s="160" t="s">
        <v>445</v>
      </c>
      <c r="R4" s="160" t="s">
        <v>563</v>
      </c>
      <c r="S4" s="160" t="s">
        <v>564</v>
      </c>
      <c r="T4" s="160" t="s">
        <v>444</v>
      </c>
      <c r="U4" s="160" t="s">
        <v>445</v>
      </c>
      <c r="V4" s="160" t="s">
        <v>563</v>
      </c>
      <c r="W4" s="160" t="s">
        <v>564</v>
      </c>
      <c r="X4" s="160" t="s">
        <v>444</v>
      </c>
      <c r="Y4" s="160" t="s">
        <v>445</v>
      </c>
      <c r="Z4" s="160" t="s">
        <v>563</v>
      </c>
      <c r="AA4" s="160" t="s">
        <v>564</v>
      </c>
      <c r="AB4" s="160" t="s">
        <v>444</v>
      </c>
      <c r="AC4" s="160" t="s">
        <v>445</v>
      </c>
      <c r="AD4" s="160" t="s">
        <v>563</v>
      </c>
      <c r="AE4" s="160" t="s">
        <v>564</v>
      </c>
      <c r="AF4" s="160" t="s">
        <v>444</v>
      </c>
      <c r="AG4" s="160" t="s">
        <v>445</v>
      </c>
      <c r="AH4" s="160" t="s">
        <v>563</v>
      </c>
      <c r="AI4" s="160" t="s">
        <v>564</v>
      </c>
      <c r="AJ4" s="160" t="s">
        <v>444</v>
      </c>
      <c r="AK4" s="160" t="s">
        <v>445</v>
      </c>
      <c r="AL4" s="160" t="s">
        <v>563</v>
      </c>
      <c r="AM4" s="160" t="s">
        <v>564</v>
      </c>
      <c r="AN4" s="160" t="s">
        <v>444</v>
      </c>
      <c r="AO4" s="160" t="s">
        <v>445</v>
      </c>
      <c r="AP4" s="160" t="s">
        <v>563</v>
      </c>
      <c r="AQ4" s="160" t="s">
        <v>564</v>
      </c>
      <c r="AR4" s="160" t="s">
        <v>444</v>
      </c>
      <c r="AS4" s="160" t="s">
        <v>445</v>
      </c>
      <c r="AT4" s="160" t="s">
        <v>563</v>
      </c>
      <c r="AU4" s="160" t="s">
        <v>564</v>
      </c>
      <c r="AV4" s="160" t="s">
        <v>444</v>
      </c>
      <c r="AW4" s="160" t="s">
        <v>445</v>
      </c>
      <c r="AX4" s="160" t="s">
        <v>563</v>
      </c>
      <c r="AY4" s="160" t="s">
        <v>564</v>
      </c>
      <c r="AZ4" s="160" t="s">
        <v>444</v>
      </c>
      <c r="BA4" s="160" t="s">
        <v>445</v>
      </c>
      <c r="BB4" s="160" t="s">
        <v>563</v>
      </c>
      <c r="BC4" s="160" t="s">
        <v>564</v>
      </c>
      <c r="BD4" s="160" t="s">
        <v>444</v>
      </c>
      <c r="BE4" s="160" t="s">
        <v>445</v>
      </c>
      <c r="BF4" s="160" t="s">
        <v>563</v>
      </c>
      <c r="BG4" s="160" t="s">
        <v>564</v>
      </c>
      <c r="BH4" s="160" t="s">
        <v>444</v>
      </c>
      <c r="BI4" s="160" t="s">
        <v>445</v>
      </c>
      <c r="BJ4" s="160" t="s">
        <v>563</v>
      </c>
      <c r="BK4" s="160" t="s">
        <v>564</v>
      </c>
      <c r="BL4" s="160" t="s">
        <v>444</v>
      </c>
      <c r="BM4" s="160" t="s">
        <v>445</v>
      </c>
      <c r="BN4" s="160" t="s">
        <v>563</v>
      </c>
      <c r="BO4" s="160" t="s">
        <v>564</v>
      </c>
      <c r="BP4" s="160" t="s">
        <v>444</v>
      </c>
      <c r="BQ4" s="160" t="s">
        <v>445</v>
      </c>
      <c r="BR4" s="160" t="s">
        <v>563</v>
      </c>
      <c r="BS4" s="160" t="s">
        <v>564</v>
      </c>
      <c r="BT4" s="160" t="s">
        <v>444</v>
      </c>
      <c r="BU4" s="160" t="s">
        <v>445</v>
      </c>
      <c r="BV4" s="160" t="s">
        <v>563</v>
      </c>
      <c r="BW4" s="160" t="s">
        <v>564</v>
      </c>
      <c r="BX4" s="160" t="s">
        <v>444</v>
      </c>
      <c r="BY4" s="160" t="s">
        <v>445</v>
      </c>
      <c r="BZ4" s="160" t="s">
        <v>563</v>
      </c>
      <c r="CA4" s="160" t="s">
        <v>564</v>
      </c>
      <c r="CB4" s="160" t="s">
        <v>444</v>
      </c>
      <c r="CC4" s="160" t="s">
        <v>445</v>
      </c>
      <c r="CD4" s="160" t="s">
        <v>563</v>
      </c>
      <c r="CE4" s="160" t="s">
        <v>564</v>
      </c>
      <c r="CF4" s="160" t="s">
        <v>444</v>
      </c>
      <c r="CG4" s="160" t="s">
        <v>445</v>
      </c>
      <c r="CH4" s="160" t="s">
        <v>563</v>
      </c>
      <c r="CI4" s="160" t="s">
        <v>564</v>
      </c>
      <c r="CJ4" s="160" t="s">
        <v>444</v>
      </c>
      <c r="CK4" s="160" t="s">
        <v>445</v>
      </c>
      <c r="CL4" s="160" t="s">
        <v>563</v>
      </c>
      <c r="CM4" s="160" t="s">
        <v>564</v>
      </c>
      <c r="CN4" s="160" t="s">
        <v>444</v>
      </c>
      <c r="CO4" s="160" t="s">
        <v>445</v>
      </c>
      <c r="CP4" s="160" t="s">
        <v>563</v>
      </c>
      <c r="CQ4" s="160" t="s">
        <v>564</v>
      </c>
      <c r="CR4" s="160" t="s">
        <v>444</v>
      </c>
      <c r="CS4" s="160" t="s">
        <v>445</v>
      </c>
      <c r="CT4" s="160" t="s">
        <v>563</v>
      </c>
      <c r="CU4" s="160" t="s">
        <v>564</v>
      </c>
      <c r="CV4" s="160" t="s">
        <v>444</v>
      </c>
      <c r="CW4" s="160" t="s">
        <v>445</v>
      </c>
      <c r="CX4" s="160" t="s">
        <v>563</v>
      </c>
      <c r="CY4" s="160" t="s">
        <v>564</v>
      </c>
      <c r="CZ4" s="160" t="s">
        <v>444</v>
      </c>
      <c r="DA4" s="160" t="s">
        <v>445</v>
      </c>
      <c r="DB4" s="160" t="s">
        <v>563</v>
      </c>
      <c r="DC4" s="160" t="s">
        <v>564</v>
      </c>
      <c r="DD4" s="160" t="s">
        <v>444</v>
      </c>
      <c r="DE4" s="160" t="s">
        <v>445</v>
      </c>
      <c r="DF4" s="160" t="s">
        <v>563</v>
      </c>
      <c r="DG4" s="160" t="s">
        <v>564</v>
      </c>
      <c r="DH4" s="160" t="s">
        <v>444</v>
      </c>
      <c r="DI4" s="160" t="s">
        <v>445</v>
      </c>
      <c r="DJ4" s="160" t="s">
        <v>563</v>
      </c>
      <c r="DK4" s="160" t="s">
        <v>564</v>
      </c>
      <c r="DL4" s="160" t="s">
        <v>444</v>
      </c>
      <c r="DM4" s="160" t="s">
        <v>445</v>
      </c>
      <c r="DN4" s="160" t="s">
        <v>563</v>
      </c>
      <c r="DO4" s="160" t="s">
        <v>564</v>
      </c>
      <c r="DP4" s="160" t="s">
        <v>444</v>
      </c>
      <c r="DQ4" s="160" t="s">
        <v>445</v>
      </c>
      <c r="DR4" s="160" t="s">
        <v>563</v>
      </c>
      <c r="DS4" s="160" t="s">
        <v>564</v>
      </c>
      <c r="DT4" s="160" t="s">
        <v>444</v>
      </c>
      <c r="DU4" s="160" t="s">
        <v>445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454</v>
      </c>
      <c r="E6" s="142" t="s">
        <v>454</v>
      </c>
      <c r="F6" s="169"/>
      <c r="G6" s="162"/>
      <c r="H6" s="142" t="s">
        <v>454</v>
      </c>
      <c r="I6" s="142" t="s">
        <v>454</v>
      </c>
      <c r="J6" s="169"/>
      <c r="K6" s="162"/>
      <c r="L6" s="142" t="s">
        <v>454</v>
      </c>
      <c r="M6" s="142" t="s">
        <v>454</v>
      </c>
      <c r="N6" s="169"/>
      <c r="O6" s="162"/>
      <c r="P6" s="142" t="s">
        <v>454</v>
      </c>
      <c r="Q6" s="142" t="s">
        <v>454</v>
      </c>
      <c r="R6" s="169"/>
      <c r="S6" s="162"/>
      <c r="T6" s="142" t="s">
        <v>454</v>
      </c>
      <c r="U6" s="142" t="s">
        <v>454</v>
      </c>
      <c r="V6" s="169"/>
      <c r="W6" s="162"/>
      <c r="X6" s="142" t="s">
        <v>454</v>
      </c>
      <c r="Y6" s="142" t="s">
        <v>454</v>
      </c>
      <c r="Z6" s="169"/>
      <c r="AA6" s="162"/>
      <c r="AB6" s="142" t="s">
        <v>454</v>
      </c>
      <c r="AC6" s="142" t="s">
        <v>454</v>
      </c>
      <c r="AD6" s="169"/>
      <c r="AE6" s="162"/>
      <c r="AF6" s="142" t="s">
        <v>454</v>
      </c>
      <c r="AG6" s="142" t="s">
        <v>454</v>
      </c>
      <c r="AH6" s="169"/>
      <c r="AI6" s="162"/>
      <c r="AJ6" s="142" t="s">
        <v>454</v>
      </c>
      <c r="AK6" s="142" t="s">
        <v>454</v>
      </c>
      <c r="AL6" s="169"/>
      <c r="AM6" s="162"/>
      <c r="AN6" s="142" t="s">
        <v>454</v>
      </c>
      <c r="AO6" s="142" t="s">
        <v>454</v>
      </c>
      <c r="AP6" s="169"/>
      <c r="AQ6" s="162"/>
      <c r="AR6" s="142" t="s">
        <v>454</v>
      </c>
      <c r="AS6" s="142" t="s">
        <v>454</v>
      </c>
      <c r="AT6" s="169"/>
      <c r="AU6" s="162"/>
      <c r="AV6" s="142" t="s">
        <v>454</v>
      </c>
      <c r="AW6" s="142" t="s">
        <v>454</v>
      </c>
      <c r="AX6" s="169"/>
      <c r="AY6" s="162"/>
      <c r="AZ6" s="142" t="s">
        <v>454</v>
      </c>
      <c r="BA6" s="142" t="s">
        <v>454</v>
      </c>
      <c r="BB6" s="169"/>
      <c r="BC6" s="162"/>
      <c r="BD6" s="142" t="s">
        <v>454</v>
      </c>
      <c r="BE6" s="142" t="s">
        <v>454</v>
      </c>
      <c r="BF6" s="169"/>
      <c r="BG6" s="162"/>
      <c r="BH6" s="142" t="s">
        <v>454</v>
      </c>
      <c r="BI6" s="142" t="s">
        <v>454</v>
      </c>
      <c r="BJ6" s="169"/>
      <c r="BK6" s="162"/>
      <c r="BL6" s="142" t="s">
        <v>454</v>
      </c>
      <c r="BM6" s="142" t="s">
        <v>454</v>
      </c>
      <c r="BN6" s="169"/>
      <c r="BO6" s="162"/>
      <c r="BP6" s="142" t="s">
        <v>454</v>
      </c>
      <c r="BQ6" s="142" t="s">
        <v>454</v>
      </c>
      <c r="BR6" s="169"/>
      <c r="BS6" s="162"/>
      <c r="BT6" s="142" t="s">
        <v>454</v>
      </c>
      <c r="BU6" s="142" t="s">
        <v>454</v>
      </c>
      <c r="BV6" s="169"/>
      <c r="BW6" s="162"/>
      <c r="BX6" s="142" t="s">
        <v>454</v>
      </c>
      <c r="BY6" s="142" t="s">
        <v>454</v>
      </c>
      <c r="BZ6" s="169"/>
      <c r="CA6" s="162"/>
      <c r="CB6" s="142" t="s">
        <v>454</v>
      </c>
      <c r="CC6" s="142" t="s">
        <v>454</v>
      </c>
      <c r="CD6" s="169"/>
      <c r="CE6" s="162"/>
      <c r="CF6" s="142" t="s">
        <v>454</v>
      </c>
      <c r="CG6" s="142" t="s">
        <v>454</v>
      </c>
      <c r="CH6" s="169"/>
      <c r="CI6" s="162"/>
      <c r="CJ6" s="142" t="s">
        <v>454</v>
      </c>
      <c r="CK6" s="142" t="s">
        <v>454</v>
      </c>
      <c r="CL6" s="169"/>
      <c r="CM6" s="162"/>
      <c r="CN6" s="142" t="s">
        <v>454</v>
      </c>
      <c r="CO6" s="142" t="s">
        <v>454</v>
      </c>
      <c r="CP6" s="169"/>
      <c r="CQ6" s="162"/>
      <c r="CR6" s="142" t="s">
        <v>454</v>
      </c>
      <c r="CS6" s="142" t="s">
        <v>454</v>
      </c>
      <c r="CT6" s="169"/>
      <c r="CU6" s="162"/>
      <c r="CV6" s="142" t="s">
        <v>454</v>
      </c>
      <c r="CW6" s="142" t="s">
        <v>454</v>
      </c>
      <c r="CX6" s="169"/>
      <c r="CY6" s="162"/>
      <c r="CZ6" s="142" t="s">
        <v>454</v>
      </c>
      <c r="DA6" s="142" t="s">
        <v>454</v>
      </c>
      <c r="DB6" s="169"/>
      <c r="DC6" s="162"/>
      <c r="DD6" s="142" t="s">
        <v>454</v>
      </c>
      <c r="DE6" s="142" t="s">
        <v>454</v>
      </c>
      <c r="DF6" s="169"/>
      <c r="DG6" s="162"/>
      <c r="DH6" s="142" t="s">
        <v>454</v>
      </c>
      <c r="DI6" s="142" t="s">
        <v>454</v>
      </c>
      <c r="DJ6" s="169"/>
      <c r="DK6" s="162"/>
      <c r="DL6" s="142" t="s">
        <v>454</v>
      </c>
      <c r="DM6" s="142" t="s">
        <v>454</v>
      </c>
      <c r="DN6" s="169"/>
      <c r="DO6" s="162"/>
      <c r="DP6" s="142" t="s">
        <v>454</v>
      </c>
      <c r="DQ6" s="142" t="s">
        <v>454</v>
      </c>
      <c r="DR6" s="169"/>
      <c r="DS6" s="162"/>
      <c r="DT6" s="142" t="s">
        <v>454</v>
      </c>
      <c r="DU6" s="142" t="s">
        <v>454</v>
      </c>
    </row>
    <row r="7" spans="1:125" s="61" customFormat="1" ht="12" customHeight="1">
      <c r="A7" s="48" t="s">
        <v>455</v>
      </c>
      <c r="B7" s="63" t="s">
        <v>689</v>
      </c>
      <c r="C7" s="48" t="s">
        <v>451</v>
      </c>
      <c r="D7" s="70">
        <f>SUM(D8:D15)</f>
        <v>4484669</v>
      </c>
      <c r="E7" s="70">
        <f>SUM(E8:E15)</f>
        <v>1290582</v>
      </c>
      <c r="F7" s="49">
        <f>COUNTIF(F8:F15,"&lt;&gt;")</f>
        <v>8</v>
      </c>
      <c r="G7" s="49">
        <f>COUNTIF(G8:G15,"&lt;&gt;")</f>
        <v>8</v>
      </c>
      <c r="H7" s="70">
        <f>SUM(H8:H15)</f>
        <v>2933779</v>
      </c>
      <c r="I7" s="70">
        <f>SUM(I8:I15)</f>
        <v>630168</v>
      </c>
      <c r="J7" s="49">
        <f>COUNTIF(J8:J15,"&lt;&gt;")</f>
        <v>8</v>
      </c>
      <c r="K7" s="49">
        <f>COUNTIF(K8:K15,"&lt;&gt;")</f>
        <v>8</v>
      </c>
      <c r="L7" s="70">
        <f>SUM(L8:L15)</f>
        <v>730240</v>
      </c>
      <c r="M7" s="70">
        <f>SUM(M8:M15)</f>
        <v>358727</v>
      </c>
      <c r="N7" s="49">
        <f>COUNTIF(N8:N15,"&lt;&gt;")</f>
        <v>6</v>
      </c>
      <c r="O7" s="49">
        <f>COUNTIF(O8:O15,"&lt;&gt;")</f>
        <v>6</v>
      </c>
      <c r="P7" s="70">
        <f>SUM(P8:P15)</f>
        <v>378510</v>
      </c>
      <c r="Q7" s="70">
        <f>SUM(Q8:Q15)</f>
        <v>184683</v>
      </c>
      <c r="R7" s="49">
        <f>COUNTIF(R8:R15,"&lt;&gt;")</f>
        <v>4</v>
      </c>
      <c r="S7" s="49">
        <f>COUNTIF(S8:S15,"&lt;&gt;")</f>
        <v>4</v>
      </c>
      <c r="T7" s="70">
        <f>SUM(T8:T15)</f>
        <v>406568</v>
      </c>
      <c r="U7" s="70">
        <f>SUM(U8:U15)</f>
        <v>89493</v>
      </c>
      <c r="V7" s="49">
        <f>COUNTIF(V8:V15,"&lt;&gt;")</f>
        <v>1</v>
      </c>
      <c r="W7" s="49">
        <f>COUNTIF(W8:W15,"&lt;&gt;")</f>
        <v>1</v>
      </c>
      <c r="X7" s="70">
        <f>SUM(X8:X15)</f>
        <v>35572</v>
      </c>
      <c r="Y7" s="70">
        <f>SUM(Y8:Y15)</f>
        <v>27511</v>
      </c>
      <c r="Z7" s="49">
        <f>COUNTIF(Z8:Z15,"&lt;&gt;")</f>
        <v>0</v>
      </c>
      <c r="AA7" s="49">
        <f>COUNTIF(AA8:AA15,"&lt;&gt;")</f>
        <v>0</v>
      </c>
      <c r="AB7" s="70">
        <f>SUM(AB8:AB15)</f>
        <v>0</v>
      </c>
      <c r="AC7" s="70">
        <f>SUM(AC8:AC15)</f>
        <v>0</v>
      </c>
      <c r="AD7" s="49">
        <f>COUNTIF(AD8:AD15,"&lt;&gt;")</f>
        <v>0</v>
      </c>
      <c r="AE7" s="49">
        <f>COUNTIF(AE8:AE15,"&lt;&gt;")</f>
        <v>0</v>
      </c>
      <c r="AF7" s="70">
        <f>SUM(AF8:AF15)</f>
        <v>0</v>
      </c>
      <c r="AG7" s="70">
        <f>SUM(AG8:AG15)</f>
        <v>0</v>
      </c>
      <c r="AH7" s="49">
        <f>COUNTIF(AH8:AH15,"&lt;&gt;")</f>
        <v>0</v>
      </c>
      <c r="AI7" s="49">
        <f>COUNTIF(AI8:AI15,"&lt;&gt;")</f>
        <v>0</v>
      </c>
      <c r="AJ7" s="70">
        <f>SUM(AJ8:AJ15)</f>
        <v>0</v>
      </c>
      <c r="AK7" s="70">
        <f>SUM(AK8:AK15)</f>
        <v>0</v>
      </c>
      <c r="AL7" s="49">
        <f>COUNTIF(AL8:AL15,"&lt;&gt;")</f>
        <v>0</v>
      </c>
      <c r="AM7" s="49">
        <f>COUNTIF(AM8:AM15,"&lt;&gt;")</f>
        <v>0</v>
      </c>
      <c r="AN7" s="70">
        <f>SUM(AN8:AN15)</f>
        <v>0</v>
      </c>
      <c r="AO7" s="70">
        <f>SUM(AO8:AO15)</f>
        <v>0</v>
      </c>
      <c r="AP7" s="49">
        <f>COUNTIF(AP8:AP15,"&lt;&gt;")</f>
        <v>0</v>
      </c>
      <c r="AQ7" s="49">
        <f>COUNTIF(AQ8:AQ15,"&lt;&gt;")</f>
        <v>0</v>
      </c>
      <c r="AR7" s="70">
        <f>SUM(AR8:AR15)</f>
        <v>0</v>
      </c>
      <c r="AS7" s="70">
        <f>SUM(AS8:AS15)</f>
        <v>0</v>
      </c>
      <c r="AT7" s="49">
        <f>COUNTIF(AT8:AT15,"&lt;&gt;")</f>
        <v>0</v>
      </c>
      <c r="AU7" s="49">
        <f>COUNTIF(AU8:AU15,"&lt;&gt;")</f>
        <v>0</v>
      </c>
      <c r="AV7" s="70">
        <f>SUM(AV8:AV15)</f>
        <v>0</v>
      </c>
      <c r="AW7" s="70">
        <f>SUM(AW8:AW15)</f>
        <v>0</v>
      </c>
      <c r="AX7" s="49">
        <f>COUNTIF(AX8:AX15,"&lt;&gt;")</f>
        <v>0</v>
      </c>
      <c r="AY7" s="49">
        <f>COUNTIF(AY8:AY15,"&lt;&gt;")</f>
        <v>0</v>
      </c>
      <c r="AZ7" s="70">
        <f>SUM(AZ8:AZ15)</f>
        <v>0</v>
      </c>
      <c r="BA7" s="70">
        <f>SUM(BA8:BA15)</f>
        <v>0</v>
      </c>
      <c r="BB7" s="49">
        <f>COUNTIF(BB8:BB15,"&lt;&gt;")</f>
        <v>0</v>
      </c>
      <c r="BC7" s="49">
        <f>COUNTIF(BC8:BC15,"&lt;&gt;")</f>
        <v>0</v>
      </c>
      <c r="BD7" s="70">
        <f>SUM(BD8:BD15)</f>
        <v>0</v>
      </c>
      <c r="BE7" s="70">
        <f>SUM(BE8:BE15)</f>
        <v>0</v>
      </c>
      <c r="BF7" s="49">
        <f>COUNTIF(BF8:BF15,"&lt;&gt;")</f>
        <v>0</v>
      </c>
      <c r="BG7" s="49">
        <f>COUNTIF(BG8:BG15,"&lt;&gt;")</f>
        <v>0</v>
      </c>
      <c r="BH7" s="70">
        <f>SUM(BH8:BH15)</f>
        <v>0</v>
      </c>
      <c r="BI7" s="70">
        <f>SUM(BI8:BI15)</f>
        <v>0</v>
      </c>
      <c r="BJ7" s="49">
        <f>COUNTIF(BJ8:BJ15,"&lt;&gt;")</f>
        <v>0</v>
      </c>
      <c r="BK7" s="49">
        <f>COUNTIF(BK8:BK15,"&lt;&gt;")</f>
        <v>0</v>
      </c>
      <c r="BL7" s="70">
        <f>SUM(BL8:BL15)</f>
        <v>0</v>
      </c>
      <c r="BM7" s="70">
        <f>SUM(BM8:BM15)</f>
        <v>0</v>
      </c>
      <c r="BN7" s="49">
        <f>COUNTIF(BN8:BN15,"&lt;&gt;")</f>
        <v>0</v>
      </c>
      <c r="BO7" s="49">
        <f>COUNTIF(BO8:BO15,"&lt;&gt;")</f>
        <v>0</v>
      </c>
      <c r="BP7" s="70">
        <f>SUM(BP8:BP15)</f>
        <v>0</v>
      </c>
      <c r="BQ7" s="70">
        <f>SUM(BQ8:BQ15)</f>
        <v>0</v>
      </c>
      <c r="BR7" s="49">
        <f>COUNTIF(BR8:BR15,"&lt;&gt;")</f>
        <v>0</v>
      </c>
      <c r="BS7" s="49">
        <f>COUNTIF(BS8:BS15,"&lt;&gt;")</f>
        <v>0</v>
      </c>
      <c r="BT7" s="70">
        <f>SUM(BT8:BT15)</f>
        <v>0</v>
      </c>
      <c r="BU7" s="70">
        <f>SUM(BU8:BU15)</f>
        <v>0</v>
      </c>
      <c r="BV7" s="49">
        <f>COUNTIF(BV8:BV15,"&lt;&gt;")</f>
        <v>0</v>
      </c>
      <c r="BW7" s="49">
        <f>COUNTIF(BW8:BW15,"&lt;&gt;")</f>
        <v>0</v>
      </c>
      <c r="BX7" s="70">
        <f>SUM(BX8:BX15)</f>
        <v>0</v>
      </c>
      <c r="BY7" s="70">
        <f>SUM(BY8:BY15)</f>
        <v>0</v>
      </c>
      <c r="BZ7" s="49">
        <f>COUNTIF(BZ8:BZ15,"&lt;&gt;")</f>
        <v>0</v>
      </c>
      <c r="CA7" s="49">
        <f>COUNTIF(CA8:CA15,"&lt;&gt;")</f>
        <v>0</v>
      </c>
      <c r="CB7" s="70">
        <f>SUM(CB8:CB15)</f>
        <v>0</v>
      </c>
      <c r="CC7" s="70">
        <f>SUM(CC8:CC15)</f>
        <v>0</v>
      </c>
      <c r="CD7" s="49">
        <f>COUNTIF(CD8:CD15,"&lt;&gt;")</f>
        <v>0</v>
      </c>
      <c r="CE7" s="49">
        <f>COUNTIF(CE8:CE15,"&lt;&gt;")</f>
        <v>0</v>
      </c>
      <c r="CF7" s="70">
        <f>SUM(CF8:CF15)</f>
        <v>0</v>
      </c>
      <c r="CG7" s="70">
        <f>SUM(CG8:CG15)</f>
        <v>0</v>
      </c>
      <c r="CH7" s="49">
        <f>COUNTIF(CH8:CH15,"&lt;&gt;")</f>
        <v>0</v>
      </c>
      <c r="CI7" s="49">
        <f>COUNTIF(CI8:CI15,"&lt;&gt;")</f>
        <v>0</v>
      </c>
      <c r="CJ7" s="70">
        <f>SUM(CJ8:CJ15)</f>
        <v>0</v>
      </c>
      <c r="CK7" s="70">
        <f>SUM(CK8:CK15)</f>
        <v>0</v>
      </c>
      <c r="CL7" s="49">
        <f>COUNTIF(CL8:CL15,"&lt;&gt;")</f>
        <v>0</v>
      </c>
      <c r="CM7" s="49">
        <f>COUNTIF(CM8:CM15,"&lt;&gt;")</f>
        <v>0</v>
      </c>
      <c r="CN7" s="70">
        <f>SUM(CN8:CN15)</f>
        <v>0</v>
      </c>
      <c r="CO7" s="70">
        <f>SUM(CO8:CO15)</f>
        <v>0</v>
      </c>
      <c r="CP7" s="49">
        <f>COUNTIF(CP8:CP15,"&lt;&gt;")</f>
        <v>0</v>
      </c>
      <c r="CQ7" s="49">
        <f>COUNTIF(CQ8:CQ15,"&lt;&gt;")</f>
        <v>0</v>
      </c>
      <c r="CR7" s="70">
        <f>SUM(CR8:CR15)</f>
        <v>0</v>
      </c>
      <c r="CS7" s="70">
        <f>SUM(CS8:CS15)</f>
        <v>0</v>
      </c>
      <c r="CT7" s="49">
        <f>COUNTIF(CT8:CT15,"&lt;&gt;")</f>
        <v>0</v>
      </c>
      <c r="CU7" s="49">
        <f>COUNTIF(CU8:CU15,"&lt;&gt;")</f>
        <v>0</v>
      </c>
      <c r="CV7" s="70">
        <f>SUM(CV8:CV15)</f>
        <v>0</v>
      </c>
      <c r="CW7" s="70">
        <f>SUM(CW8:CW15)</f>
        <v>0</v>
      </c>
      <c r="CX7" s="49">
        <f>COUNTIF(CX8:CX15,"&lt;&gt;")</f>
        <v>0</v>
      </c>
      <c r="CY7" s="49">
        <f>COUNTIF(CY8:CY15,"&lt;&gt;")</f>
        <v>0</v>
      </c>
      <c r="CZ7" s="70">
        <f>SUM(CZ8:CZ15)</f>
        <v>0</v>
      </c>
      <c r="DA7" s="70">
        <f>SUM(DA8:DA15)</f>
        <v>0</v>
      </c>
      <c r="DB7" s="49">
        <f>COUNTIF(DB8:DB15,"&lt;&gt;")</f>
        <v>0</v>
      </c>
      <c r="DC7" s="49">
        <f>COUNTIF(DC8:DC15,"&lt;&gt;")</f>
        <v>0</v>
      </c>
      <c r="DD7" s="70">
        <f>SUM(DD8:DD15)</f>
        <v>0</v>
      </c>
      <c r="DE7" s="70">
        <f>SUM(DE8:DE15)</f>
        <v>0</v>
      </c>
      <c r="DF7" s="49">
        <f>COUNTIF(DF8:DF15,"&lt;&gt;")</f>
        <v>0</v>
      </c>
      <c r="DG7" s="49">
        <f>COUNTIF(DG8:DG15,"&lt;&gt;")</f>
        <v>0</v>
      </c>
      <c r="DH7" s="70">
        <f>SUM(DH8:DH15)</f>
        <v>0</v>
      </c>
      <c r="DI7" s="70">
        <f>SUM(DI8:DI15)</f>
        <v>0</v>
      </c>
      <c r="DJ7" s="49">
        <f>COUNTIF(DJ8:DJ15,"&lt;&gt;")</f>
        <v>0</v>
      </c>
      <c r="DK7" s="49">
        <f>COUNTIF(DK8:DK15,"&lt;&gt;")</f>
        <v>0</v>
      </c>
      <c r="DL7" s="70">
        <f>SUM(DL8:DL15)</f>
        <v>0</v>
      </c>
      <c r="DM7" s="70">
        <f>SUM(DM8:DM15)</f>
        <v>0</v>
      </c>
      <c r="DN7" s="49">
        <f>COUNTIF(DN8:DN15,"&lt;&gt;")</f>
        <v>0</v>
      </c>
      <c r="DO7" s="49">
        <f>COUNTIF(DO8:DO15,"&lt;&gt;")</f>
        <v>0</v>
      </c>
      <c r="DP7" s="70">
        <f>SUM(DP8:DP15)</f>
        <v>0</v>
      </c>
      <c r="DQ7" s="70">
        <f>SUM(DQ8:DQ15)</f>
        <v>0</v>
      </c>
      <c r="DR7" s="49">
        <f>COUNTIF(DR8:DR15,"&lt;&gt;")</f>
        <v>0</v>
      </c>
      <c r="DS7" s="49">
        <f>COUNTIF(DS8:DS15,"&lt;&gt;")</f>
        <v>0</v>
      </c>
      <c r="DT7" s="70">
        <f>SUM(DT8:DT15)</f>
        <v>0</v>
      </c>
      <c r="DU7" s="70">
        <f>SUM(DU8:DU15)</f>
        <v>0</v>
      </c>
    </row>
    <row r="8" spans="1:125" s="50" customFormat="1" ht="12" customHeight="1">
      <c r="A8" s="51" t="s">
        <v>455</v>
      </c>
      <c r="B8" s="64" t="s">
        <v>482</v>
      </c>
      <c r="C8" s="51" t="s">
        <v>490</v>
      </c>
      <c r="D8" s="72">
        <f aca="true" t="shared" si="0" ref="D8:E15">SUM(H8,L8,P8,T8,X8,AB8,AF8,AJ8,AN8,AR8,AV8,AZ8,BD8,BH8,BL8,BP8,BT8,BX8,CB8,CF8,CJ8,CN8,CR8,CV8,CZ8,DD8,DH8,DL8,DP8,DT8)</f>
        <v>637729</v>
      </c>
      <c r="E8" s="72">
        <f t="shared" si="0"/>
        <v>245737</v>
      </c>
      <c r="F8" s="66" t="s">
        <v>480</v>
      </c>
      <c r="G8" s="52" t="s">
        <v>481</v>
      </c>
      <c r="H8" s="72">
        <v>385004</v>
      </c>
      <c r="I8" s="72">
        <v>80211</v>
      </c>
      <c r="J8" s="66" t="s">
        <v>488</v>
      </c>
      <c r="K8" s="52" t="s">
        <v>489</v>
      </c>
      <c r="L8" s="72">
        <v>12266</v>
      </c>
      <c r="M8" s="72">
        <v>116737</v>
      </c>
      <c r="N8" s="66" t="s">
        <v>523</v>
      </c>
      <c r="O8" s="52" t="s">
        <v>524</v>
      </c>
      <c r="P8" s="72">
        <v>240459</v>
      </c>
      <c r="Q8" s="72">
        <v>48789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455</v>
      </c>
      <c r="B9" s="64" t="s">
        <v>464</v>
      </c>
      <c r="C9" s="51" t="s">
        <v>465</v>
      </c>
      <c r="D9" s="72">
        <f t="shared" si="0"/>
        <v>0</v>
      </c>
      <c r="E9" s="72">
        <f t="shared" si="0"/>
        <v>247461</v>
      </c>
      <c r="F9" s="66" t="s">
        <v>466</v>
      </c>
      <c r="G9" s="52" t="s">
        <v>467</v>
      </c>
      <c r="H9" s="72">
        <v>0</v>
      </c>
      <c r="I9" s="72">
        <v>169993</v>
      </c>
      <c r="J9" s="66" t="s">
        <v>460</v>
      </c>
      <c r="K9" s="52" t="s">
        <v>461</v>
      </c>
      <c r="L9" s="72">
        <v>0</v>
      </c>
      <c r="M9" s="72">
        <v>39118</v>
      </c>
      <c r="N9" s="66" t="s">
        <v>517</v>
      </c>
      <c r="O9" s="52" t="s">
        <v>518</v>
      </c>
      <c r="P9" s="72">
        <v>0</v>
      </c>
      <c r="Q9" s="72">
        <v>38350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455</v>
      </c>
      <c r="B10" s="64" t="s">
        <v>503</v>
      </c>
      <c r="C10" s="51" t="s">
        <v>504</v>
      </c>
      <c r="D10" s="72">
        <f t="shared" si="0"/>
        <v>339131</v>
      </c>
      <c r="E10" s="72">
        <f t="shared" si="0"/>
        <v>0</v>
      </c>
      <c r="F10" s="66" t="s">
        <v>501</v>
      </c>
      <c r="G10" s="52" t="s">
        <v>502</v>
      </c>
      <c r="H10" s="72">
        <v>137841</v>
      </c>
      <c r="I10" s="72">
        <v>0</v>
      </c>
      <c r="J10" s="66" t="s">
        <v>505</v>
      </c>
      <c r="K10" s="52" t="s">
        <v>506</v>
      </c>
      <c r="L10" s="72">
        <v>62885</v>
      </c>
      <c r="M10" s="72">
        <v>0</v>
      </c>
      <c r="N10" s="66" t="s">
        <v>507</v>
      </c>
      <c r="O10" s="52" t="s">
        <v>508</v>
      </c>
      <c r="P10" s="72">
        <v>62678</v>
      </c>
      <c r="Q10" s="72">
        <v>0</v>
      </c>
      <c r="R10" s="66" t="s">
        <v>509</v>
      </c>
      <c r="S10" s="52" t="s">
        <v>510</v>
      </c>
      <c r="T10" s="72">
        <v>75727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455</v>
      </c>
      <c r="B11" s="64" t="s">
        <v>462</v>
      </c>
      <c r="C11" s="51" t="s">
        <v>463</v>
      </c>
      <c r="D11" s="72">
        <f t="shared" si="0"/>
        <v>936923</v>
      </c>
      <c r="E11" s="72">
        <f t="shared" si="0"/>
        <v>0</v>
      </c>
      <c r="F11" s="66" t="s">
        <v>460</v>
      </c>
      <c r="G11" s="52" t="s">
        <v>461</v>
      </c>
      <c r="H11" s="72">
        <v>848689</v>
      </c>
      <c r="I11" s="72">
        <v>0</v>
      </c>
      <c r="J11" s="66" t="s">
        <v>517</v>
      </c>
      <c r="K11" s="52" t="s">
        <v>518</v>
      </c>
      <c r="L11" s="72">
        <v>88234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455</v>
      </c>
      <c r="B12" s="54" t="s">
        <v>478</v>
      </c>
      <c r="C12" s="53" t="s">
        <v>479</v>
      </c>
      <c r="D12" s="74">
        <f t="shared" si="0"/>
        <v>478198</v>
      </c>
      <c r="E12" s="74">
        <f t="shared" si="0"/>
        <v>172542</v>
      </c>
      <c r="F12" s="54" t="s">
        <v>476</v>
      </c>
      <c r="G12" s="53" t="s">
        <v>477</v>
      </c>
      <c r="H12" s="74">
        <v>311913</v>
      </c>
      <c r="I12" s="74">
        <v>66739</v>
      </c>
      <c r="J12" s="54" t="s">
        <v>501</v>
      </c>
      <c r="K12" s="53" t="s">
        <v>502</v>
      </c>
      <c r="L12" s="74">
        <v>73095</v>
      </c>
      <c r="M12" s="74">
        <v>36989</v>
      </c>
      <c r="N12" s="54" t="s">
        <v>505</v>
      </c>
      <c r="O12" s="53" t="s">
        <v>506</v>
      </c>
      <c r="P12" s="74">
        <v>29930</v>
      </c>
      <c r="Q12" s="74">
        <v>21613</v>
      </c>
      <c r="R12" s="54" t="s">
        <v>507</v>
      </c>
      <c r="S12" s="53" t="s">
        <v>508</v>
      </c>
      <c r="T12" s="74">
        <v>27688</v>
      </c>
      <c r="U12" s="74">
        <v>19690</v>
      </c>
      <c r="V12" s="54" t="s">
        <v>509</v>
      </c>
      <c r="W12" s="53" t="s">
        <v>510</v>
      </c>
      <c r="X12" s="74">
        <v>35572</v>
      </c>
      <c r="Y12" s="74">
        <v>27511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455</v>
      </c>
      <c r="B13" s="54" t="s">
        <v>495</v>
      </c>
      <c r="C13" s="53" t="s">
        <v>528</v>
      </c>
      <c r="D13" s="74">
        <f t="shared" si="0"/>
        <v>198147</v>
      </c>
      <c r="E13" s="74">
        <f t="shared" si="0"/>
        <v>145985</v>
      </c>
      <c r="F13" s="54" t="s">
        <v>493</v>
      </c>
      <c r="G13" s="53" t="s">
        <v>494</v>
      </c>
      <c r="H13" s="74">
        <v>120831</v>
      </c>
      <c r="I13" s="74">
        <v>98013</v>
      </c>
      <c r="J13" s="54" t="s">
        <v>526</v>
      </c>
      <c r="K13" s="53" t="s">
        <v>527</v>
      </c>
      <c r="L13" s="74">
        <v>77316</v>
      </c>
      <c r="M13" s="74">
        <v>47972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455</v>
      </c>
      <c r="B14" s="54" t="s">
        <v>486</v>
      </c>
      <c r="C14" s="53" t="s">
        <v>487</v>
      </c>
      <c r="D14" s="74">
        <f t="shared" si="0"/>
        <v>534619</v>
      </c>
      <c r="E14" s="74">
        <f t="shared" si="0"/>
        <v>155368</v>
      </c>
      <c r="F14" s="54" t="s">
        <v>484</v>
      </c>
      <c r="G14" s="53" t="s">
        <v>485</v>
      </c>
      <c r="H14" s="74">
        <v>165732</v>
      </c>
      <c r="I14" s="74">
        <v>38842</v>
      </c>
      <c r="J14" s="54" t="s">
        <v>491</v>
      </c>
      <c r="K14" s="53" t="s">
        <v>492</v>
      </c>
      <c r="L14" s="74">
        <v>197809</v>
      </c>
      <c r="M14" s="74">
        <v>52825</v>
      </c>
      <c r="N14" s="54" t="s">
        <v>519</v>
      </c>
      <c r="O14" s="53" t="s">
        <v>520</v>
      </c>
      <c r="P14" s="74">
        <v>45443</v>
      </c>
      <c r="Q14" s="74">
        <v>24859</v>
      </c>
      <c r="R14" s="54" t="s">
        <v>521</v>
      </c>
      <c r="S14" s="53" t="s">
        <v>522</v>
      </c>
      <c r="T14" s="74">
        <v>125635</v>
      </c>
      <c r="U14" s="74">
        <v>38842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455</v>
      </c>
      <c r="B15" s="54" t="s">
        <v>474</v>
      </c>
      <c r="C15" s="53" t="s">
        <v>475</v>
      </c>
      <c r="D15" s="74">
        <f t="shared" si="0"/>
        <v>1359922</v>
      </c>
      <c r="E15" s="74">
        <f t="shared" si="0"/>
        <v>323489</v>
      </c>
      <c r="F15" s="54" t="s">
        <v>472</v>
      </c>
      <c r="G15" s="53" t="s">
        <v>473</v>
      </c>
      <c r="H15" s="74">
        <v>963769</v>
      </c>
      <c r="I15" s="74">
        <v>176370</v>
      </c>
      <c r="J15" s="54" t="s">
        <v>497</v>
      </c>
      <c r="K15" s="53" t="s">
        <v>498</v>
      </c>
      <c r="L15" s="74">
        <v>218635</v>
      </c>
      <c r="M15" s="74">
        <v>65086</v>
      </c>
      <c r="N15" s="54" t="s">
        <v>499</v>
      </c>
      <c r="O15" s="53" t="s">
        <v>500</v>
      </c>
      <c r="P15" s="74">
        <v>0</v>
      </c>
      <c r="Q15" s="74">
        <v>51072</v>
      </c>
      <c r="R15" s="54" t="s">
        <v>515</v>
      </c>
      <c r="S15" s="53" t="s">
        <v>516</v>
      </c>
      <c r="T15" s="74">
        <v>177518</v>
      </c>
      <c r="U15" s="74">
        <v>30961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565</v>
      </c>
      <c r="D2" s="25" t="s">
        <v>112</v>
      </c>
      <c r="E2" s="144" t="s">
        <v>566</v>
      </c>
      <c r="F2" s="3"/>
      <c r="G2" s="3"/>
      <c r="H2" s="3"/>
      <c r="I2" s="3"/>
      <c r="J2" s="3"/>
      <c r="K2" s="3"/>
      <c r="L2" s="3" t="str">
        <f>LEFT(D2,2)</f>
        <v>09</v>
      </c>
      <c r="M2" s="3" t="str">
        <f>IF(L2&lt;&gt;"",VLOOKUP(L2,$AK$6:$AL$52,2,FALSE),"-")</f>
        <v>栃木県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41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567</v>
      </c>
      <c r="C6" s="171"/>
      <c r="D6" s="172"/>
      <c r="E6" s="13" t="s">
        <v>57</v>
      </c>
      <c r="F6" s="14" t="s">
        <v>59</v>
      </c>
      <c r="H6" s="173" t="s">
        <v>568</v>
      </c>
      <c r="I6" s="174"/>
      <c r="J6" s="174"/>
      <c r="K6" s="175"/>
      <c r="L6" s="13" t="s">
        <v>57</v>
      </c>
      <c r="M6" s="13" t="s">
        <v>59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569</v>
      </c>
      <c r="AL6" s="28" t="s">
        <v>5</v>
      </c>
    </row>
    <row r="7" spans="2:38" ht="19.5" customHeight="1">
      <c r="B7" s="176" t="s">
        <v>83</v>
      </c>
      <c r="C7" s="177"/>
      <c r="D7" s="177"/>
      <c r="E7" s="17">
        <f aca="true" t="shared" si="0" ref="E7:E12">AF7</f>
        <v>385317</v>
      </c>
      <c r="F7" s="17">
        <f aca="true" t="shared" si="1" ref="F7:F12">AF14</f>
        <v>33667</v>
      </c>
      <c r="H7" s="178" t="s">
        <v>448</v>
      </c>
      <c r="I7" s="178" t="s">
        <v>570</v>
      </c>
      <c r="J7" s="173" t="s">
        <v>90</v>
      </c>
      <c r="K7" s="190"/>
      <c r="L7" s="17">
        <f aca="true" t="shared" si="2" ref="L7:L12">AF21</f>
        <v>2520</v>
      </c>
      <c r="M7" s="17">
        <f aca="true" t="shared" si="3" ref="M7:M12">AF42</f>
        <v>0</v>
      </c>
      <c r="AC7" s="15" t="s">
        <v>83</v>
      </c>
      <c r="AD7" s="41" t="s">
        <v>571</v>
      </c>
      <c r="AE7" s="40" t="s">
        <v>572</v>
      </c>
      <c r="AF7" s="36">
        <f aca="true" ca="1" t="shared" si="4" ref="AF7:AF38">IF(AF$2=0,INDIRECT("'"&amp;AD7&amp;"'!"&amp;AE7&amp;$AI$2),0)</f>
        <v>385317</v>
      </c>
      <c r="AG7" s="40"/>
      <c r="AH7" s="145" t="str">
        <f>+'廃棄物事業経費（歳入）'!B7</f>
        <v>09000</v>
      </c>
      <c r="AI7" s="2">
        <v>7</v>
      </c>
      <c r="AK7" s="26" t="s">
        <v>573</v>
      </c>
      <c r="AL7" s="28" t="s">
        <v>6</v>
      </c>
    </row>
    <row r="8" spans="2:38" ht="19.5" customHeight="1">
      <c r="B8" s="176" t="s">
        <v>574</v>
      </c>
      <c r="C8" s="177"/>
      <c r="D8" s="177"/>
      <c r="E8" s="17">
        <f t="shared" si="0"/>
        <v>4050</v>
      </c>
      <c r="F8" s="17">
        <f t="shared" si="1"/>
        <v>17708</v>
      </c>
      <c r="H8" s="179"/>
      <c r="I8" s="179"/>
      <c r="J8" s="173" t="s">
        <v>92</v>
      </c>
      <c r="K8" s="175"/>
      <c r="L8" s="17">
        <f t="shared" si="2"/>
        <v>1816963</v>
      </c>
      <c r="M8" s="17">
        <f t="shared" si="3"/>
        <v>80292</v>
      </c>
      <c r="AC8" s="15" t="s">
        <v>574</v>
      </c>
      <c r="AD8" s="41" t="s">
        <v>571</v>
      </c>
      <c r="AE8" s="40" t="s">
        <v>575</v>
      </c>
      <c r="AF8" s="36">
        <f ca="1" t="shared" si="4"/>
        <v>4050</v>
      </c>
      <c r="AG8" s="40"/>
      <c r="AH8" s="145" t="str">
        <f>+'廃棄物事業経費（歳入）'!B8</f>
        <v>09201</v>
      </c>
      <c r="AI8" s="2">
        <v>8</v>
      </c>
      <c r="AK8" s="26" t="s">
        <v>576</v>
      </c>
      <c r="AL8" s="28" t="s">
        <v>7</v>
      </c>
    </row>
    <row r="9" spans="2:38" ht="19.5" customHeight="1">
      <c r="B9" s="176" t="s">
        <v>86</v>
      </c>
      <c r="C9" s="177"/>
      <c r="D9" s="177"/>
      <c r="E9" s="17">
        <f t="shared" si="0"/>
        <v>597400</v>
      </c>
      <c r="F9" s="17">
        <f t="shared" si="1"/>
        <v>1900</v>
      </c>
      <c r="H9" s="179"/>
      <c r="I9" s="179"/>
      <c r="J9" s="173" t="s">
        <v>94</v>
      </c>
      <c r="K9" s="190"/>
      <c r="L9" s="17">
        <f t="shared" si="2"/>
        <v>48405</v>
      </c>
      <c r="M9" s="17">
        <f t="shared" si="3"/>
        <v>0</v>
      </c>
      <c r="AC9" s="15" t="s">
        <v>86</v>
      </c>
      <c r="AD9" s="41" t="s">
        <v>571</v>
      </c>
      <c r="AE9" s="40" t="s">
        <v>577</v>
      </c>
      <c r="AF9" s="36">
        <f ca="1" t="shared" si="4"/>
        <v>597400</v>
      </c>
      <c r="AG9" s="40"/>
      <c r="AH9" s="145" t="str">
        <f>+'廃棄物事業経費（歳入）'!B9</f>
        <v>09202</v>
      </c>
      <c r="AI9" s="2">
        <v>9</v>
      </c>
      <c r="AK9" s="26" t="s">
        <v>578</v>
      </c>
      <c r="AL9" s="28" t="s">
        <v>8</v>
      </c>
    </row>
    <row r="10" spans="2:38" ht="19.5" customHeight="1">
      <c r="B10" s="176" t="s">
        <v>579</v>
      </c>
      <c r="C10" s="177"/>
      <c r="D10" s="177"/>
      <c r="E10" s="17">
        <f t="shared" si="0"/>
        <v>3649547</v>
      </c>
      <c r="F10" s="17">
        <f t="shared" si="1"/>
        <v>624930</v>
      </c>
      <c r="H10" s="179"/>
      <c r="I10" s="180"/>
      <c r="J10" s="173" t="s">
        <v>0</v>
      </c>
      <c r="K10" s="190"/>
      <c r="L10" s="17">
        <f t="shared" si="2"/>
        <v>33457</v>
      </c>
      <c r="M10" s="17">
        <f t="shared" si="3"/>
        <v>0</v>
      </c>
      <c r="AC10" s="15" t="s">
        <v>579</v>
      </c>
      <c r="AD10" s="41" t="s">
        <v>571</v>
      </c>
      <c r="AE10" s="40" t="s">
        <v>580</v>
      </c>
      <c r="AF10" s="36">
        <f ca="1" t="shared" si="4"/>
        <v>3649547</v>
      </c>
      <c r="AG10" s="40"/>
      <c r="AH10" s="145" t="str">
        <f>+'廃棄物事業経費（歳入）'!B10</f>
        <v>09203</v>
      </c>
      <c r="AI10" s="2">
        <v>10</v>
      </c>
      <c r="AK10" s="26" t="s">
        <v>581</v>
      </c>
      <c r="AL10" s="28" t="s">
        <v>9</v>
      </c>
    </row>
    <row r="11" spans="2:38" ht="19.5" customHeight="1">
      <c r="B11" s="176" t="s">
        <v>582</v>
      </c>
      <c r="C11" s="177"/>
      <c r="D11" s="177"/>
      <c r="E11" s="17">
        <f t="shared" si="0"/>
        <v>4484669</v>
      </c>
      <c r="F11" s="17">
        <f t="shared" si="1"/>
        <v>1290582</v>
      </c>
      <c r="H11" s="179"/>
      <c r="I11" s="181" t="s">
        <v>73</v>
      </c>
      <c r="J11" s="181"/>
      <c r="K11" s="181"/>
      <c r="L11" s="17">
        <f t="shared" si="2"/>
        <v>169020</v>
      </c>
      <c r="M11" s="17">
        <f t="shared" si="3"/>
        <v>2709</v>
      </c>
      <c r="AC11" s="15" t="s">
        <v>582</v>
      </c>
      <c r="AD11" s="41" t="s">
        <v>571</v>
      </c>
      <c r="AE11" s="40" t="s">
        <v>583</v>
      </c>
      <c r="AF11" s="36">
        <f ca="1" t="shared" si="4"/>
        <v>4484669</v>
      </c>
      <c r="AG11" s="40"/>
      <c r="AH11" s="145" t="str">
        <f>+'廃棄物事業経費（歳入）'!B11</f>
        <v>09204</v>
      </c>
      <c r="AI11" s="2">
        <v>11</v>
      </c>
      <c r="AK11" s="26" t="s">
        <v>584</v>
      </c>
      <c r="AL11" s="28" t="s">
        <v>10</v>
      </c>
    </row>
    <row r="12" spans="2:38" ht="19.5" customHeight="1">
      <c r="B12" s="176" t="s">
        <v>0</v>
      </c>
      <c r="C12" s="177"/>
      <c r="D12" s="177"/>
      <c r="E12" s="17">
        <f t="shared" si="0"/>
        <v>1507033</v>
      </c>
      <c r="F12" s="17">
        <f t="shared" si="1"/>
        <v>34779</v>
      </c>
      <c r="H12" s="179"/>
      <c r="I12" s="181" t="s">
        <v>585</v>
      </c>
      <c r="J12" s="181"/>
      <c r="K12" s="181"/>
      <c r="L12" s="17">
        <f t="shared" si="2"/>
        <v>628549</v>
      </c>
      <c r="M12" s="17">
        <f t="shared" si="3"/>
        <v>312</v>
      </c>
      <c r="AC12" s="15" t="s">
        <v>0</v>
      </c>
      <c r="AD12" s="41" t="s">
        <v>571</v>
      </c>
      <c r="AE12" s="40" t="s">
        <v>586</v>
      </c>
      <c r="AF12" s="36">
        <f ca="1" t="shared" si="4"/>
        <v>1507033</v>
      </c>
      <c r="AG12" s="40"/>
      <c r="AH12" s="145" t="str">
        <f>+'廃棄物事業経費（歳入）'!B12</f>
        <v>09205</v>
      </c>
      <c r="AI12" s="2">
        <v>12</v>
      </c>
      <c r="AK12" s="26" t="s">
        <v>587</v>
      </c>
      <c r="AL12" s="28" t="s">
        <v>11</v>
      </c>
    </row>
    <row r="13" spans="2:38" ht="19.5" customHeight="1">
      <c r="B13" s="182" t="s">
        <v>588</v>
      </c>
      <c r="C13" s="183"/>
      <c r="D13" s="183"/>
      <c r="E13" s="18">
        <f>SUM(E7:E12)</f>
        <v>10628016</v>
      </c>
      <c r="F13" s="18">
        <f>SUM(F7:F12)</f>
        <v>2003566</v>
      </c>
      <c r="H13" s="179"/>
      <c r="I13" s="170" t="s">
        <v>452</v>
      </c>
      <c r="J13" s="184"/>
      <c r="K13" s="185"/>
      <c r="L13" s="19">
        <f>SUM(L7:L12)</f>
        <v>2698914</v>
      </c>
      <c r="M13" s="19">
        <f>SUM(M7:M12)</f>
        <v>83313</v>
      </c>
      <c r="AC13" s="15" t="s">
        <v>70</v>
      </c>
      <c r="AD13" s="41" t="s">
        <v>571</v>
      </c>
      <c r="AE13" s="40" t="s">
        <v>589</v>
      </c>
      <c r="AF13" s="36">
        <f ca="1" t="shared" si="4"/>
        <v>15675174</v>
      </c>
      <c r="AG13" s="40"/>
      <c r="AH13" s="145" t="str">
        <f>+'廃棄物事業経費（歳入）'!B13</f>
        <v>09206</v>
      </c>
      <c r="AI13" s="2">
        <v>13</v>
      </c>
      <c r="AK13" s="26" t="s">
        <v>590</v>
      </c>
      <c r="AL13" s="28" t="s">
        <v>12</v>
      </c>
    </row>
    <row r="14" spans="2:38" ht="19.5" customHeight="1">
      <c r="B14" s="20"/>
      <c r="C14" s="186" t="s">
        <v>591</v>
      </c>
      <c r="D14" s="187"/>
      <c r="E14" s="22">
        <f>E13-E11</f>
        <v>6143347</v>
      </c>
      <c r="F14" s="22">
        <f>F13-F11</f>
        <v>712984</v>
      </c>
      <c r="H14" s="180"/>
      <c r="I14" s="20"/>
      <c r="J14" s="24"/>
      <c r="K14" s="21" t="s">
        <v>591</v>
      </c>
      <c r="L14" s="23">
        <f>L13-L12</f>
        <v>2070365</v>
      </c>
      <c r="M14" s="23">
        <f>M13-M12</f>
        <v>83001</v>
      </c>
      <c r="AC14" s="15" t="s">
        <v>83</v>
      </c>
      <c r="AD14" s="41" t="s">
        <v>571</v>
      </c>
      <c r="AE14" s="40" t="s">
        <v>592</v>
      </c>
      <c r="AF14" s="36">
        <f ca="1" t="shared" si="4"/>
        <v>33667</v>
      </c>
      <c r="AG14" s="40"/>
      <c r="AH14" s="145" t="str">
        <f>+'廃棄物事業経費（歳入）'!B14</f>
        <v>09208</v>
      </c>
      <c r="AI14" s="2">
        <v>14</v>
      </c>
      <c r="AK14" s="26" t="s">
        <v>593</v>
      </c>
      <c r="AL14" s="28" t="s">
        <v>13</v>
      </c>
    </row>
    <row r="15" spans="2:38" ht="19.5" customHeight="1">
      <c r="B15" s="176" t="s">
        <v>70</v>
      </c>
      <c r="C15" s="177"/>
      <c r="D15" s="177"/>
      <c r="E15" s="17">
        <f>AF13</f>
        <v>15675174</v>
      </c>
      <c r="F15" s="17">
        <f>AF20</f>
        <v>2897215</v>
      </c>
      <c r="H15" s="178" t="s">
        <v>594</v>
      </c>
      <c r="I15" s="178" t="s">
        <v>595</v>
      </c>
      <c r="J15" s="16" t="s">
        <v>96</v>
      </c>
      <c r="K15" s="27"/>
      <c r="L15" s="17">
        <f aca="true" t="shared" si="5" ref="L15:L28">AF27</f>
        <v>1390116</v>
      </c>
      <c r="M15" s="17">
        <f aca="true" t="shared" si="6" ref="M15:M28">AF48</f>
        <v>313888</v>
      </c>
      <c r="AC15" s="15" t="s">
        <v>574</v>
      </c>
      <c r="AD15" s="41" t="s">
        <v>571</v>
      </c>
      <c r="AE15" s="40" t="s">
        <v>596</v>
      </c>
      <c r="AF15" s="36">
        <f ca="1" t="shared" si="4"/>
        <v>17708</v>
      </c>
      <c r="AG15" s="40"/>
      <c r="AH15" s="145" t="str">
        <f>+'廃棄物事業経費（歳入）'!B15</f>
        <v>09209</v>
      </c>
      <c r="AI15" s="2">
        <v>15</v>
      </c>
      <c r="AK15" s="26" t="s">
        <v>597</v>
      </c>
      <c r="AL15" s="28" t="s">
        <v>14</v>
      </c>
    </row>
    <row r="16" spans="2:38" ht="19.5" customHeight="1">
      <c r="B16" s="182" t="s">
        <v>1</v>
      </c>
      <c r="C16" s="188"/>
      <c r="D16" s="188"/>
      <c r="E16" s="18">
        <f>SUM(E13,E15)</f>
        <v>26303190</v>
      </c>
      <c r="F16" s="18">
        <f>SUM(F13,F15)</f>
        <v>4900781</v>
      </c>
      <c r="H16" s="192"/>
      <c r="I16" s="179"/>
      <c r="J16" s="179" t="s">
        <v>598</v>
      </c>
      <c r="K16" s="13" t="s">
        <v>98</v>
      </c>
      <c r="L16" s="17">
        <f t="shared" si="5"/>
        <v>604658</v>
      </c>
      <c r="M16" s="17">
        <f t="shared" si="6"/>
        <v>416274</v>
      </c>
      <c r="AC16" s="15" t="s">
        <v>86</v>
      </c>
      <c r="AD16" s="41" t="s">
        <v>571</v>
      </c>
      <c r="AE16" s="40" t="s">
        <v>599</v>
      </c>
      <c r="AF16" s="36">
        <f ca="1" t="shared" si="4"/>
        <v>1900</v>
      </c>
      <c r="AG16" s="40"/>
      <c r="AH16" s="145" t="str">
        <f>+'廃棄物事業経費（歳入）'!B16</f>
        <v>09210</v>
      </c>
      <c r="AI16" s="2">
        <v>16</v>
      </c>
      <c r="AK16" s="26" t="s">
        <v>600</v>
      </c>
      <c r="AL16" s="28" t="s">
        <v>15</v>
      </c>
    </row>
    <row r="17" spans="2:38" ht="19.5" customHeight="1">
      <c r="B17" s="20"/>
      <c r="C17" s="186" t="s">
        <v>591</v>
      </c>
      <c r="D17" s="187"/>
      <c r="E17" s="22">
        <f>SUM(E14:E15)</f>
        <v>21818521</v>
      </c>
      <c r="F17" s="22">
        <f>SUM(F14:F15)</f>
        <v>3610199</v>
      </c>
      <c r="H17" s="192"/>
      <c r="I17" s="179"/>
      <c r="J17" s="179"/>
      <c r="K17" s="13" t="s">
        <v>100</v>
      </c>
      <c r="L17" s="17">
        <f t="shared" si="5"/>
        <v>1264108</v>
      </c>
      <c r="M17" s="17">
        <f t="shared" si="6"/>
        <v>173416</v>
      </c>
      <c r="AC17" s="15" t="s">
        <v>579</v>
      </c>
      <c r="AD17" s="41" t="s">
        <v>571</v>
      </c>
      <c r="AE17" s="40" t="s">
        <v>601</v>
      </c>
      <c r="AF17" s="36">
        <f ca="1" t="shared" si="4"/>
        <v>624930</v>
      </c>
      <c r="AG17" s="40"/>
      <c r="AH17" s="145" t="str">
        <f>+'廃棄物事業経費（歳入）'!B17</f>
        <v>09211</v>
      </c>
      <c r="AI17" s="2">
        <v>17</v>
      </c>
      <c r="AK17" s="26" t="s">
        <v>602</v>
      </c>
      <c r="AL17" s="28" t="s">
        <v>16</v>
      </c>
    </row>
    <row r="18" spans="8:38" ht="19.5" customHeight="1">
      <c r="H18" s="192"/>
      <c r="I18" s="180"/>
      <c r="J18" s="180"/>
      <c r="K18" s="13" t="s">
        <v>102</v>
      </c>
      <c r="L18" s="17">
        <f t="shared" si="5"/>
        <v>65353</v>
      </c>
      <c r="M18" s="17">
        <f t="shared" si="6"/>
        <v>0</v>
      </c>
      <c r="AC18" s="15" t="s">
        <v>582</v>
      </c>
      <c r="AD18" s="41" t="s">
        <v>571</v>
      </c>
      <c r="AE18" s="40" t="s">
        <v>603</v>
      </c>
      <c r="AF18" s="36">
        <f ca="1" t="shared" si="4"/>
        <v>1290582</v>
      </c>
      <c r="AG18" s="40"/>
      <c r="AH18" s="145" t="str">
        <f>+'廃棄物事業経費（歳入）'!B18</f>
        <v>09213</v>
      </c>
      <c r="AI18" s="2">
        <v>18</v>
      </c>
      <c r="AK18" s="26" t="s">
        <v>604</v>
      </c>
      <c r="AL18" s="28" t="s">
        <v>17</v>
      </c>
    </row>
    <row r="19" spans="8:38" ht="19.5" customHeight="1">
      <c r="H19" s="192"/>
      <c r="I19" s="178" t="s">
        <v>605</v>
      </c>
      <c r="J19" s="173" t="s">
        <v>104</v>
      </c>
      <c r="K19" s="190"/>
      <c r="L19" s="17">
        <f t="shared" si="5"/>
        <v>250438</v>
      </c>
      <c r="M19" s="17">
        <f t="shared" si="6"/>
        <v>138770</v>
      </c>
      <c r="AC19" s="15" t="s">
        <v>0</v>
      </c>
      <c r="AD19" s="41" t="s">
        <v>571</v>
      </c>
      <c r="AE19" s="40" t="s">
        <v>606</v>
      </c>
      <c r="AF19" s="36">
        <f ca="1" t="shared" si="4"/>
        <v>34779</v>
      </c>
      <c r="AG19" s="40"/>
      <c r="AH19" s="145" t="str">
        <f>+'廃棄物事業経費（歳入）'!B19</f>
        <v>09214</v>
      </c>
      <c r="AI19" s="2">
        <v>19</v>
      </c>
      <c r="AK19" s="26" t="s">
        <v>607</v>
      </c>
      <c r="AL19" s="28" t="s">
        <v>18</v>
      </c>
    </row>
    <row r="20" spans="2:38" ht="19.5" customHeight="1">
      <c r="B20" s="176" t="s">
        <v>608</v>
      </c>
      <c r="C20" s="191"/>
      <c r="D20" s="191"/>
      <c r="E20" s="29">
        <f>E11</f>
        <v>4484669</v>
      </c>
      <c r="F20" s="29">
        <f>F11</f>
        <v>1290582</v>
      </c>
      <c r="H20" s="192"/>
      <c r="I20" s="179"/>
      <c r="J20" s="173" t="s">
        <v>106</v>
      </c>
      <c r="K20" s="190"/>
      <c r="L20" s="17">
        <f t="shared" si="5"/>
        <v>3064900</v>
      </c>
      <c r="M20" s="17">
        <f t="shared" si="6"/>
        <v>1017253</v>
      </c>
      <c r="AC20" s="15" t="s">
        <v>70</v>
      </c>
      <c r="AD20" s="41" t="s">
        <v>571</v>
      </c>
      <c r="AE20" s="40" t="s">
        <v>609</v>
      </c>
      <c r="AF20" s="36">
        <f ca="1" t="shared" si="4"/>
        <v>2897215</v>
      </c>
      <c r="AG20" s="40"/>
      <c r="AH20" s="145" t="str">
        <f>+'廃棄物事業経費（歳入）'!B20</f>
        <v>09215</v>
      </c>
      <c r="AI20" s="2">
        <v>20</v>
      </c>
      <c r="AK20" s="26" t="s">
        <v>610</v>
      </c>
      <c r="AL20" s="28" t="s">
        <v>19</v>
      </c>
    </row>
    <row r="21" spans="2:38" ht="19.5" customHeight="1">
      <c r="B21" s="176" t="s">
        <v>611</v>
      </c>
      <c r="C21" s="176"/>
      <c r="D21" s="176"/>
      <c r="E21" s="29">
        <f>L12+L27</f>
        <v>4484669</v>
      </c>
      <c r="F21" s="29">
        <f>M12+M27</f>
        <v>1290582</v>
      </c>
      <c r="H21" s="192"/>
      <c r="I21" s="180"/>
      <c r="J21" s="173" t="s">
        <v>108</v>
      </c>
      <c r="K21" s="190"/>
      <c r="L21" s="17">
        <f t="shared" si="5"/>
        <v>271357</v>
      </c>
      <c r="M21" s="17">
        <f t="shared" si="6"/>
        <v>0</v>
      </c>
      <c r="AB21" s="28" t="s">
        <v>57</v>
      </c>
      <c r="AC21" s="15" t="s">
        <v>612</v>
      </c>
      <c r="AD21" s="41" t="s">
        <v>613</v>
      </c>
      <c r="AE21" s="40" t="s">
        <v>572</v>
      </c>
      <c r="AF21" s="36">
        <f ca="1" t="shared" si="4"/>
        <v>2520</v>
      </c>
      <c r="AG21" s="40"/>
      <c r="AH21" s="145" t="str">
        <f>+'廃棄物事業経費（歳入）'!B21</f>
        <v>09216</v>
      </c>
      <c r="AI21" s="2">
        <v>21</v>
      </c>
      <c r="AK21" s="26" t="s">
        <v>614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78</v>
      </c>
      <c r="J22" s="189"/>
      <c r="K22" s="190"/>
      <c r="L22" s="17">
        <f t="shared" si="5"/>
        <v>10136</v>
      </c>
      <c r="M22" s="17">
        <f t="shared" si="6"/>
        <v>2982</v>
      </c>
      <c r="AB22" s="28" t="s">
        <v>57</v>
      </c>
      <c r="AC22" s="15" t="s">
        <v>615</v>
      </c>
      <c r="AD22" s="41" t="s">
        <v>613</v>
      </c>
      <c r="AE22" s="40" t="s">
        <v>575</v>
      </c>
      <c r="AF22" s="36">
        <f ca="1" t="shared" si="4"/>
        <v>1816963</v>
      </c>
      <c r="AH22" s="145" t="str">
        <f>+'廃棄物事業経費（歳入）'!B22</f>
        <v>09301</v>
      </c>
      <c r="AI22" s="2">
        <v>22</v>
      </c>
      <c r="AK22" s="26" t="s">
        <v>616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617</v>
      </c>
      <c r="J23" s="170" t="s">
        <v>104</v>
      </c>
      <c r="K23" s="185"/>
      <c r="L23" s="17">
        <f t="shared" si="5"/>
        <v>4478573</v>
      </c>
      <c r="M23" s="17">
        <f t="shared" si="6"/>
        <v>365223</v>
      </c>
      <c r="AB23" s="28" t="s">
        <v>57</v>
      </c>
      <c r="AC23" s="1" t="s">
        <v>618</v>
      </c>
      <c r="AD23" s="41" t="s">
        <v>613</v>
      </c>
      <c r="AE23" s="35" t="s">
        <v>577</v>
      </c>
      <c r="AF23" s="36">
        <f ca="1" t="shared" si="4"/>
        <v>48405</v>
      </c>
      <c r="AH23" s="145" t="str">
        <f>+'廃棄物事業経費（歳入）'!B23</f>
        <v>09342</v>
      </c>
      <c r="AI23" s="2">
        <v>23</v>
      </c>
      <c r="AK23" s="26" t="s">
        <v>619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106</v>
      </c>
      <c r="K24" s="190"/>
      <c r="L24" s="17">
        <f t="shared" si="5"/>
        <v>6526356</v>
      </c>
      <c r="M24" s="17">
        <f t="shared" si="6"/>
        <v>906761</v>
      </c>
      <c r="AB24" s="28" t="s">
        <v>57</v>
      </c>
      <c r="AC24" s="15" t="s">
        <v>0</v>
      </c>
      <c r="AD24" s="41" t="s">
        <v>613</v>
      </c>
      <c r="AE24" s="40" t="s">
        <v>580</v>
      </c>
      <c r="AF24" s="36">
        <f ca="1" t="shared" si="4"/>
        <v>33457</v>
      </c>
      <c r="AH24" s="145" t="str">
        <f>+'廃棄物事業経費（歳入）'!B24</f>
        <v>09343</v>
      </c>
      <c r="AI24" s="2">
        <v>24</v>
      </c>
      <c r="AK24" s="26" t="s">
        <v>620</v>
      </c>
      <c r="AL24" s="28" t="s">
        <v>23</v>
      </c>
    </row>
    <row r="25" spans="8:38" ht="19.5" customHeight="1">
      <c r="H25" s="192"/>
      <c r="I25" s="179"/>
      <c r="J25" s="173" t="s">
        <v>108</v>
      </c>
      <c r="K25" s="190"/>
      <c r="L25" s="17">
        <f t="shared" si="5"/>
        <v>778523</v>
      </c>
      <c r="M25" s="17">
        <f t="shared" si="6"/>
        <v>11071</v>
      </c>
      <c r="AB25" s="28" t="s">
        <v>57</v>
      </c>
      <c r="AC25" s="15" t="s">
        <v>73</v>
      </c>
      <c r="AD25" s="41" t="s">
        <v>613</v>
      </c>
      <c r="AE25" s="40" t="s">
        <v>583</v>
      </c>
      <c r="AF25" s="36">
        <f ca="1" t="shared" si="4"/>
        <v>169020</v>
      </c>
      <c r="AH25" s="145" t="str">
        <f>+'廃棄物事業経費（歳入）'!B25</f>
        <v>09344</v>
      </c>
      <c r="AI25" s="2">
        <v>25</v>
      </c>
      <c r="AK25" s="26" t="s">
        <v>621</v>
      </c>
      <c r="AL25" s="28" t="s">
        <v>24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134787</v>
      </c>
      <c r="M26" s="17">
        <f t="shared" si="6"/>
        <v>30391</v>
      </c>
      <c r="AB26" s="28" t="s">
        <v>57</v>
      </c>
      <c r="AC26" s="1" t="s">
        <v>585</v>
      </c>
      <c r="AD26" s="41" t="s">
        <v>613</v>
      </c>
      <c r="AE26" s="35" t="s">
        <v>586</v>
      </c>
      <c r="AF26" s="36">
        <f ca="1" t="shared" si="4"/>
        <v>628549</v>
      </c>
      <c r="AH26" s="145" t="str">
        <f>+'廃棄物事業経費（歳入）'!B26</f>
        <v>09345</v>
      </c>
      <c r="AI26" s="2">
        <v>26</v>
      </c>
      <c r="AK26" s="26" t="s">
        <v>622</v>
      </c>
      <c r="AL26" s="28" t="s">
        <v>25</v>
      </c>
    </row>
    <row r="27" spans="8:38" ht="19.5" customHeight="1">
      <c r="H27" s="192"/>
      <c r="I27" s="173" t="s">
        <v>585</v>
      </c>
      <c r="J27" s="189"/>
      <c r="K27" s="190"/>
      <c r="L27" s="17">
        <f t="shared" si="5"/>
        <v>3856120</v>
      </c>
      <c r="M27" s="17">
        <f t="shared" si="6"/>
        <v>1290270</v>
      </c>
      <c r="AB27" s="28" t="s">
        <v>57</v>
      </c>
      <c r="AC27" s="1" t="s">
        <v>623</v>
      </c>
      <c r="AD27" s="41" t="s">
        <v>613</v>
      </c>
      <c r="AE27" s="35" t="s">
        <v>624</v>
      </c>
      <c r="AF27" s="36">
        <f ca="1" t="shared" si="4"/>
        <v>1390116</v>
      </c>
      <c r="AH27" s="145" t="str">
        <f>+'廃棄物事業経費（歳入）'!B27</f>
        <v>09361</v>
      </c>
      <c r="AI27" s="2">
        <v>27</v>
      </c>
      <c r="AK27" s="26" t="s">
        <v>625</v>
      </c>
      <c r="AL27" s="28" t="s">
        <v>26</v>
      </c>
    </row>
    <row r="28" spans="8:38" ht="19.5" customHeight="1">
      <c r="H28" s="192"/>
      <c r="I28" s="173" t="s">
        <v>34</v>
      </c>
      <c r="J28" s="189"/>
      <c r="K28" s="190"/>
      <c r="L28" s="17">
        <f t="shared" si="5"/>
        <v>59397</v>
      </c>
      <c r="M28" s="17">
        <f t="shared" si="6"/>
        <v>753</v>
      </c>
      <c r="AB28" s="28" t="s">
        <v>57</v>
      </c>
      <c r="AC28" s="1" t="s">
        <v>626</v>
      </c>
      <c r="AD28" s="41" t="s">
        <v>613</v>
      </c>
      <c r="AE28" s="35" t="s">
        <v>592</v>
      </c>
      <c r="AF28" s="36">
        <f ca="1" t="shared" si="4"/>
        <v>604658</v>
      </c>
      <c r="AH28" s="145" t="str">
        <f>+'廃棄物事業経費（歳入）'!B28</f>
        <v>09364</v>
      </c>
      <c r="AI28" s="2">
        <v>28</v>
      </c>
      <c r="AK28" s="26" t="s">
        <v>627</v>
      </c>
      <c r="AL28" s="28" t="s">
        <v>27</v>
      </c>
    </row>
    <row r="29" spans="8:38" ht="19.5" customHeight="1">
      <c r="H29" s="192"/>
      <c r="I29" s="170" t="s">
        <v>452</v>
      </c>
      <c r="J29" s="184"/>
      <c r="K29" s="185"/>
      <c r="L29" s="19">
        <f>SUM(L15:L28)</f>
        <v>22754822</v>
      </c>
      <c r="M29" s="19">
        <f>SUM(M15:M28)</f>
        <v>4667052</v>
      </c>
      <c r="AB29" s="28" t="s">
        <v>57</v>
      </c>
      <c r="AC29" s="1" t="s">
        <v>628</v>
      </c>
      <c r="AD29" s="41" t="s">
        <v>613</v>
      </c>
      <c r="AE29" s="35" t="s">
        <v>596</v>
      </c>
      <c r="AF29" s="36">
        <f ca="1" t="shared" si="4"/>
        <v>1264108</v>
      </c>
      <c r="AH29" s="145" t="str">
        <f>+'廃棄物事業経費（歳入）'!B29</f>
        <v>09367</v>
      </c>
      <c r="AI29" s="2">
        <v>29</v>
      </c>
      <c r="AK29" s="26" t="s">
        <v>629</v>
      </c>
      <c r="AL29" s="28" t="s">
        <v>28</v>
      </c>
    </row>
    <row r="30" spans="8:38" ht="19.5" customHeight="1">
      <c r="H30" s="193"/>
      <c r="I30" s="20"/>
      <c r="J30" s="24"/>
      <c r="K30" s="21" t="s">
        <v>591</v>
      </c>
      <c r="L30" s="23">
        <f>L29-L27</f>
        <v>18898702</v>
      </c>
      <c r="M30" s="23">
        <f>M29-M27</f>
        <v>3376782</v>
      </c>
      <c r="AB30" s="28" t="s">
        <v>57</v>
      </c>
      <c r="AC30" s="1" t="s">
        <v>630</v>
      </c>
      <c r="AD30" s="41" t="s">
        <v>613</v>
      </c>
      <c r="AE30" s="35" t="s">
        <v>599</v>
      </c>
      <c r="AF30" s="36">
        <f ca="1" t="shared" si="4"/>
        <v>65353</v>
      </c>
      <c r="AH30" s="145" t="str">
        <f>+'廃棄物事業経費（歳入）'!B30</f>
        <v>09384</v>
      </c>
      <c r="AI30" s="2">
        <v>30</v>
      </c>
      <c r="AK30" s="26" t="s">
        <v>631</v>
      </c>
      <c r="AL30" s="28" t="s">
        <v>29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849454</v>
      </c>
      <c r="M31" s="17">
        <f>AF62</f>
        <v>150416</v>
      </c>
      <c r="AB31" s="28" t="s">
        <v>57</v>
      </c>
      <c r="AC31" s="1" t="s">
        <v>632</v>
      </c>
      <c r="AD31" s="41" t="s">
        <v>613</v>
      </c>
      <c r="AE31" s="35" t="s">
        <v>603</v>
      </c>
      <c r="AF31" s="36">
        <f ca="1" t="shared" si="4"/>
        <v>250438</v>
      </c>
      <c r="AH31" s="145" t="str">
        <f>+'廃棄物事業経費（歳入）'!B31</f>
        <v>09386</v>
      </c>
      <c r="AI31" s="2">
        <v>31</v>
      </c>
      <c r="AK31" s="26" t="s">
        <v>633</v>
      </c>
      <c r="AL31" s="28" t="s">
        <v>30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26303190</v>
      </c>
      <c r="M32" s="19">
        <f>SUM(M13,M29,M31)</f>
        <v>4900781</v>
      </c>
      <c r="AB32" s="28" t="s">
        <v>57</v>
      </c>
      <c r="AC32" s="1" t="s">
        <v>634</v>
      </c>
      <c r="AD32" s="41" t="s">
        <v>613</v>
      </c>
      <c r="AE32" s="35" t="s">
        <v>606</v>
      </c>
      <c r="AF32" s="36">
        <f ca="1" t="shared" si="4"/>
        <v>3064900</v>
      </c>
      <c r="AH32" s="145" t="str">
        <f>+'廃棄物事業経費（歳入）'!B32</f>
        <v>09407</v>
      </c>
      <c r="AI32" s="2">
        <v>32</v>
      </c>
      <c r="AK32" s="26" t="s">
        <v>635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591</v>
      </c>
      <c r="L33" s="23">
        <f>SUM(L14,L30,L31)</f>
        <v>21818521</v>
      </c>
      <c r="M33" s="23">
        <f>SUM(M14,M30,M31)</f>
        <v>3610199</v>
      </c>
      <c r="AB33" s="28" t="s">
        <v>57</v>
      </c>
      <c r="AC33" s="1" t="s">
        <v>636</v>
      </c>
      <c r="AD33" s="41" t="s">
        <v>613</v>
      </c>
      <c r="AE33" s="35" t="s">
        <v>609</v>
      </c>
      <c r="AF33" s="36">
        <f ca="1" t="shared" si="4"/>
        <v>271357</v>
      </c>
      <c r="AH33" s="145" t="str">
        <f>+'廃棄物事業経費（歳入）'!B33</f>
        <v>09411</v>
      </c>
      <c r="AI33" s="2">
        <v>33</v>
      </c>
      <c r="AK33" s="26" t="s">
        <v>637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57</v>
      </c>
      <c r="AC34" s="15" t="s">
        <v>78</v>
      </c>
      <c r="AD34" s="41" t="s">
        <v>613</v>
      </c>
      <c r="AE34" s="35" t="s">
        <v>638</v>
      </c>
      <c r="AF34" s="36">
        <f ca="1" t="shared" si="4"/>
        <v>10136</v>
      </c>
      <c r="AH34" s="145" t="str">
        <f>+'廃棄物事業経費（歳入）'!B34</f>
        <v>09806</v>
      </c>
      <c r="AI34" s="2">
        <v>34</v>
      </c>
      <c r="AK34" s="26" t="s">
        <v>639</v>
      </c>
      <c r="AL34" s="28" t="s">
        <v>33</v>
      </c>
    </row>
    <row r="35" spans="28:38" ht="14.25" hidden="1">
      <c r="AB35" s="28" t="s">
        <v>57</v>
      </c>
      <c r="AC35" s="1" t="s">
        <v>640</v>
      </c>
      <c r="AD35" s="41" t="s">
        <v>613</v>
      </c>
      <c r="AE35" s="35" t="s">
        <v>641</v>
      </c>
      <c r="AF35" s="36">
        <f ca="1" t="shared" si="4"/>
        <v>4478573</v>
      </c>
      <c r="AH35" s="145" t="str">
        <f>+'廃棄物事業経費（歳入）'!B35</f>
        <v>09808</v>
      </c>
      <c r="AI35" s="2">
        <v>35</v>
      </c>
      <c r="AK35" s="131" t="s">
        <v>642</v>
      </c>
      <c r="AL35" s="28" t="s">
        <v>35</v>
      </c>
    </row>
    <row r="36" spans="28:38" ht="14.25" hidden="1">
      <c r="AB36" s="28" t="s">
        <v>57</v>
      </c>
      <c r="AC36" s="1" t="s">
        <v>643</v>
      </c>
      <c r="AD36" s="41" t="s">
        <v>613</v>
      </c>
      <c r="AE36" s="35" t="s">
        <v>644</v>
      </c>
      <c r="AF36" s="36">
        <f ca="1" t="shared" si="4"/>
        <v>6526356</v>
      </c>
      <c r="AH36" s="145" t="str">
        <f>+'廃棄物事業経費（歳入）'!B36</f>
        <v>09821</v>
      </c>
      <c r="AI36" s="2">
        <v>36</v>
      </c>
      <c r="AK36" s="131" t="s">
        <v>645</v>
      </c>
      <c r="AL36" s="28" t="s">
        <v>36</v>
      </c>
    </row>
    <row r="37" spans="28:38" ht="14.25" hidden="1">
      <c r="AB37" s="28" t="s">
        <v>57</v>
      </c>
      <c r="AC37" s="1" t="s">
        <v>646</v>
      </c>
      <c r="AD37" s="41" t="s">
        <v>613</v>
      </c>
      <c r="AE37" s="35" t="s">
        <v>647</v>
      </c>
      <c r="AF37" s="36">
        <f ca="1" t="shared" si="4"/>
        <v>778523</v>
      </c>
      <c r="AH37" s="145" t="str">
        <f>+'廃棄物事業経費（歳入）'!B37</f>
        <v>09831</v>
      </c>
      <c r="AI37" s="2">
        <v>37</v>
      </c>
      <c r="AK37" s="131" t="s">
        <v>648</v>
      </c>
      <c r="AL37" s="28" t="s">
        <v>37</v>
      </c>
    </row>
    <row r="38" spans="28:38" ht="14.25" hidden="1">
      <c r="AB38" s="28" t="s">
        <v>57</v>
      </c>
      <c r="AC38" s="1" t="s">
        <v>0</v>
      </c>
      <c r="AD38" s="41" t="s">
        <v>613</v>
      </c>
      <c r="AE38" s="35" t="s">
        <v>649</v>
      </c>
      <c r="AF38" s="35">
        <f ca="1" t="shared" si="4"/>
        <v>134787</v>
      </c>
      <c r="AH38" s="145" t="str">
        <f>+'廃棄物事業経費（歳入）'!B38</f>
        <v>09833</v>
      </c>
      <c r="AI38" s="2">
        <v>38</v>
      </c>
      <c r="AK38" s="131" t="s">
        <v>650</v>
      </c>
      <c r="AL38" s="28" t="s">
        <v>38</v>
      </c>
    </row>
    <row r="39" spans="28:38" ht="14.25" hidden="1">
      <c r="AB39" s="28" t="s">
        <v>57</v>
      </c>
      <c r="AC39" s="1" t="s">
        <v>585</v>
      </c>
      <c r="AD39" s="41" t="s">
        <v>613</v>
      </c>
      <c r="AE39" s="35" t="s">
        <v>651</v>
      </c>
      <c r="AF39" s="35">
        <f aca="true" ca="1" t="shared" si="7" ref="AF39:AF70">IF(AF$2=0,INDIRECT("'"&amp;AD39&amp;"'!"&amp;AE39&amp;$AI$2),0)</f>
        <v>3856120</v>
      </c>
      <c r="AH39" s="145" t="str">
        <f>+'廃棄物事業経費（歳入）'!B39</f>
        <v>09841</v>
      </c>
      <c r="AI39" s="2">
        <v>39</v>
      </c>
      <c r="AK39" s="131" t="s">
        <v>652</v>
      </c>
      <c r="AL39" s="28" t="s">
        <v>39</v>
      </c>
    </row>
    <row r="40" spans="28:38" ht="14.25" hidden="1">
      <c r="AB40" s="28" t="s">
        <v>57</v>
      </c>
      <c r="AC40" s="1" t="s">
        <v>34</v>
      </c>
      <c r="AD40" s="41" t="s">
        <v>613</v>
      </c>
      <c r="AE40" s="35" t="s">
        <v>653</v>
      </c>
      <c r="AF40" s="35">
        <f ca="1" t="shared" si="7"/>
        <v>59397</v>
      </c>
      <c r="AH40" s="145" t="str">
        <f>+'廃棄物事業経費（歳入）'!B40</f>
        <v>09850</v>
      </c>
      <c r="AI40" s="2">
        <v>40</v>
      </c>
      <c r="AK40" s="131" t="s">
        <v>654</v>
      </c>
      <c r="AL40" s="28" t="s">
        <v>40</v>
      </c>
    </row>
    <row r="41" spans="28:38" ht="14.25" hidden="1">
      <c r="AB41" s="28" t="s">
        <v>57</v>
      </c>
      <c r="AC41" s="1" t="s">
        <v>0</v>
      </c>
      <c r="AD41" s="41" t="s">
        <v>613</v>
      </c>
      <c r="AE41" s="35" t="s">
        <v>655</v>
      </c>
      <c r="AF41" s="35">
        <f ca="1" t="shared" si="7"/>
        <v>849454</v>
      </c>
      <c r="AH41" s="145" t="str">
        <f>+'廃棄物事業経費（歳入）'!B41</f>
        <v>09852</v>
      </c>
      <c r="AI41" s="2">
        <v>41</v>
      </c>
      <c r="AK41" s="131" t="s">
        <v>656</v>
      </c>
      <c r="AL41" s="28" t="s">
        <v>41</v>
      </c>
    </row>
    <row r="42" spans="28:38" ht="14.25" hidden="1">
      <c r="AB42" s="28" t="s">
        <v>59</v>
      </c>
      <c r="AC42" s="15" t="s">
        <v>612</v>
      </c>
      <c r="AD42" s="41" t="s">
        <v>613</v>
      </c>
      <c r="AE42" s="35" t="s">
        <v>657</v>
      </c>
      <c r="AF42" s="35">
        <f ca="1" t="shared" si="7"/>
        <v>0</v>
      </c>
      <c r="AH42" s="145">
        <f>+'廃棄物事業経費（歳入）'!B42</f>
        <v>0</v>
      </c>
      <c r="AI42" s="2">
        <v>42</v>
      </c>
      <c r="AK42" s="131" t="s">
        <v>658</v>
      </c>
      <c r="AL42" s="28" t="s">
        <v>42</v>
      </c>
    </row>
    <row r="43" spans="28:38" ht="14.25" hidden="1">
      <c r="AB43" s="28" t="s">
        <v>59</v>
      </c>
      <c r="AC43" s="15" t="s">
        <v>615</v>
      </c>
      <c r="AD43" s="41" t="s">
        <v>613</v>
      </c>
      <c r="AE43" s="35" t="s">
        <v>659</v>
      </c>
      <c r="AF43" s="35">
        <f ca="1" t="shared" si="7"/>
        <v>80292</v>
      </c>
      <c r="AH43" s="145">
        <f>+'廃棄物事業経費（歳入）'!B43</f>
        <v>0</v>
      </c>
      <c r="AI43" s="2">
        <v>43</v>
      </c>
      <c r="AK43" s="131" t="s">
        <v>660</v>
      </c>
      <c r="AL43" s="28" t="s">
        <v>43</v>
      </c>
    </row>
    <row r="44" spans="28:38" ht="14.25" hidden="1">
      <c r="AB44" s="28" t="s">
        <v>59</v>
      </c>
      <c r="AC44" s="1" t="s">
        <v>618</v>
      </c>
      <c r="AD44" s="41" t="s">
        <v>613</v>
      </c>
      <c r="AE44" s="35" t="s">
        <v>661</v>
      </c>
      <c r="AF44" s="35">
        <f ca="1" t="shared" si="7"/>
        <v>0</v>
      </c>
      <c r="AH44" s="145">
        <f>+'廃棄物事業経費（歳入）'!B44</f>
        <v>0</v>
      </c>
      <c r="AI44" s="2">
        <v>44</v>
      </c>
      <c r="AK44" s="131" t="s">
        <v>662</v>
      </c>
      <c r="AL44" s="28" t="s">
        <v>44</v>
      </c>
    </row>
    <row r="45" spans="28:38" ht="14.25" hidden="1">
      <c r="AB45" s="28" t="s">
        <v>59</v>
      </c>
      <c r="AC45" s="15" t="s">
        <v>0</v>
      </c>
      <c r="AD45" s="41" t="s">
        <v>613</v>
      </c>
      <c r="AE45" s="35" t="s">
        <v>663</v>
      </c>
      <c r="AF45" s="35">
        <f ca="1" t="shared" si="7"/>
        <v>0</v>
      </c>
      <c r="AH45" s="145">
        <f>+'廃棄物事業経費（歳入）'!B45</f>
        <v>0</v>
      </c>
      <c r="AI45" s="2">
        <v>45</v>
      </c>
      <c r="AK45" s="131" t="s">
        <v>664</v>
      </c>
      <c r="AL45" s="28" t="s">
        <v>45</v>
      </c>
    </row>
    <row r="46" spans="28:38" ht="14.25" hidden="1">
      <c r="AB46" s="28" t="s">
        <v>59</v>
      </c>
      <c r="AC46" s="15" t="s">
        <v>73</v>
      </c>
      <c r="AD46" s="41" t="s">
        <v>613</v>
      </c>
      <c r="AE46" s="35" t="s">
        <v>665</v>
      </c>
      <c r="AF46" s="35">
        <f ca="1" t="shared" si="7"/>
        <v>2709</v>
      </c>
      <c r="AH46" s="145">
        <f>+'廃棄物事業経費（歳入）'!B46</f>
        <v>0</v>
      </c>
      <c r="AI46" s="2">
        <v>46</v>
      </c>
      <c r="AK46" s="131" t="s">
        <v>666</v>
      </c>
      <c r="AL46" s="28" t="s">
        <v>46</v>
      </c>
    </row>
    <row r="47" spans="28:38" ht="14.25" hidden="1">
      <c r="AB47" s="28" t="s">
        <v>59</v>
      </c>
      <c r="AC47" s="1" t="s">
        <v>585</v>
      </c>
      <c r="AD47" s="41" t="s">
        <v>613</v>
      </c>
      <c r="AE47" s="35" t="s">
        <v>667</v>
      </c>
      <c r="AF47" s="35">
        <f ca="1" t="shared" si="7"/>
        <v>312</v>
      </c>
      <c r="AH47" s="145">
        <f>+'廃棄物事業経費（歳入）'!B47</f>
        <v>0</v>
      </c>
      <c r="AI47" s="2">
        <v>47</v>
      </c>
      <c r="AK47" s="131" t="s">
        <v>668</v>
      </c>
      <c r="AL47" s="28" t="s">
        <v>47</v>
      </c>
    </row>
    <row r="48" spans="28:38" ht="14.25" hidden="1">
      <c r="AB48" s="28" t="s">
        <v>59</v>
      </c>
      <c r="AC48" s="1" t="s">
        <v>623</v>
      </c>
      <c r="AD48" s="41" t="s">
        <v>613</v>
      </c>
      <c r="AE48" s="35" t="s">
        <v>669</v>
      </c>
      <c r="AF48" s="35">
        <f ca="1" t="shared" si="7"/>
        <v>313888</v>
      </c>
      <c r="AH48" s="145">
        <f>+'廃棄物事業経費（歳入）'!B48</f>
        <v>0</v>
      </c>
      <c r="AI48" s="2">
        <v>48</v>
      </c>
      <c r="AK48" s="131" t="s">
        <v>670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59</v>
      </c>
      <c r="AC49" s="1" t="s">
        <v>626</v>
      </c>
      <c r="AD49" s="41" t="s">
        <v>613</v>
      </c>
      <c r="AE49" s="35" t="s">
        <v>671</v>
      </c>
      <c r="AF49" s="35">
        <f ca="1" t="shared" si="7"/>
        <v>416274</v>
      </c>
      <c r="AG49" s="28"/>
      <c r="AH49" s="145">
        <f>+'廃棄物事業経費（歳入）'!B49</f>
        <v>0</v>
      </c>
      <c r="AI49" s="2">
        <v>49</v>
      </c>
      <c r="AK49" s="131" t="s">
        <v>672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59</v>
      </c>
      <c r="AC50" s="1" t="s">
        <v>628</v>
      </c>
      <c r="AD50" s="41" t="s">
        <v>613</v>
      </c>
      <c r="AE50" s="35" t="s">
        <v>673</v>
      </c>
      <c r="AF50" s="35">
        <f ca="1" t="shared" si="7"/>
        <v>173416</v>
      </c>
      <c r="AG50" s="28"/>
      <c r="AH50" s="145">
        <f>+'廃棄物事業経費（歳入）'!B50</f>
        <v>0</v>
      </c>
      <c r="AI50" s="2">
        <v>50</v>
      </c>
      <c r="AK50" s="131" t="s">
        <v>674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59</v>
      </c>
      <c r="AC51" s="1" t="s">
        <v>630</v>
      </c>
      <c r="AD51" s="41" t="s">
        <v>613</v>
      </c>
      <c r="AE51" s="35" t="s">
        <v>675</v>
      </c>
      <c r="AF51" s="35">
        <f ca="1" t="shared" si="7"/>
        <v>0</v>
      </c>
      <c r="AG51" s="28"/>
      <c r="AH51" s="145">
        <f>+'廃棄物事業経費（歳入）'!B51</f>
        <v>0</v>
      </c>
      <c r="AI51" s="2">
        <v>51</v>
      </c>
      <c r="AK51" s="131" t="s">
        <v>676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59</v>
      </c>
      <c r="AC52" s="1" t="s">
        <v>632</v>
      </c>
      <c r="AD52" s="41" t="s">
        <v>613</v>
      </c>
      <c r="AE52" s="35" t="s">
        <v>677</v>
      </c>
      <c r="AF52" s="35">
        <f ca="1" t="shared" si="7"/>
        <v>138770</v>
      </c>
      <c r="AG52" s="28"/>
      <c r="AH52" s="145">
        <f>+'廃棄物事業経費（歳入）'!B52</f>
        <v>0</v>
      </c>
      <c r="AI52" s="2">
        <v>52</v>
      </c>
      <c r="AK52" s="131" t="s">
        <v>678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59</v>
      </c>
      <c r="AC53" s="1" t="s">
        <v>634</v>
      </c>
      <c r="AD53" s="41" t="s">
        <v>613</v>
      </c>
      <c r="AE53" s="35" t="s">
        <v>679</v>
      </c>
      <c r="AF53" s="35">
        <f ca="1" t="shared" si="7"/>
        <v>1017253</v>
      </c>
      <c r="AG53" s="28"/>
      <c r="AH53" s="145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59</v>
      </c>
      <c r="AC54" s="1" t="s">
        <v>636</v>
      </c>
      <c r="AD54" s="41" t="s">
        <v>613</v>
      </c>
      <c r="AE54" s="35" t="s">
        <v>680</v>
      </c>
      <c r="AF54" s="35">
        <f ca="1" t="shared" si="7"/>
        <v>0</v>
      </c>
      <c r="AG54" s="28"/>
      <c r="AH54" s="145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59</v>
      </c>
      <c r="AC55" s="15" t="s">
        <v>78</v>
      </c>
      <c r="AD55" s="41" t="s">
        <v>613</v>
      </c>
      <c r="AE55" s="35" t="s">
        <v>681</v>
      </c>
      <c r="AF55" s="35">
        <f ca="1" t="shared" si="7"/>
        <v>2982</v>
      </c>
      <c r="AG55" s="28"/>
      <c r="AH55" s="145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59</v>
      </c>
      <c r="AC56" s="1" t="s">
        <v>640</v>
      </c>
      <c r="AD56" s="41" t="s">
        <v>613</v>
      </c>
      <c r="AE56" s="35" t="s">
        <v>682</v>
      </c>
      <c r="AF56" s="35">
        <f ca="1" t="shared" si="7"/>
        <v>365223</v>
      </c>
      <c r="AG56" s="28"/>
      <c r="AH56" s="145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59</v>
      </c>
      <c r="AC57" s="1" t="s">
        <v>643</v>
      </c>
      <c r="AD57" s="41" t="s">
        <v>613</v>
      </c>
      <c r="AE57" s="35" t="s">
        <v>683</v>
      </c>
      <c r="AF57" s="35">
        <f ca="1" t="shared" si="7"/>
        <v>906761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59</v>
      </c>
      <c r="AC58" s="1" t="s">
        <v>646</v>
      </c>
      <c r="AD58" s="41" t="s">
        <v>613</v>
      </c>
      <c r="AE58" s="35" t="s">
        <v>684</v>
      </c>
      <c r="AF58" s="35">
        <f ca="1" t="shared" si="7"/>
        <v>11071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59</v>
      </c>
      <c r="AC59" s="1" t="s">
        <v>0</v>
      </c>
      <c r="AD59" s="41" t="s">
        <v>613</v>
      </c>
      <c r="AE59" s="35" t="s">
        <v>685</v>
      </c>
      <c r="AF59" s="35">
        <f ca="1" t="shared" si="7"/>
        <v>30391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59</v>
      </c>
      <c r="AC60" s="1" t="s">
        <v>585</v>
      </c>
      <c r="AD60" s="41" t="s">
        <v>613</v>
      </c>
      <c r="AE60" s="35" t="s">
        <v>686</v>
      </c>
      <c r="AF60" s="35">
        <f ca="1" t="shared" si="7"/>
        <v>1290270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59</v>
      </c>
      <c r="AC61" s="1" t="s">
        <v>34</v>
      </c>
      <c r="AD61" s="41" t="s">
        <v>613</v>
      </c>
      <c r="AE61" s="35" t="s">
        <v>687</v>
      </c>
      <c r="AF61" s="35">
        <f ca="1" t="shared" si="7"/>
        <v>753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59</v>
      </c>
      <c r="AC62" s="1" t="s">
        <v>0</v>
      </c>
      <c r="AD62" s="41" t="s">
        <v>613</v>
      </c>
      <c r="AE62" s="35" t="s">
        <v>688</v>
      </c>
      <c r="AF62" s="35">
        <f ca="1" t="shared" si="7"/>
        <v>150416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2013-10-21T05:02:36Z</dcterms:modified>
  <cp:category/>
  <cp:version/>
  <cp:contentType/>
  <cp:contentStatus/>
</cp:coreProperties>
</file>