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85" windowHeight="1176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'し尿処理状況'!$2:$33</definedName>
    <definedName name="_xlnm.Print_Area" localSheetId="0">'水洗化人口等'!$2:$33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<sst xmlns="http://schemas.openxmlformats.org/spreadsheetml/2006/main" count="694" uniqueCount="309">
  <si>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</si>
  <si>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</si>
  <si>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</si>
  <si>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</si>
  <si>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</si>
  <si>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</si>
  <si>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</si>
  <si>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</si>
  <si>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</si>
  <si>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</si>
  <si>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</si>
  <si>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</si>
  <si>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</si>
  <si>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</si>
  <si>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</si>
  <si>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</si>
  <si>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</si>
  <si>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</si>
  <si>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</si>
  <si>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</si>
  <si>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</si>
  <si>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</si>
  <si>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</si>
  <si>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</si>
  <si>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</si>
  <si>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</si>
  <si>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</si>
  <si>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</si>
  <si>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</si>
  <si>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</si>
  <si>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</si>
  <si>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</si>
  <si>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</si>
  <si>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</si>
  <si>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</si>
  <si>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</si>
  <si>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</si>
  <si>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</si>
  <si>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</si>
  <si>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</si>
  <si>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</si>
  <si>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</si>
  <si>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</si>
  <si>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</si>
  <si>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</si>
  <si>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</si>
  <si>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</si>
  <si>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</si>
  <si>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</si>
  <si>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</si>
  <si>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</si>
  <si>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</si>
  <si>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</si>
  <si>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</si>
  <si>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</si>
  <si>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</si>
  <si>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</si>
  <si>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</si>
  <si>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</si>
  <si>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</si>
  <si>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</si>
  <si>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</si>
  <si>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</si>
  <si>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</si>
  <si>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</si>
  <si>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</si>
  <si>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</si>
  <si>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</si>
  <si>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</si>
  <si>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</si>
  <si>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</si>
  <si>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</si>
  <si>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</si>
  <si>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</si>
  <si>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</si>
  <si>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</si>
  <si>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</si>
  <si>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</si>
  <si>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</si>
  <si>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</si>
  <si>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</si>
  <si>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</si>
  <si>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</si>
  <si>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</si>
  <si>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</si>
  <si>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栃木県</t>
  </si>
  <si>
    <t>09000</t>
  </si>
  <si>
    <t>09000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</si>
  <si>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</si>
  <si>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</si>
  <si>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</si>
  <si>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</si>
  <si>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</si>
  <si>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</si>
  <si>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</si>
  <si>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</si>
  <si>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</si>
  <si>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</si>
  <si>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</si>
  <si>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</si>
  <si>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</si>
  <si>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</si>
  <si>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</si>
  <si>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</si>
  <si>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</si>
  <si>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</si>
  <si>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</si>
  <si>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</si>
  <si>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</si>
  <si>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</si>
  <si>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</si>
  <si>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</si>
  <si>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</si>
  <si>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</si>
  <si>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</si>
  <si>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</si>
  <si>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</si>
  <si>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</si>
  <si>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</si>
  <si>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</si>
  <si>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</si>
  <si>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</si>
  <si>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</si>
  <si>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</si>
  <si>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</si>
  <si>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</si>
  <si>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</si>
  <si>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</si>
  <si>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</si>
  <si>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</si>
  <si>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</si>
  <si>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</si>
  <si>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</si>
  <si>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</si>
  <si>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</si>
  <si>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</si>
  <si>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</si>
  <si>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</si>
  <si>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</si>
  <si>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</si>
  <si>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</si>
  <si>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</si>
  <si>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</si>
  <si>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</si>
  <si>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</si>
  <si>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</si>
  <si>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</si>
  <si>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</si>
  <si>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</si>
  <si>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</si>
  <si>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</si>
  <si>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</si>
  <si>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</si>
  <si>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</si>
  <si>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</si>
  <si>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</si>
  <si>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</si>
  <si>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</si>
  <si>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</si>
  <si>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</si>
  <si>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</si>
  <si>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</si>
  <si>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</si>
  <si>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</si>
  <si>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</si>
  <si>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</si>
  <si>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</si>
  <si>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</si>
  <si>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</si>
  <si>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</si>
  <si>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</si>
  <si>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</si>
  <si>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</si>
  <si>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</si>
  <si>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</si>
  <si>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</si>
  <si>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</si>
  <si>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</si>
  <si>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</si>
  <si>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</si>
  <si>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</si>
  <si>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</si>
  <si>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</si>
  <si>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</si>
  <si>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</si>
  <si>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</si>
  <si>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</si>
  <si>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</si>
  <si>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</si>
  <si>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</si>
  <si>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</si>
  <si>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</si>
  <si>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</si>
  <si>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</si>
  <si>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</si>
  <si>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</si>
  <si>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</si>
  <si>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</si>
  <si>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</si>
  <si>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</si>
  <si>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</si>
  <si>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</si>
  <si>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</si>
  <si>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</si>
  <si>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</si>
  <si>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</si>
  <si>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</si>
  <si>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</si>
  <si>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</si>
  <si>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</si>
  <si>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</si>
  <si>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</si>
  <si>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</si>
  <si>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</si>
  <si>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</si>
  <si>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</si>
  <si>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</si>
  <si>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</si>
  <si>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</si>
  <si>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</si>
  <si>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</si>
  <si>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</si>
  <si>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</si>
  <si>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</si>
  <si>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</si>
  <si>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</si>
  <si>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</si>
  <si>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</si>
  <si>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</si>
  <si>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</si>
  <si>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</si>
  <si>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</si>
  <si>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</si>
  <si>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</si>
  <si>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</si>
  <si>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</si>
  <si>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</si>
  <si>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</si>
  <si>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</si>
  <si>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</si>
  <si>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</si>
  <si>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</si>
  <si>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</si>
  <si>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</si>
  <si>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</si>
  <si>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</si>
  <si>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</si>
  <si>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</si>
  <si>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</si>
  <si>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</si>
  <si>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</si>
  <si>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</si>
  <si>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</si>
  <si>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</si>
  <si>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</si>
  <si>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</si>
  <si>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</si>
  <si>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</si>
  <si>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</si>
  <si>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</si>
  <si>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</si>
  <si>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</si>
  <si>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</si>
  <si>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</si>
  <si>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</si>
  <si>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</si>
  <si>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</si>
  <si>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</si>
  <si>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</si>
  <si>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</si>
  <si>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</si>
  <si>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</si>
  <si>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</si>
  <si>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</si>
  <si>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</si>
  <si>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</si>
  <si>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</si>
  <si>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</si>
  <si>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</si>
  <si>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</si>
  <si>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</si>
  <si>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</si>
  <si>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</si>
  <si>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</si>
  <si>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</si>
  <si>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</si>
  <si>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</si>
  <si>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</si>
  <si>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</si>
  <si>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</si>
  <si>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</si>
  <si>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</si>
  <si>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</si>
  <si>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</si>
  <si>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</si>
  <si>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</si>
  <si>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</si>
  <si>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</si>
  <si>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</si>
  <si>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</si>
  <si>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</si>
  <si>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</si>
  <si>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</si>
  <si>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</si>
  <si>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</si>
  <si>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</si>
  <si>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</si>
  <si>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</si>
  <si>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芳賀町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</si>
</sst>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4" fillId="0" borderId="17" xfId="64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 wrapText="1"/>
      <protection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7" fillId="0" borderId="40" xfId="65" applyFont="1" applyFill="1" applyBorder="1" applyAlignment="1" quotePrefix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28" t="s">
        <v>56</v>
      </c>
      <c r="B2" s="131" t="s">
        <v>57</v>
      </c>
      <c r="C2" s="131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37" t="s">
        <v>62</v>
      </c>
      <c r="T2" s="138"/>
      <c r="U2" s="138"/>
      <c r="V2" s="139"/>
      <c r="W2" s="137" t="s">
        <v>63</v>
      </c>
      <c r="X2" s="138"/>
      <c r="Y2" s="138"/>
      <c r="Z2" s="139"/>
    </row>
    <row r="3" spans="1:26" s="54" customFormat="1" ht="18.75" customHeight="1">
      <c r="A3" s="129"/>
      <c r="B3" s="129"/>
      <c r="C3" s="132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40"/>
      <c r="T3" s="141"/>
      <c r="U3" s="141"/>
      <c r="V3" s="142"/>
      <c r="W3" s="140"/>
      <c r="X3" s="141"/>
      <c r="Y3" s="141"/>
      <c r="Z3" s="142"/>
    </row>
    <row r="4" spans="1:26" s="54" customFormat="1" ht="26.25" customHeight="1">
      <c r="A4" s="129"/>
      <c r="B4" s="129"/>
      <c r="C4" s="132"/>
      <c r="D4" s="104"/>
      <c r="E4" s="135" t="s">
        <v>64</v>
      </c>
      <c r="F4" s="128" t="s">
        <v>67</v>
      </c>
      <c r="G4" s="128" t="s">
        <v>68</v>
      </c>
      <c r="H4" s="128" t="s">
        <v>70</v>
      </c>
      <c r="I4" s="135" t="s">
        <v>64</v>
      </c>
      <c r="J4" s="128" t="s">
        <v>71</v>
      </c>
      <c r="K4" s="128" t="s">
        <v>72</v>
      </c>
      <c r="L4" s="128" t="s">
        <v>73</v>
      </c>
      <c r="M4" s="128" t="s">
        <v>74</v>
      </c>
      <c r="N4" s="128" t="s">
        <v>75</v>
      </c>
      <c r="O4" s="143" t="s">
        <v>76</v>
      </c>
      <c r="P4" s="106"/>
      <c r="Q4" s="128" t="s">
        <v>77</v>
      </c>
      <c r="R4" s="107"/>
      <c r="S4" s="128" t="s">
        <v>78</v>
      </c>
      <c r="T4" s="128" t="s">
        <v>79</v>
      </c>
      <c r="U4" s="128" t="s">
        <v>80</v>
      </c>
      <c r="V4" s="128" t="s">
        <v>81</v>
      </c>
      <c r="W4" s="128" t="s">
        <v>78</v>
      </c>
      <c r="X4" s="128" t="s">
        <v>79</v>
      </c>
      <c r="Y4" s="128" t="s">
        <v>80</v>
      </c>
      <c r="Z4" s="128" t="s">
        <v>81</v>
      </c>
    </row>
    <row r="5" spans="1:26" s="54" customFormat="1" ht="23.25" customHeight="1">
      <c r="A5" s="129"/>
      <c r="B5" s="129"/>
      <c r="C5" s="132"/>
      <c r="D5" s="104"/>
      <c r="E5" s="135"/>
      <c r="F5" s="134"/>
      <c r="G5" s="134"/>
      <c r="H5" s="134"/>
      <c r="I5" s="135"/>
      <c r="J5" s="134"/>
      <c r="K5" s="134"/>
      <c r="L5" s="134"/>
      <c r="M5" s="134"/>
      <c r="N5" s="134"/>
      <c r="O5" s="134"/>
      <c r="P5" s="118" t="s">
        <v>82</v>
      </c>
      <c r="Q5" s="134"/>
      <c r="R5" s="108"/>
      <c r="S5" s="134"/>
      <c r="T5" s="134"/>
      <c r="U5" s="136"/>
      <c r="V5" s="136"/>
      <c r="W5" s="134"/>
      <c r="X5" s="134"/>
      <c r="Y5" s="136"/>
      <c r="Z5" s="136"/>
    </row>
    <row r="6" spans="1:26" s="109" customFormat="1" ht="18" customHeight="1">
      <c r="A6" s="130"/>
      <c r="B6" s="130"/>
      <c r="C6" s="133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SUM(D8:D33)</f>
        <v>2001049</v>
      </c>
      <c r="E7" s="72">
        <f>SUM(E8:E33)</f>
        <v>166590</v>
      </c>
      <c r="F7" s="76">
        <f aca="true" t="shared" si="0" ref="F7:F33">IF(D7&gt;0,E7/D7*100,"-")</f>
        <v>8.325133467496299</v>
      </c>
      <c r="G7" s="72">
        <f>SUM(G8:G33)</f>
        <v>166590</v>
      </c>
      <c r="H7" s="72">
        <f>SUM(H8:H33)</f>
        <v>0</v>
      </c>
      <c r="I7" s="72">
        <f>SUM(I8:I33)</f>
        <v>1834459</v>
      </c>
      <c r="J7" s="76">
        <f aca="true" t="shared" si="1" ref="J7:J33">IF($D7&gt;0,I7/$D7*100,"-")</f>
        <v>91.67486653250371</v>
      </c>
      <c r="K7" s="72">
        <f>SUM(K8:K33)</f>
        <v>1154422</v>
      </c>
      <c r="L7" s="76">
        <f aca="true" t="shared" si="2" ref="L7:L33">IF($D7&gt;0,K7/$D7*100,"-")</f>
        <v>57.69084115381482</v>
      </c>
      <c r="M7" s="72">
        <f>SUM(M8:M33)</f>
        <v>835</v>
      </c>
      <c r="N7" s="76">
        <f aca="true" t="shared" si="3" ref="N7:N33">IF($D7&gt;0,M7/$D7*100,"-")</f>
        <v>0.04172811360441448</v>
      </c>
      <c r="O7" s="72">
        <f>SUM(O8:O33)</f>
        <v>679202</v>
      </c>
      <c r="P7" s="72">
        <f>SUM(P8:P33)</f>
        <v>376659</v>
      </c>
      <c r="Q7" s="76">
        <f aca="true" t="shared" si="4" ref="Q7:Q33">IF($D7&gt;0,O7/$D7*100,"-")</f>
        <v>33.94229726508446</v>
      </c>
      <c r="R7" s="72">
        <f>SUM(R8:R33)</f>
        <v>31176</v>
      </c>
      <c r="S7" s="110">
        <f aca="true" t="shared" si="5" ref="S7:Z7">COUNTIF(S8:S33,"○")</f>
        <v>20</v>
      </c>
      <c r="T7" s="110">
        <f t="shared" si="5"/>
        <v>4</v>
      </c>
      <c r="U7" s="110">
        <f t="shared" si="5"/>
        <v>0</v>
      </c>
      <c r="V7" s="110">
        <f t="shared" si="5"/>
        <v>2</v>
      </c>
      <c r="W7" s="110">
        <f t="shared" si="5"/>
        <v>21</v>
      </c>
      <c r="X7" s="110">
        <f t="shared" si="5"/>
        <v>1</v>
      </c>
      <c r="Y7" s="110">
        <f t="shared" si="5"/>
        <v>0</v>
      </c>
      <c r="Z7" s="110">
        <f t="shared" si="5"/>
        <v>4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33">+SUM(E8,+I8)</f>
        <v>513019</v>
      </c>
      <c r="E8" s="73">
        <f aca="true" t="shared" si="7" ref="E8:E33">+SUM(G8,+H8)</f>
        <v>11847</v>
      </c>
      <c r="F8" s="77">
        <f t="shared" si="0"/>
        <v>2.3092711965833623</v>
      </c>
      <c r="G8" s="73">
        <v>11847</v>
      </c>
      <c r="H8" s="73">
        <v>0</v>
      </c>
      <c r="I8" s="73">
        <f aca="true" t="shared" si="8" ref="I8:I33">+SUM(K8,+M8,+O8)</f>
        <v>501172</v>
      </c>
      <c r="J8" s="77">
        <f t="shared" si="1"/>
        <v>97.69072880341663</v>
      </c>
      <c r="K8" s="73">
        <v>392988</v>
      </c>
      <c r="L8" s="77">
        <f t="shared" si="2"/>
        <v>76.60301080466805</v>
      </c>
      <c r="M8" s="73">
        <v>0</v>
      </c>
      <c r="N8" s="77">
        <f t="shared" si="3"/>
        <v>0</v>
      </c>
      <c r="O8" s="73">
        <v>108184</v>
      </c>
      <c r="P8" s="73">
        <v>82222</v>
      </c>
      <c r="Q8" s="77">
        <f t="shared" si="4"/>
        <v>21.087717998748584</v>
      </c>
      <c r="R8" s="73">
        <v>7376</v>
      </c>
      <c r="S8" s="66"/>
      <c r="T8" s="66" t="s">
        <v>90</v>
      </c>
      <c r="U8" s="66"/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153428</v>
      </c>
      <c r="E9" s="73">
        <f t="shared" si="7"/>
        <v>15465</v>
      </c>
      <c r="F9" s="77">
        <f t="shared" si="0"/>
        <v>10.079646479130275</v>
      </c>
      <c r="G9" s="73">
        <v>15465</v>
      </c>
      <c r="H9" s="73">
        <v>0</v>
      </c>
      <c r="I9" s="73">
        <f t="shared" si="8"/>
        <v>137963</v>
      </c>
      <c r="J9" s="77">
        <f t="shared" si="1"/>
        <v>89.92035352086972</v>
      </c>
      <c r="K9" s="73">
        <v>111836</v>
      </c>
      <c r="L9" s="77">
        <f t="shared" si="2"/>
        <v>72.89151914904711</v>
      </c>
      <c r="M9" s="73">
        <v>835</v>
      </c>
      <c r="N9" s="77">
        <f t="shared" si="3"/>
        <v>0.5442292150063873</v>
      </c>
      <c r="O9" s="73">
        <v>25292</v>
      </c>
      <c r="P9" s="73">
        <v>11776</v>
      </c>
      <c r="Q9" s="77">
        <f t="shared" si="4"/>
        <v>16.484605156816226</v>
      </c>
      <c r="R9" s="73">
        <v>3160</v>
      </c>
      <c r="S9" s="66" t="s">
        <v>90</v>
      </c>
      <c r="T9" s="66"/>
      <c r="U9" s="66"/>
      <c r="V9" s="66"/>
      <c r="W9" s="66"/>
      <c r="X9" s="66"/>
      <c r="Y9" s="66"/>
      <c r="Z9" s="66" t="s">
        <v>90</v>
      </c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146341</v>
      </c>
      <c r="E10" s="73">
        <f t="shared" si="7"/>
        <v>14205</v>
      </c>
      <c r="F10" s="77">
        <f t="shared" si="0"/>
        <v>9.706780738139004</v>
      </c>
      <c r="G10" s="73">
        <v>14205</v>
      </c>
      <c r="H10" s="73">
        <v>0</v>
      </c>
      <c r="I10" s="73">
        <f t="shared" si="8"/>
        <v>132136</v>
      </c>
      <c r="J10" s="77">
        <f t="shared" si="1"/>
        <v>90.293219261861</v>
      </c>
      <c r="K10" s="73">
        <v>65534</v>
      </c>
      <c r="L10" s="77">
        <f t="shared" si="2"/>
        <v>44.78170847541017</v>
      </c>
      <c r="M10" s="73">
        <v>0</v>
      </c>
      <c r="N10" s="77">
        <f t="shared" si="3"/>
        <v>0</v>
      </c>
      <c r="O10" s="73">
        <v>66602</v>
      </c>
      <c r="P10" s="73">
        <v>16790</v>
      </c>
      <c r="Q10" s="77">
        <f t="shared" si="4"/>
        <v>45.51151078645083</v>
      </c>
      <c r="R10" s="73">
        <v>1865</v>
      </c>
      <c r="S10" s="66"/>
      <c r="T10" s="66" t="s">
        <v>90</v>
      </c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124068</v>
      </c>
      <c r="E11" s="73">
        <f t="shared" si="7"/>
        <v>15868</v>
      </c>
      <c r="F11" s="77">
        <f t="shared" si="0"/>
        <v>12.78976045394461</v>
      </c>
      <c r="G11" s="73">
        <v>15868</v>
      </c>
      <c r="H11" s="73">
        <v>0</v>
      </c>
      <c r="I11" s="73">
        <f t="shared" si="8"/>
        <v>108200</v>
      </c>
      <c r="J11" s="77">
        <f t="shared" si="1"/>
        <v>87.21023954605539</v>
      </c>
      <c r="K11" s="73">
        <v>66473</v>
      </c>
      <c r="L11" s="77">
        <f t="shared" si="2"/>
        <v>53.577876648289646</v>
      </c>
      <c r="M11" s="73">
        <v>0</v>
      </c>
      <c r="N11" s="77">
        <f t="shared" si="3"/>
        <v>0</v>
      </c>
      <c r="O11" s="73">
        <v>41727</v>
      </c>
      <c r="P11" s="73">
        <v>11110</v>
      </c>
      <c r="Q11" s="77">
        <f t="shared" si="4"/>
        <v>33.632362897765745</v>
      </c>
      <c r="R11" s="73">
        <v>2070</v>
      </c>
      <c r="S11" s="66"/>
      <c r="T11" s="66" t="s">
        <v>90</v>
      </c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101781</v>
      </c>
      <c r="E12" s="74">
        <f t="shared" si="7"/>
        <v>20059</v>
      </c>
      <c r="F12" s="94">
        <f t="shared" si="0"/>
        <v>19.708000510900856</v>
      </c>
      <c r="G12" s="74">
        <v>20059</v>
      </c>
      <c r="H12" s="74">
        <v>0</v>
      </c>
      <c r="I12" s="74">
        <f t="shared" si="8"/>
        <v>81722</v>
      </c>
      <c r="J12" s="94">
        <f t="shared" si="1"/>
        <v>80.29199948909914</v>
      </c>
      <c r="K12" s="74">
        <v>59895</v>
      </c>
      <c r="L12" s="94">
        <f t="shared" si="2"/>
        <v>58.846936068617914</v>
      </c>
      <c r="M12" s="74">
        <v>0</v>
      </c>
      <c r="N12" s="94">
        <f t="shared" si="3"/>
        <v>0</v>
      </c>
      <c r="O12" s="74">
        <v>21827</v>
      </c>
      <c r="P12" s="74">
        <v>21827</v>
      </c>
      <c r="Q12" s="94">
        <f t="shared" si="4"/>
        <v>21.44506342048123</v>
      </c>
      <c r="R12" s="74">
        <v>1014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90611</v>
      </c>
      <c r="E13" s="74">
        <f t="shared" si="7"/>
        <v>12335</v>
      </c>
      <c r="F13" s="94">
        <f t="shared" si="0"/>
        <v>13.613137477789671</v>
      </c>
      <c r="G13" s="74">
        <v>12335</v>
      </c>
      <c r="H13" s="74">
        <v>0</v>
      </c>
      <c r="I13" s="74">
        <f t="shared" si="8"/>
        <v>78276</v>
      </c>
      <c r="J13" s="94">
        <f t="shared" si="1"/>
        <v>86.38686252221032</v>
      </c>
      <c r="K13" s="74">
        <v>54805</v>
      </c>
      <c r="L13" s="94">
        <f t="shared" si="2"/>
        <v>60.48382646698525</v>
      </c>
      <c r="M13" s="74">
        <v>0</v>
      </c>
      <c r="N13" s="94">
        <f t="shared" si="3"/>
        <v>0</v>
      </c>
      <c r="O13" s="74">
        <v>23471</v>
      </c>
      <c r="P13" s="74">
        <v>13085</v>
      </c>
      <c r="Q13" s="94">
        <f t="shared" si="4"/>
        <v>25.90303605522508</v>
      </c>
      <c r="R13" s="74">
        <v>662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159565</v>
      </c>
      <c r="E14" s="74">
        <f t="shared" si="7"/>
        <v>5946</v>
      </c>
      <c r="F14" s="94">
        <f t="shared" si="0"/>
        <v>3.7263810986118506</v>
      </c>
      <c r="G14" s="74">
        <v>5946</v>
      </c>
      <c r="H14" s="74">
        <v>0</v>
      </c>
      <c r="I14" s="74">
        <f t="shared" si="8"/>
        <v>153619</v>
      </c>
      <c r="J14" s="94">
        <f t="shared" si="1"/>
        <v>96.27361890138815</v>
      </c>
      <c r="K14" s="74">
        <v>92917</v>
      </c>
      <c r="L14" s="94">
        <f t="shared" si="2"/>
        <v>58.23144173220945</v>
      </c>
      <c r="M14" s="74">
        <v>0</v>
      </c>
      <c r="N14" s="94">
        <f t="shared" si="3"/>
        <v>0</v>
      </c>
      <c r="O14" s="74">
        <v>60702</v>
      </c>
      <c r="P14" s="74">
        <v>29393</v>
      </c>
      <c r="Q14" s="94">
        <f t="shared" si="4"/>
        <v>38.0421771691787</v>
      </c>
      <c r="R14" s="74">
        <v>4822</v>
      </c>
      <c r="S14" s="68"/>
      <c r="T14" s="68"/>
      <c r="U14" s="68"/>
      <c r="V14" s="68" t="s">
        <v>90</v>
      </c>
      <c r="W14" s="68"/>
      <c r="X14" s="68"/>
      <c r="Y14" s="68"/>
      <c r="Z14" s="68" t="s">
        <v>90</v>
      </c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79130</v>
      </c>
      <c r="E15" s="74">
        <f t="shared" si="7"/>
        <v>3441</v>
      </c>
      <c r="F15" s="94">
        <f t="shared" si="0"/>
        <v>4.3485403765954755</v>
      </c>
      <c r="G15" s="74">
        <v>3441</v>
      </c>
      <c r="H15" s="74">
        <v>0</v>
      </c>
      <c r="I15" s="74">
        <f t="shared" si="8"/>
        <v>75689</v>
      </c>
      <c r="J15" s="94">
        <f t="shared" si="1"/>
        <v>95.65145962340452</v>
      </c>
      <c r="K15" s="74">
        <v>38936</v>
      </c>
      <c r="L15" s="94">
        <f t="shared" si="2"/>
        <v>49.205105522557815</v>
      </c>
      <c r="M15" s="74">
        <v>0</v>
      </c>
      <c r="N15" s="94">
        <f t="shared" si="3"/>
        <v>0</v>
      </c>
      <c r="O15" s="74">
        <v>36753</v>
      </c>
      <c r="P15" s="74">
        <v>19685</v>
      </c>
      <c r="Q15" s="94">
        <f t="shared" si="4"/>
        <v>46.44635410084671</v>
      </c>
      <c r="R15" s="74">
        <v>3340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73627</v>
      </c>
      <c r="E16" s="74">
        <f t="shared" si="7"/>
        <v>8964</v>
      </c>
      <c r="F16" s="94">
        <f t="shared" si="0"/>
        <v>12.174881497276814</v>
      </c>
      <c r="G16" s="74">
        <v>8964</v>
      </c>
      <c r="H16" s="74">
        <v>0</v>
      </c>
      <c r="I16" s="74">
        <f t="shared" si="8"/>
        <v>64663</v>
      </c>
      <c r="J16" s="94">
        <f t="shared" si="1"/>
        <v>87.82511850272319</v>
      </c>
      <c r="K16" s="74">
        <v>37499</v>
      </c>
      <c r="L16" s="94">
        <f t="shared" si="2"/>
        <v>50.931044317981176</v>
      </c>
      <c r="M16" s="74">
        <v>0</v>
      </c>
      <c r="N16" s="94">
        <f t="shared" si="3"/>
        <v>0</v>
      </c>
      <c r="O16" s="74">
        <v>27164</v>
      </c>
      <c r="P16" s="74">
        <v>18006</v>
      </c>
      <c r="Q16" s="94">
        <f t="shared" si="4"/>
        <v>36.89407418474201</v>
      </c>
      <c r="R16" s="74">
        <v>1318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34780</v>
      </c>
      <c r="E17" s="74">
        <f t="shared" si="7"/>
        <v>1936</v>
      </c>
      <c r="F17" s="94">
        <f t="shared" si="0"/>
        <v>5.566417481311099</v>
      </c>
      <c r="G17" s="74">
        <v>1936</v>
      </c>
      <c r="H17" s="74">
        <v>0</v>
      </c>
      <c r="I17" s="74">
        <f t="shared" si="8"/>
        <v>32844</v>
      </c>
      <c r="J17" s="94">
        <f t="shared" si="1"/>
        <v>94.4335825186889</v>
      </c>
      <c r="K17" s="74">
        <v>10235</v>
      </c>
      <c r="L17" s="94">
        <f t="shared" si="2"/>
        <v>29.427832087406557</v>
      </c>
      <c r="M17" s="74">
        <v>0</v>
      </c>
      <c r="N17" s="94">
        <f t="shared" si="3"/>
        <v>0</v>
      </c>
      <c r="O17" s="74">
        <v>22609</v>
      </c>
      <c r="P17" s="74">
        <v>9955</v>
      </c>
      <c r="Q17" s="94">
        <f t="shared" si="4"/>
        <v>65.00575043128235</v>
      </c>
      <c r="R17" s="74">
        <v>372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117329</v>
      </c>
      <c r="E18" s="74">
        <f t="shared" si="7"/>
        <v>18772</v>
      </c>
      <c r="F18" s="94">
        <f t="shared" si="0"/>
        <v>15.999454525309172</v>
      </c>
      <c r="G18" s="74">
        <v>18772</v>
      </c>
      <c r="H18" s="74">
        <v>0</v>
      </c>
      <c r="I18" s="74">
        <f t="shared" si="8"/>
        <v>98557</v>
      </c>
      <c r="J18" s="94">
        <f t="shared" si="1"/>
        <v>84.00054547469082</v>
      </c>
      <c r="K18" s="74">
        <v>61751</v>
      </c>
      <c r="L18" s="94">
        <f t="shared" si="2"/>
        <v>52.63063692693196</v>
      </c>
      <c r="M18" s="74">
        <v>0</v>
      </c>
      <c r="N18" s="94">
        <f t="shared" si="3"/>
        <v>0</v>
      </c>
      <c r="O18" s="74">
        <v>36806</v>
      </c>
      <c r="P18" s="74">
        <v>20727</v>
      </c>
      <c r="Q18" s="94">
        <f t="shared" si="4"/>
        <v>31.369908547758868</v>
      </c>
      <c r="R18" s="74">
        <v>2120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44214</v>
      </c>
      <c r="E19" s="74">
        <f t="shared" si="7"/>
        <v>4192</v>
      </c>
      <c r="F19" s="94">
        <f t="shared" si="0"/>
        <v>9.481159813633692</v>
      </c>
      <c r="G19" s="74">
        <v>4192</v>
      </c>
      <c r="H19" s="74">
        <v>0</v>
      </c>
      <c r="I19" s="74">
        <f t="shared" si="8"/>
        <v>40022</v>
      </c>
      <c r="J19" s="94">
        <f t="shared" si="1"/>
        <v>90.5188401863663</v>
      </c>
      <c r="K19" s="74">
        <v>14957</v>
      </c>
      <c r="L19" s="94">
        <f t="shared" si="2"/>
        <v>33.828651558329945</v>
      </c>
      <c r="M19" s="74">
        <v>0</v>
      </c>
      <c r="N19" s="94">
        <f t="shared" si="3"/>
        <v>0</v>
      </c>
      <c r="O19" s="74">
        <v>25065</v>
      </c>
      <c r="P19" s="74">
        <v>12643</v>
      </c>
      <c r="Q19" s="94">
        <f t="shared" si="4"/>
        <v>56.69018862803637</v>
      </c>
      <c r="R19" s="74">
        <v>253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29989</v>
      </c>
      <c r="E20" s="74">
        <f t="shared" si="7"/>
        <v>2252</v>
      </c>
      <c r="F20" s="94">
        <f t="shared" si="0"/>
        <v>7.509420120710927</v>
      </c>
      <c r="G20" s="74">
        <v>2252</v>
      </c>
      <c r="H20" s="74">
        <v>0</v>
      </c>
      <c r="I20" s="74">
        <f t="shared" si="8"/>
        <v>27737</v>
      </c>
      <c r="J20" s="94">
        <f t="shared" si="1"/>
        <v>92.49057987928907</v>
      </c>
      <c r="K20" s="74">
        <v>5231</v>
      </c>
      <c r="L20" s="94">
        <f t="shared" si="2"/>
        <v>17.443062456233953</v>
      </c>
      <c r="M20" s="74">
        <v>0</v>
      </c>
      <c r="N20" s="94">
        <f t="shared" si="3"/>
        <v>0</v>
      </c>
      <c r="O20" s="74">
        <v>22506</v>
      </c>
      <c r="P20" s="74">
        <v>13360</v>
      </c>
      <c r="Q20" s="94">
        <f t="shared" si="4"/>
        <v>75.04751742305513</v>
      </c>
      <c r="R20" s="74">
        <v>265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59657</v>
      </c>
      <c r="E21" s="74">
        <f t="shared" si="7"/>
        <v>1858</v>
      </c>
      <c r="F21" s="94">
        <f t="shared" si="0"/>
        <v>3.1144710595571348</v>
      </c>
      <c r="G21" s="74">
        <v>1858</v>
      </c>
      <c r="H21" s="74">
        <v>0</v>
      </c>
      <c r="I21" s="74">
        <f t="shared" si="8"/>
        <v>57799</v>
      </c>
      <c r="J21" s="94">
        <f t="shared" si="1"/>
        <v>96.88552894044287</v>
      </c>
      <c r="K21" s="74">
        <v>43056</v>
      </c>
      <c r="L21" s="94">
        <f t="shared" si="2"/>
        <v>72.17258662017869</v>
      </c>
      <c r="M21" s="74">
        <v>0</v>
      </c>
      <c r="N21" s="94">
        <f t="shared" si="3"/>
        <v>0</v>
      </c>
      <c r="O21" s="74">
        <v>14743</v>
      </c>
      <c r="P21" s="74">
        <v>9362</v>
      </c>
      <c r="Q21" s="94">
        <f t="shared" si="4"/>
        <v>24.71294232026418</v>
      </c>
      <c r="R21" s="74">
        <v>390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31604</v>
      </c>
      <c r="E22" s="74">
        <f t="shared" si="7"/>
        <v>1992</v>
      </c>
      <c r="F22" s="94">
        <f t="shared" si="0"/>
        <v>6.302999620301228</v>
      </c>
      <c r="G22" s="74">
        <v>1992</v>
      </c>
      <c r="H22" s="74">
        <v>0</v>
      </c>
      <c r="I22" s="74">
        <f t="shared" si="8"/>
        <v>29612</v>
      </c>
      <c r="J22" s="94">
        <f t="shared" si="1"/>
        <v>93.69700037969876</v>
      </c>
      <c r="K22" s="74">
        <v>17666</v>
      </c>
      <c r="L22" s="94">
        <f t="shared" si="2"/>
        <v>55.89798759650677</v>
      </c>
      <c r="M22" s="74">
        <v>0</v>
      </c>
      <c r="N22" s="94">
        <f t="shared" si="3"/>
        <v>0</v>
      </c>
      <c r="O22" s="74">
        <v>11946</v>
      </c>
      <c r="P22" s="74">
        <v>9700</v>
      </c>
      <c r="Q22" s="94">
        <f t="shared" si="4"/>
        <v>37.799012783192</v>
      </c>
      <c r="R22" s="74">
        <v>243</v>
      </c>
      <c r="S22" s="68" t="s">
        <v>90</v>
      </c>
      <c r="T22" s="68"/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24689</v>
      </c>
      <c r="E23" s="74">
        <f t="shared" si="7"/>
        <v>2852</v>
      </c>
      <c r="F23" s="94">
        <f t="shared" si="0"/>
        <v>11.55170318765442</v>
      </c>
      <c r="G23" s="74">
        <v>2852</v>
      </c>
      <c r="H23" s="74">
        <v>0</v>
      </c>
      <c r="I23" s="74">
        <f t="shared" si="8"/>
        <v>21837</v>
      </c>
      <c r="J23" s="94">
        <f t="shared" si="1"/>
        <v>88.44829681234559</v>
      </c>
      <c r="K23" s="74">
        <v>2673</v>
      </c>
      <c r="L23" s="94">
        <f t="shared" si="2"/>
        <v>10.826683948317065</v>
      </c>
      <c r="M23" s="74">
        <v>0</v>
      </c>
      <c r="N23" s="94">
        <f t="shared" si="3"/>
        <v>0</v>
      </c>
      <c r="O23" s="74">
        <v>19164</v>
      </c>
      <c r="P23" s="74">
        <v>14669</v>
      </c>
      <c r="Q23" s="94">
        <f t="shared" si="4"/>
        <v>77.6216128640285</v>
      </c>
      <c r="R23" s="74">
        <v>197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15202</v>
      </c>
      <c r="E24" s="74">
        <f t="shared" si="7"/>
        <v>900</v>
      </c>
      <c r="F24" s="94">
        <f t="shared" si="0"/>
        <v>5.920273648204184</v>
      </c>
      <c r="G24" s="74">
        <v>900</v>
      </c>
      <c r="H24" s="74">
        <v>0</v>
      </c>
      <c r="I24" s="74">
        <f t="shared" si="8"/>
        <v>14302</v>
      </c>
      <c r="J24" s="94">
        <f t="shared" si="1"/>
        <v>94.07972635179581</v>
      </c>
      <c r="K24" s="74">
        <v>2665</v>
      </c>
      <c r="L24" s="94">
        <f t="shared" si="2"/>
        <v>17.53058808051572</v>
      </c>
      <c r="M24" s="74">
        <v>0</v>
      </c>
      <c r="N24" s="94">
        <f t="shared" si="3"/>
        <v>0</v>
      </c>
      <c r="O24" s="74">
        <v>11637</v>
      </c>
      <c r="P24" s="74">
        <v>7926</v>
      </c>
      <c r="Q24" s="94">
        <f t="shared" si="4"/>
        <v>76.5491382712801</v>
      </c>
      <c r="R24" s="74">
        <v>57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12453</v>
      </c>
      <c r="E25" s="74">
        <f t="shared" si="7"/>
        <v>816</v>
      </c>
      <c r="F25" s="94">
        <f t="shared" si="0"/>
        <v>6.552637918573838</v>
      </c>
      <c r="G25" s="74">
        <v>816</v>
      </c>
      <c r="H25" s="74">
        <v>0</v>
      </c>
      <c r="I25" s="74">
        <f t="shared" si="8"/>
        <v>11637</v>
      </c>
      <c r="J25" s="94">
        <f t="shared" si="1"/>
        <v>93.44736208142616</v>
      </c>
      <c r="K25" s="74">
        <v>1297</v>
      </c>
      <c r="L25" s="94">
        <f t="shared" si="2"/>
        <v>10.41516100538023</v>
      </c>
      <c r="M25" s="74">
        <v>0</v>
      </c>
      <c r="N25" s="94">
        <f t="shared" si="3"/>
        <v>0</v>
      </c>
      <c r="O25" s="74">
        <v>10340</v>
      </c>
      <c r="P25" s="74">
        <v>0</v>
      </c>
      <c r="Q25" s="94">
        <f t="shared" si="4"/>
        <v>83.03220107604594</v>
      </c>
      <c r="R25" s="74">
        <v>160</v>
      </c>
      <c r="S25" s="68" t="s">
        <v>90</v>
      </c>
      <c r="T25" s="68"/>
      <c r="U25" s="68"/>
      <c r="V25" s="68"/>
      <c r="W25" s="68" t="s">
        <v>90</v>
      </c>
      <c r="X25" s="68"/>
      <c r="Y25" s="68"/>
      <c r="Z25" s="68"/>
    </row>
    <row r="26" spans="1:26" s="59" customFormat="1" ht="12" customHeight="1">
      <c r="A26" s="60" t="s">
        <v>85</v>
      </c>
      <c r="B26" s="61" t="s">
        <v>125</v>
      </c>
      <c r="C26" s="68" t="s">
        <v>308</v>
      </c>
      <c r="D26" s="74">
        <f t="shared" si="6"/>
        <v>16481</v>
      </c>
      <c r="E26" s="74">
        <f t="shared" si="7"/>
        <v>1162</v>
      </c>
      <c r="F26" s="94">
        <f t="shared" si="0"/>
        <v>7.0505430495722345</v>
      </c>
      <c r="G26" s="74">
        <v>1162</v>
      </c>
      <c r="H26" s="74">
        <v>0</v>
      </c>
      <c r="I26" s="74">
        <f t="shared" si="8"/>
        <v>15319</v>
      </c>
      <c r="J26" s="94">
        <f t="shared" si="1"/>
        <v>92.94945695042777</v>
      </c>
      <c r="K26" s="74">
        <v>1818</v>
      </c>
      <c r="L26" s="94">
        <f t="shared" si="2"/>
        <v>11.03088404829804</v>
      </c>
      <c r="M26" s="74">
        <v>0</v>
      </c>
      <c r="N26" s="94">
        <f t="shared" si="3"/>
        <v>0</v>
      </c>
      <c r="O26" s="74">
        <v>13501</v>
      </c>
      <c r="P26" s="74">
        <v>10818</v>
      </c>
      <c r="Q26" s="94">
        <f t="shared" si="4"/>
        <v>81.91857290212972</v>
      </c>
      <c r="R26" s="74">
        <v>119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126</v>
      </c>
      <c r="C27" s="60" t="s">
        <v>127</v>
      </c>
      <c r="D27" s="74">
        <f t="shared" si="6"/>
        <v>39708</v>
      </c>
      <c r="E27" s="74">
        <f t="shared" si="7"/>
        <v>3485</v>
      </c>
      <c r="F27" s="94">
        <f t="shared" si="0"/>
        <v>8.776568953359524</v>
      </c>
      <c r="G27" s="74">
        <v>3485</v>
      </c>
      <c r="H27" s="74">
        <v>0</v>
      </c>
      <c r="I27" s="74">
        <f t="shared" si="8"/>
        <v>36223</v>
      </c>
      <c r="J27" s="94">
        <f t="shared" si="1"/>
        <v>91.22343104664048</v>
      </c>
      <c r="K27" s="74">
        <v>25744</v>
      </c>
      <c r="L27" s="94">
        <f t="shared" si="2"/>
        <v>64.83328296564925</v>
      </c>
      <c r="M27" s="74">
        <v>0</v>
      </c>
      <c r="N27" s="94">
        <f t="shared" si="3"/>
        <v>0</v>
      </c>
      <c r="O27" s="74">
        <v>10479</v>
      </c>
      <c r="P27" s="74">
        <v>8211</v>
      </c>
      <c r="Q27" s="94">
        <f t="shared" si="4"/>
        <v>26.39014808099124</v>
      </c>
      <c r="R27" s="74">
        <v>352</v>
      </c>
      <c r="S27" s="68"/>
      <c r="T27" s="68"/>
      <c r="U27" s="68"/>
      <c r="V27" s="68" t="s">
        <v>90</v>
      </c>
      <c r="W27" s="68"/>
      <c r="X27" s="68"/>
      <c r="Y27" s="68"/>
      <c r="Z27" s="68" t="s">
        <v>90</v>
      </c>
    </row>
    <row r="28" spans="1:26" s="59" customFormat="1" ht="12" customHeight="1">
      <c r="A28" s="60" t="s">
        <v>85</v>
      </c>
      <c r="B28" s="61" t="s">
        <v>128</v>
      </c>
      <c r="C28" s="60" t="s">
        <v>129</v>
      </c>
      <c r="D28" s="74">
        <f t="shared" si="6"/>
        <v>25813</v>
      </c>
      <c r="E28" s="74">
        <f t="shared" si="7"/>
        <v>1001</v>
      </c>
      <c r="F28" s="94">
        <f t="shared" si="0"/>
        <v>3.8778909851625154</v>
      </c>
      <c r="G28" s="74">
        <v>1001</v>
      </c>
      <c r="H28" s="74">
        <v>0</v>
      </c>
      <c r="I28" s="74">
        <f t="shared" si="8"/>
        <v>24812</v>
      </c>
      <c r="J28" s="94">
        <f t="shared" si="1"/>
        <v>96.12210901483749</v>
      </c>
      <c r="K28" s="74">
        <v>18178</v>
      </c>
      <c r="L28" s="94">
        <f t="shared" si="2"/>
        <v>70.42188044783636</v>
      </c>
      <c r="M28" s="74">
        <v>0</v>
      </c>
      <c r="N28" s="94">
        <f t="shared" si="3"/>
        <v>0</v>
      </c>
      <c r="O28" s="74">
        <v>6634</v>
      </c>
      <c r="P28" s="74">
        <v>5630</v>
      </c>
      <c r="Q28" s="94">
        <f t="shared" si="4"/>
        <v>25.700228567001123</v>
      </c>
      <c r="R28" s="74">
        <v>232</v>
      </c>
      <c r="S28" s="68" t="s">
        <v>90</v>
      </c>
      <c r="T28" s="68"/>
      <c r="U28" s="68"/>
      <c r="V28" s="68"/>
      <c r="W28" s="68"/>
      <c r="X28" s="68" t="s">
        <v>90</v>
      </c>
      <c r="Y28" s="68"/>
      <c r="Z28" s="68"/>
    </row>
    <row r="29" spans="1:26" s="59" customFormat="1" ht="12" customHeight="1">
      <c r="A29" s="60" t="s">
        <v>85</v>
      </c>
      <c r="B29" s="61" t="s">
        <v>130</v>
      </c>
      <c r="C29" s="60" t="s">
        <v>131</v>
      </c>
      <c r="D29" s="74">
        <f t="shared" si="6"/>
        <v>18105</v>
      </c>
      <c r="E29" s="74">
        <f t="shared" si="7"/>
        <v>3518</v>
      </c>
      <c r="F29" s="94">
        <f t="shared" si="0"/>
        <v>19.431096382214857</v>
      </c>
      <c r="G29" s="74">
        <v>3518</v>
      </c>
      <c r="H29" s="74">
        <v>0</v>
      </c>
      <c r="I29" s="74">
        <f t="shared" si="8"/>
        <v>14587</v>
      </c>
      <c r="J29" s="94">
        <f t="shared" si="1"/>
        <v>80.56890361778514</v>
      </c>
      <c r="K29" s="74">
        <v>7624</v>
      </c>
      <c r="L29" s="94">
        <f t="shared" si="2"/>
        <v>42.10991438829053</v>
      </c>
      <c r="M29" s="74">
        <v>0</v>
      </c>
      <c r="N29" s="94">
        <f t="shared" si="3"/>
        <v>0</v>
      </c>
      <c r="O29" s="74">
        <v>6963</v>
      </c>
      <c r="P29" s="74">
        <v>2426</v>
      </c>
      <c r="Q29" s="94">
        <f t="shared" si="4"/>
        <v>38.45898922949462</v>
      </c>
      <c r="R29" s="74">
        <v>111</v>
      </c>
      <c r="S29" s="68"/>
      <c r="T29" s="68" t="s">
        <v>90</v>
      </c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132</v>
      </c>
      <c r="C30" s="60" t="s">
        <v>133</v>
      </c>
      <c r="D30" s="74">
        <f t="shared" si="6"/>
        <v>12874</v>
      </c>
      <c r="E30" s="74">
        <f t="shared" si="7"/>
        <v>4043</v>
      </c>
      <c r="F30" s="94">
        <f t="shared" si="0"/>
        <v>31.40438092279012</v>
      </c>
      <c r="G30" s="74">
        <v>4043</v>
      </c>
      <c r="H30" s="74">
        <v>0</v>
      </c>
      <c r="I30" s="74">
        <f t="shared" si="8"/>
        <v>8831</v>
      </c>
      <c r="J30" s="94">
        <f t="shared" si="1"/>
        <v>68.59561907720988</v>
      </c>
      <c r="K30" s="74">
        <v>0</v>
      </c>
      <c r="L30" s="94">
        <f t="shared" si="2"/>
        <v>0</v>
      </c>
      <c r="M30" s="74">
        <v>0</v>
      </c>
      <c r="N30" s="94">
        <f t="shared" si="3"/>
        <v>0</v>
      </c>
      <c r="O30" s="74">
        <v>8831</v>
      </c>
      <c r="P30" s="74">
        <v>3277</v>
      </c>
      <c r="Q30" s="94">
        <f t="shared" si="4"/>
        <v>68.59561907720988</v>
      </c>
      <c r="R30" s="74">
        <v>73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  <row r="31" spans="1:26" s="59" customFormat="1" ht="12" customHeight="1">
      <c r="A31" s="60" t="s">
        <v>85</v>
      </c>
      <c r="B31" s="61" t="s">
        <v>134</v>
      </c>
      <c r="C31" s="60" t="s">
        <v>135</v>
      </c>
      <c r="D31" s="74">
        <f t="shared" si="6"/>
        <v>30301</v>
      </c>
      <c r="E31" s="74">
        <f t="shared" si="7"/>
        <v>3858</v>
      </c>
      <c r="F31" s="94">
        <f t="shared" si="0"/>
        <v>12.732253060955085</v>
      </c>
      <c r="G31" s="74">
        <v>3858</v>
      </c>
      <c r="H31" s="74">
        <v>0</v>
      </c>
      <c r="I31" s="74">
        <f t="shared" si="8"/>
        <v>26443</v>
      </c>
      <c r="J31" s="94">
        <f t="shared" si="1"/>
        <v>87.26774693904493</v>
      </c>
      <c r="K31" s="74">
        <v>12986</v>
      </c>
      <c r="L31" s="94">
        <f t="shared" si="2"/>
        <v>42.8566713969836</v>
      </c>
      <c r="M31" s="74">
        <v>0</v>
      </c>
      <c r="N31" s="94">
        <f t="shared" si="3"/>
        <v>0</v>
      </c>
      <c r="O31" s="74">
        <v>13457</v>
      </c>
      <c r="P31" s="74">
        <v>7494</v>
      </c>
      <c r="Q31" s="94">
        <f t="shared" si="4"/>
        <v>44.41107554206132</v>
      </c>
      <c r="R31" s="74">
        <v>277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136</v>
      </c>
      <c r="C32" s="60" t="s">
        <v>137</v>
      </c>
      <c r="D32" s="74">
        <f t="shared" si="6"/>
        <v>27242</v>
      </c>
      <c r="E32" s="74">
        <f t="shared" si="7"/>
        <v>4369</v>
      </c>
      <c r="F32" s="94">
        <f t="shared" si="0"/>
        <v>16.037735849056602</v>
      </c>
      <c r="G32" s="74">
        <v>4369</v>
      </c>
      <c r="H32" s="74">
        <v>0</v>
      </c>
      <c r="I32" s="74">
        <f t="shared" si="8"/>
        <v>22873</v>
      </c>
      <c r="J32" s="94">
        <f t="shared" si="1"/>
        <v>83.9622641509434</v>
      </c>
      <c r="K32" s="74">
        <v>2979</v>
      </c>
      <c r="L32" s="94">
        <f t="shared" si="2"/>
        <v>10.935320461052786</v>
      </c>
      <c r="M32" s="74">
        <v>0</v>
      </c>
      <c r="N32" s="94">
        <f t="shared" si="3"/>
        <v>0</v>
      </c>
      <c r="O32" s="74">
        <v>19894</v>
      </c>
      <c r="P32" s="74">
        <v>9496</v>
      </c>
      <c r="Q32" s="94">
        <f t="shared" si="4"/>
        <v>73.02694368989062</v>
      </c>
      <c r="R32" s="74">
        <v>233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138</v>
      </c>
      <c r="C33" s="60" t="s">
        <v>139</v>
      </c>
      <c r="D33" s="74">
        <f t="shared" si="6"/>
        <v>19038</v>
      </c>
      <c r="E33" s="74">
        <f t="shared" si="7"/>
        <v>1454</v>
      </c>
      <c r="F33" s="94">
        <f t="shared" si="0"/>
        <v>7.637356865216935</v>
      </c>
      <c r="G33" s="74">
        <v>1454</v>
      </c>
      <c r="H33" s="74">
        <v>0</v>
      </c>
      <c r="I33" s="74">
        <f t="shared" si="8"/>
        <v>17584</v>
      </c>
      <c r="J33" s="94">
        <f t="shared" si="1"/>
        <v>92.36264313478306</v>
      </c>
      <c r="K33" s="74">
        <v>4679</v>
      </c>
      <c r="L33" s="94">
        <f t="shared" si="2"/>
        <v>24.577161466540602</v>
      </c>
      <c r="M33" s="74">
        <v>0</v>
      </c>
      <c r="N33" s="94">
        <f t="shared" si="3"/>
        <v>0</v>
      </c>
      <c r="O33" s="74">
        <v>12905</v>
      </c>
      <c r="P33" s="74">
        <v>7071</v>
      </c>
      <c r="Q33" s="94">
        <f t="shared" si="4"/>
        <v>67.78548166824247</v>
      </c>
      <c r="R33" s="74">
        <v>95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</sheetData>
  <sheetProtection/>
  <mergeCells count="25">
    <mergeCell ref="S2:V3"/>
    <mergeCell ref="Q4:Q5"/>
    <mergeCell ref="T4:T5"/>
    <mergeCell ref="S4:S5"/>
    <mergeCell ref="I4:I5"/>
    <mergeCell ref="W2:Z3"/>
    <mergeCell ref="Z4:Z5"/>
    <mergeCell ref="X4:X5"/>
    <mergeCell ref="Y4:Y5"/>
    <mergeCell ref="W4:W5"/>
    <mergeCell ref="G4:G5"/>
    <mergeCell ref="V4:V5"/>
    <mergeCell ref="N4:N5"/>
    <mergeCell ref="O4:O5"/>
    <mergeCell ref="H4:H5"/>
    <mergeCell ref="A2:A6"/>
    <mergeCell ref="B2:B6"/>
    <mergeCell ref="C2:C6"/>
    <mergeCell ref="F4:F5"/>
    <mergeCell ref="E4:E5"/>
    <mergeCell ref="U4:U5"/>
    <mergeCell ref="J4:J5"/>
    <mergeCell ref="K4:K5"/>
    <mergeCell ref="L4:L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140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54" t="s">
        <v>56</v>
      </c>
      <c r="B2" s="152" t="s">
        <v>57</v>
      </c>
      <c r="C2" s="152" t="s">
        <v>58</v>
      </c>
      <c r="D2" s="121" t="s">
        <v>141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142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44" t="s">
        <v>143</v>
      </c>
      <c r="AG2" s="145"/>
      <c r="AH2" s="145"/>
      <c r="AI2" s="146"/>
      <c r="AJ2" s="144" t="s">
        <v>144</v>
      </c>
      <c r="AK2" s="145"/>
      <c r="AL2" s="145"/>
      <c r="AM2" s="145"/>
      <c r="AN2" s="145"/>
      <c r="AO2" s="145"/>
      <c r="AP2" s="145"/>
      <c r="AQ2" s="145"/>
      <c r="AR2" s="145"/>
      <c r="AS2" s="146"/>
      <c r="AT2" s="158" t="s">
        <v>145</v>
      </c>
      <c r="AU2" s="152"/>
      <c r="AV2" s="152"/>
      <c r="AW2" s="152"/>
      <c r="AX2" s="152"/>
      <c r="AY2" s="152"/>
      <c r="AZ2" s="144" t="s">
        <v>146</v>
      </c>
      <c r="BA2" s="145"/>
      <c r="BB2" s="145"/>
      <c r="BC2" s="146"/>
    </row>
    <row r="3" spans="1:55" s="51" customFormat="1" ht="26.25" customHeight="1">
      <c r="A3" s="153"/>
      <c r="B3" s="153"/>
      <c r="C3" s="153"/>
      <c r="D3" s="87" t="s">
        <v>147</v>
      </c>
      <c r="E3" s="147" t="s">
        <v>148</v>
      </c>
      <c r="F3" s="145"/>
      <c r="G3" s="146"/>
      <c r="H3" s="148" t="s">
        <v>149</v>
      </c>
      <c r="I3" s="149"/>
      <c r="J3" s="150"/>
      <c r="K3" s="147" t="s">
        <v>150</v>
      </c>
      <c r="L3" s="149"/>
      <c r="M3" s="150"/>
      <c r="N3" s="87" t="s">
        <v>147</v>
      </c>
      <c r="O3" s="147" t="s">
        <v>151</v>
      </c>
      <c r="P3" s="156"/>
      <c r="Q3" s="156"/>
      <c r="R3" s="156"/>
      <c r="S3" s="156"/>
      <c r="T3" s="156"/>
      <c r="U3" s="157"/>
      <c r="V3" s="147" t="s">
        <v>152</v>
      </c>
      <c r="W3" s="156"/>
      <c r="X3" s="156"/>
      <c r="Y3" s="156"/>
      <c r="Z3" s="156"/>
      <c r="AA3" s="156"/>
      <c r="AB3" s="157"/>
      <c r="AC3" s="122" t="s">
        <v>153</v>
      </c>
      <c r="AD3" s="85"/>
      <c r="AE3" s="86"/>
      <c r="AF3" s="151" t="s">
        <v>147</v>
      </c>
      <c r="AG3" s="152" t="s">
        <v>155</v>
      </c>
      <c r="AH3" s="152" t="s">
        <v>157</v>
      </c>
      <c r="AI3" s="152" t="s">
        <v>158</v>
      </c>
      <c r="AJ3" s="153" t="s">
        <v>64</v>
      </c>
      <c r="AK3" s="152" t="s">
        <v>160</v>
      </c>
      <c r="AL3" s="152" t="s">
        <v>161</v>
      </c>
      <c r="AM3" s="152" t="s">
        <v>162</v>
      </c>
      <c r="AN3" s="152" t="s">
        <v>157</v>
      </c>
      <c r="AO3" s="152" t="s">
        <v>158</v>
      </c>
      <c r="AP3" s="152" t="s">
        <v>163</v>
      </c>
      <c r="AQ3" s="152" t="s">
        <v>164</v>
      </c>
      <c r="AR3" s="152" t="s">
        <v>165</v>
      </c>
      <c r="AS3" s="152" t="s">
        <v>166</v>
      </c>
      <c r="AT3" s="151" t="s">
        <v>64</v>
      </c>
      <c r="AU3" s="152" t="s">
        <v>160</v>
      </c>
      <c r="AV3" s="152" t="s">
        <v>161</v>
      </c>
      <c r="AW3" s="152" t="s">
        <v>162</v>
      </c>
      <c r="AX3" s="152" t="s">
        <v>157</v>
      </c>
      <c r="AY3" s="152" t="s">
        <v>158</v>
      </c>
      <c r="AZ3" s="151" t="s">
        <v>64</v>
      </c>
      <c r="BA3" s="152" t="s">
        <v>167</v>
      </c>
      <c r="BB3" s="152" t="s">
        <v>157</v>
      </c>
      <c r="BC3" s="152" t="s">
        <v>158</v>
      </c>
    </row>
    <row r="4" spans="1:55" s="51" customFormat="1" ht="26.25" customHeight="1">
      <c r="A4" s="153"/>
      <c r="B4" s="153"/>
      <c r="C4" s="153"/>
      <c r="D4" s="87"/>
      <c r="E4" s="87" t="s">
        <v>64</v>
      </c>
      <c r="F4" s="120" t="s">
        <v>168</v>
      </c>
      <c r="G4" s="120" t="s">
        <v>169</v>
      </c>
      <c r="H4" s="87" t="s">
        <v>64</v>
      </c>
      <c r="I4" s="120" t="s">
        <v>168</v>
      </c>
      <c r="J4" s="120" t="s">
        <v>169</v>
      </c>
      <c r="K4" s="87" t="s">
        <v>64</v>
      </c>
      <c r="L4" s="120" t="s">
        <v>168</v>
      </c>
      <c r="M4" s="120" t="s">
        <v>169</v>
      </c>
      <c r="N4" s="87"/>
      <c r="O4" s="87" t="s">
        <v>64</v>
      </c>
      <c r="P4" s="120" t="s">
        <v>167</v>
      </c>
      <c r="Q4" s="120" t="s">
        <v>157</v>
      </c>
      <c r="R4" s="120" t="s">
        <v>158</v>
      </c>
      <c r="S4" s="120" t="s">
        <v>171</v>
      </c>
      <c r="T4" s="120" t="s">
        <v>173</v>
      </c>
      <c r="U4" s="120" t="s">
        <v>175</v>
      </c>
      <c r="V4" s="87" t="s">
        <v>64</v>
      </c>
      <c r="W4" s="120" t="s">
        <v>167</v>
      </c>
      <c r="X4" s="120" t="s">
        <v>157</v>
      </c>
      <c r="Y4" s="120" t="s">
        <v>158</v>
      </c>
      <c r="Z4" s="120" t="s">
        <v>171</v>
      </c>
      <c r="AA4" s="120" t="s">
        <v>173</v>
      </c>
      <c r="AB4" s="120" t="s">
        <v>175</v>
      </c>
      <c r="AC4" s="87" t="s">
        <v>64</v>
      </c>
      <c r="AD4" s="120" t="s">
        <v>168</v>
      </c>
      <c r="AE4" s="120" t="s">
        <v>169</v>
      </c>
      <c r="AF4" s="151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1"/>
      <c r="AU4" s="153"/>
      <c r="AV4" s="153"/>
      <c r="AW4" s="153"/>
      <c r="AX4" s="153"/>
      <c r="AY4" s="153"/>
      <c r="AZ4" s="151"/>
      <c r="BA4" s="153"/>
      <c r="BB4" s="153"/>
      <c r="BC4" s="153"/>
    </row>
    <row r="5" spans="1:55" s="62" customFormat="1" ht="23.25" customHeight="1">
      <c r="A5" s="153"/>
      <c r="B5" s="153"/>
      <c r="C5" s="153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53"/>
      <c r="AM5" s="69"/>
      <c r="AN5" s="69"/>
      <c r="AO5" s="69"/>
      <c r="AP5" s="69"/>
      <c r="AQ5" s="69"/>
      <c r="AR5" s="69"/>
      <c r="AS5" s="69"/>
      <c r="AT5" s="69"/>
      <c r="AU5" s="69"/>
      <c r="AV5" s="153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55"/>
      <c r="B6" s="155"/>
      <c r="C6" s="155"/>
      <c r="D6" s="92" t="s">
        <v>176</v>
      </c>
      <c r="E6" s="92" t="s">
        <v>176</v>
      </c>
      <c r="F6" s="92" t="s">
        <v>176</v>
      </c>
      <c r="G6" s="92" t="s">
        <v>176</v>
      </c>
      <c r="H6" s="92" t="s">
        <v>176</v>
      </c>
      <c r="I6" s="92" t="s">
        <v>176</v>
      </c>
      <c r="J6" s="92" t="s">
        <v>176</v>
      </c>
      <c r="K6" s="92" t="s">
        <v>176</v>
      </c>
      <c r="L6" s="92" t="s">
        <v>176</v>
      </c>
      <c r="M6" s="92" t="s">
        <v>176</v>
      </c>
      <c r="N6" s="92" t="s">
        <v>176</v>
      </c>
      <c r="O6" s="92" t="s">
        <v>176</v>
      </c>
      <c r="P6" s="92" t="s">
        <v>176</v>
      </c>
      <c r="Q6" s="92" t="s">
        <v>176</v>
      </c>
      <c r="R6" s="92" t="s">
        <v>176</v>
      </c>
      <c r="S6" s="92" t="s">
        <v>176</v>
      </c>
      <c r="T6" s="92" t="s">
        <v>176</v>
      </c>
      <c r="U6" s="92" t="s">
        <v>176</v>
      </c>
      <c r="V6" s="92" t="s">
        <v>176</v>
      </c>
      <c r="W6" s="92" t="s">
        <v>176</v>
      </c>
      <c r="X6" s="92" t="s">
        <v>176</v>
      </c>
      <c r="Y6" s="92" t="s">
        <v>176</v>
      </c>
      <c r="Z6" s="92" t="s">
        <v>176</v>
      </c>
      <c r="AA6" s="92" t="s">
        <v>176</v>
      </c>
      <c r="AB6" s="92" t="s">
        <v>176</v>
      </c>
      <c r="AC6" s="92" t="s">
        <v>176</v>
      </c>
      <c r="AD6" s="92" t="s">
        <v>176</v>
      </c>
      <c r="AE6" s="92" t="s">
        <v>176</v>
      </c>
      <c r="AF6" s="93" t="s">
        <v>177</v>
      </c>
      <c r="AG6" s="93" t="s">
        <v>177</v>
      </c>
      <c r="AH6" s="93" t="s">
        <v>177</v>
      </c>
      <c r="AI6" s="93" t="s">
        <v>177</v>
      </c>
      <c r="AJ6" s="93" t="s">
        <v>177</v>
      </c>
      <c r="AK6" s="93" t="s">
        <v>177</v>
      </c>
      <c r="AL6" s="93" t="s">
        <v>177</v>
      </c>
      <c r="AM6" s="93" t="s">
        <v>177</v>
      </c>
      <c r="AN6" s="93" t="s">
        <v>177</v>
      </c>
      <c r="AO6" s="93" t="s">
        <v>177</v>
      </c>
      <c r="AP6" s="93" t="s">
        <v>177</v>
      </c>
      <c r="AQ6" s="93" t="s">
        <v>177</v>
      </c>
      <c r="AR6" s="93" t="s">
        <v>177</v>
      </c>
      <c r="AS6" s="93" t="s">
        <v>177</v>
      </c>
      <c r="AT6" s="93" t="s">
        <v>177</v>
      </c>
      <c r="AU6" s="93" t="s">
        <v>177</v>
      </c>
      <c r="AV6" s="93" t="s">
        <v>177</v>
      </c>
      <c r="AW6" s="93" t="s">
        <v>177</v>
      </c>
      <c r="AX6" s="93" t="s">
        <v>177</v>
      </c>
      <c r="AY6" s="93" t="s">
        <v>177</v>
      </c>
      <c r="AZ6" s="93" t="s">
        <v>177</v>
      </c>
      <c r="BA6" s="93" t="s">
        <v>177</v>
      </c>
      <c r="BB6" s="93" t="s">
        <v>177</v>
      </c>
      <c r="BC6" s="93" t="s">
        <v>177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SUM(D8:D33)</f>
        <v>353688</v>
      </c>
      <c r="E7" s="79">
        <f t="shared" si="0"/>
        <v>37003</v>
      </c>
      <c r="F7" s="79">
        <f t="shared" si="0"/>
        <v>20602</v>
      </c>
      <c r="G7" s="79">
        <f t="shared" si="0"/>
        <v>16401</v>
      </c>
      <c r="H7" s="79">
        <f t="shared" si="0"/>
        <v>22817</v>
      </c>
      <c r="I7" s="79">
        <f t="shared" si="0"/>
        <v>12860</v>
      </c>
      <c r="J7" s="79">
        <f t="shared" si="0"/>
        <v>9957</v>
      </c>
      <c r="K7" s="79">
        <f t="shared" si="0"/>
        <v>293868</v>
      </c>
      <c r="L7" s="79">
        <f t="shared" si="0"/>
        <v>58738</v>
      </c>
      <c r="M7" s="79">
        <f t="shared" si="0"/>
        <v>235130</v>
      </c>
      <c r="N7" s="79">
        <f t="shared" si="0"/>
        <v>350134</v>
      </c>
      <c r="O7" s="79">
        <f t="shared" si="0"/>
        <v>90919</v>
      </c>
      <c r="P7" s="79">
        <f t="shared" si="0"/>
        <v>90919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0</v>
      </c>
      <c r="U7" s="79">
        <f t="shared" si="0"/>
        <v>0</v>
      </c>
      <c r="V7" s="79">
        <f t="shared" si="0"/>
        <v>259215</v>
      </c>
      <c r="W7" s="79">
        <f t="shared" si="0"/>
        <v>259215</v>
      </c>
      <c r="X7" s="79">
        <f t="shared" si="0"/>
        <v>0</v>
      </c>
      <c r="Y7" s="79">
        <f t="shared" si="0"/>
        <v>0</v>
      </c>
      <c r="Z7" s="79">
        <f t="shared" si="0"/>
        <v>0</v>
      </c>
      <c r="AA7" s="79">
        <f t="shared" si="0"/>
        <v>0</v>
      </c>
      <c r="AB7" s="79">
        <f t="shared" si="0"/>
        <v>0</v>
      </c>
      <c r="AC7" s="79">
        <f t="shared" si="0"/>
        <v>0</v>
      </c>
      <c r="AD7" s="79">
        <f t="shared" si="0"/>
        <v>0</v>
      </c>
      <c r="AE7" s="79">
        <f t="shared" si="0"/>
        <v>0</v>
      </c>
      <c r="AF7" s="79">
        <f t="shared" si="0"/>
        <v>8686</v>
      </c>
      <c r="AG7" s="79">
        <f t="shared" si="0"/>
        <v>8686</v>
      </c>
      <c r="AH7" s="79">
        <f t="shared" si="0"/>
        <v>0</v>
      </c>
      <c r="AI7" s="79">
        <f t="shared" si="0"/>
        <v>0</v>
      </c>
      <c r="AJ7" s="79">
        <f aca="true" t="shared" si="1" ref="AJ7:BC7">SUM(AJ8:AJ33)</f>
        <v>11957</v>
      </c>
      <c r="AK7" s="79">
        <f t="shared" si="1"/>
        <v>3440</v>
      </c>
      <c r="AL7" s="79">
        <f t="shared" si="1"/>
        <v>6</v>
      </c>
      <c r="AM7" s="79">
        <f t="shared" si="1"/>
        <v>3769</v>
      </c>
      <c r="AN7" s="79">
        <f t="shared" si="1"/>
        <v>260</v>
      </c>
      <c r="AO7" s="79">
        <f t="shared" si="1"/>
        <v>0</v>
      </c>
      <c r="AP7" s="79">
        <f t="shared" si="1"/>
        <v>1043</v>
      </c>
      <c r="AQ7" s="79">
        <f t="shared" si="1"/>
        <v>651</v>
      </c>
      <c r="AR7" s="79">
        <f t="shared" si="1"/>
        <v>186</v>
      </c>
      <c r="AS7" s="79">
        <f t="shared" si="1"/>
        <v>2602</v>
      </c>
      <c r="AT7" s="79">
        <f t="shared" si="1"/>
        <v>369</v>
      </c>
      <c r="AU7" s="79">
        <f t="shared" si="1"/>
        <v>318</v>
      </c>
      <c r="AV7" s="79">
        <f t="shared" si="1"/>
        <v>0</v>
      </c>
      <c r="AW7" s="79">
        <f t="shared" si="1"/>
        <v>51</v>
      </c>
      <c r="AX7" s="79">
        <f t="shared" si="1"/>
        <v>0</v>
      </c>
      <c r="AY7" s="79">
        <f t="shared" si="1"/>
        <v>0</v>
      </c>
      <c r="AZ7" s="79">
        <f t="shared" si="1"/>
        <v>981</v>
      </c>
      <c r="BA7" s="79">
        <f t="shared" si="1"/>
        <v>981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33">SUM(E8,+H8,+K8)</f>
        <v>39078</v>
      </c>
      <c r="E8" s="73">
        <f aca="true" t="shared" si="3" ref="E8:E33">SUM(F8:G8)</f>
        <v>0</v>
      </c>
      <c r="F8" s="73">
        <v>0</v>
      </c>
      <c r="G8" s="73">
        <v>0</v>
      </c>
      <c r="H8" s="73">
        <f aca="true" t="shared" si="4" ref="H8:H33">SUM(I8:J8)</f>
        <v>11337</v>
      </c>
      <c r="I8" s="73">
        <v>7498</v>
      </c>
      <c r="J8" s="73">
        <v>3839</v>
      </c>
      <c r="K8" s="73">
        <f aca="true" t="shared" si="5" ref="K8:K33">SUM(L8:M8)</f>
        <v>27741</v>
      </c>
      <c r="L8" s="73">
        <v>2000</v>
      </c>
      <c r="M8" s="73">
        <v>25741</v>
      </c>
      <c r="N8" s="73">
        <f aca="true" t="shared" si="6" ref="N8:N33">SUM(O8,+V8,+AC8)</f>
        <v>39078</v>
      </c>
      <c r="O8" s="73">
        <f aca="true" t="shared" si="7" ref="O8:O33">SUM(P8:U8)</f>
        <v>9498</v>
      </c>
      <c r="P8" s="73">
        <v>9498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33">SUM(W8:AB8)</f>
        <v>29580</v>
      </c>
      <c r="W8" s="73">
        <v>29580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33">SUM(AD8:AE8)</f>
        <v>0</v>
      </c>
      <c r="AD8" s="73">
        <v>0</v>
      </c>
      <c r="AE8" s="73">
        <v>0</v>
      </c>
      <c r="AF8" s="73">
        <f aca="true" t="shared" si="10" ref="AF8:AF33">SUM(AG8:AI8)</f>
        <v>1043</v>
      </c>
      <c r="AG8" s="73">
        <v>1043</v>
      </c>
      <c r="AH8" s="73">
        <v>0</v>
      </c>
      <c r="AI8" s="73">
        <v>0</v>
      </c>
      <c r="AJ8" s="73">
        <f aca="true" t="shared" si="11" ref="AJ8:AJ33">SUM(AK8:AS8)</f>
        <v>1592</v>
      </c>
      <c r="AK8" s="73">
        <v>435</v>
      </c>
      <c r="AL8" s="73">
        <v>0</v>
      </c>
      <c r="AM8" s="73">
        <v>45</v>
      </c>
      <c r="AN8" s="73">
        <v>0</v>
      </c>
      <c r="AO8" s="73">
        <v>0</v>
      </c>
      <c r="AP8" s="73">
        <v>1043</v>
      </c>
      <c r="AQ8" s="73">
        <v>0</v>
      </c>
      <c r="AR8" s="73">
        <v>69</v>
      </c>
      <c r="AS8" s="73">
        <v>0</v>
      </c>
      <c r="AT8" s="73">
        <f aca="true" t="shared" si="12" ref="AT8:AT33">SUM(AU8:AY8)</f>
        <v>34</v>
      </c>
      <c r="AU8" s="73">
        <v>29</v>
      </c>
      <c r="AV8" s="73">
        <v>0</v>
      </c>
      <c r="AW8" s="73">
        <v>5</v>
      </c>
      <c r="AX8" s="73">
        <v>0</v>
      </c>
      <c r="AY8" s="73">
        <v>0</v>
      </c>
      <c r="AZ8" s="73">
        <f aca="true" t="shared" si="13" ref="AZ8:AZ33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32706</v>
      </c>
      <c r="E9" s="73">
        <f t="shared" si="3"/>
        <v>7632</v>
      </c>
      <c r="F9" s="73">
        <v>7632</v>
      </c>
      <c r="G9" s="73">
        <v>0</v>
      </c>
      <c r="H9" s="73">
        <f t="shared" si="4"/>
        <v>0</v>
      </c>
      <c r="I9" s="73">
        <v>0</v>
      </c>
      <c r="J9" s="73">
        <v>0</v>
      </c>
      <c r="K9" s="73">
        <f t="shared" si="5"/>
        <v>25074</v>
      </c>
      <c r="L9" s="73">
        <v>0</v>
      </c>
      <c r="M9" s="73">
        <v>25074</v>
      </c>
      <c r="N9" s="73">
        <f t="shared" si="6"/>
        <v>32706</v>
      </c>
      <c r="O9" s="73">
        <f t="shared" si="7"/>
        <v>7632</v>
      </c>
      <c r="P9" s="73">
        <v>7632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25074</v>
      </c>
      <c r="W9" s="73">
        <v>25074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635</v>
      </c>
      <c r="AG9" s="73">
        <v>635</v>
      </c>
      <c r="AH9" s="73">
        <v>0</v>
      </c>
      <c r="AI9" s="73">
        <v>0</v>
      </c>
      <c r="AJ9" s="73">
        <f t="shared" si="11"/>
        <v>576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576</v>
      </c>
      <c r="AT9" s="73">
        <f t="shared" si="12"/>
        <v>59</v>
      </c>
      <c r="AU9" s="73">
        <v>59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29095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29095</v>
      </c>
      <c r="L10" s="73">
        <v>7801</v>
      </c>
      <c r="M10" s="73">
        <v>21294</v>
      </c>
      <c r="N10" s="73">
        <f t="shared" si="6"/>
        <v>25541</v>
      </c>
      <c r="O10" s="73">
        <f t="shared" si="7"/>
        <v>6520</v>
      </c>
      <c r="P10" s="73">
        <v>6520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19021</v>
      </c>
      <c r="W10" s="73">
        <v>19021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1718</v>
      </c>
      <c r="AG10" s="73">
        <v>1718</v>
      </c>
      <c r="AH10" s="73">
        <v>0</v>
      </c>
      <c r="AI10" s="73">
        <v>0</v>
      </c>
      <c r="AJ10" s="73">
        <f t="shared" si="11"/>
        <v>1718</v>
      </c>
      <c r="AK10" s="73">
        <v>0</v>
      </c>
      <c r="AL10" s="73">
        <v>0</v>
      </c>
      <c r="AM10" s="73">
        <v>77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1641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28357</v>
      </c>
      <c r="E11" s="73">
        <f t="shared" si="3"/>
        <v>0</v>
      </c>
      <c r="F11" s="73">
        <v>0</v>
      </c>
      <c r="G11" s="73">
        <v>0</v>
      </c>
      <c r="H11" s="73">
        <f t="shared" si="4"/>
        <v>0</v>
      </c>
      <c r="I11" s="73">
        <v>0</v>
      </c>
      <c r="J11" s="73">
        <v>0</v>
      </c>
      <c r="K11" s="73">
        <f t="shared" si="5"/>
        <v>28357</v>
      </c>
      <c r="L11" s="73">
        <v>10430</v>
      </c>
      <c r="M11" s="73">
        <v>17927</v>
      </c>
      <c r="N11" s="73">
        <f t="shared" si="6"/>
        <v>28357</v>
      </c>
      <c r="O11" s="73">
        <f t="shared" si="7"/>
        <v>10430</v>
      </c>
      <c r="P11" s="73">
        <v>10430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17927</v>
      </c>
      <c r="W11" s="73">
        <v>17927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338</v>
      </c>
      <c r="AG11" s="73">
        <v>338</v>
      </c>
      <c r="AH11" s="73">
        <v>0</v>
      </c>
      <c r="AI11" s="73">
        <v>0</v>
      </c>
      <c r="AJ11" s="73">
        <f t="shared" si="11"/>
        <v>338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9</v>
      </c>
      <c r="AR11" s="73">
        <v>0</v>
      </c>
      <c r="AS11" s="73">
        <v>329</v>
      </c>
      <c r="AT11" s="73">
        <f t="shared" si="12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18722</v>
      </c>
      <c r="E12" s="74">
        <f t="shared" si="3"/>
        <v>4769</v>
      </c>
      <c r="F12" s="74">
        <v>4769</v>
      </c>
      <c r="G12" s="74">
        <v>0</v>
      </c>
      <c r="H12" s="74">
        <f t="shared" si="4"/>
        <v>714</v>
      </c>
      <c r="I12" s="74">
        <v>0</v>
      </c>
      <c r="J12" s="74">
        <v>714</v>
      </c>
      <c r="K12" s="74">
        <f t="shared" si="5"/>
        <v>13239</v>
      </c>
      <c r="L12" s="74">
        <v>0</v>
      </c>
      <c r="M12" s="74">
        <v>13239</v>
      </c>
      <c r="N12" s="74">
        <f t="shared" si="6"/>
        <v>18722</v>
      </c>
      <c r="O12" s="74">
        <f t="shared" si="7"/>
        <v>4769</v>
      </c>
      <c r="P12" s="74">
        <v>4769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13953</v>
      </c>
      <c r="W12" s="74">
        <v>13953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0</v>
      </c>
      <c r="AG12" s="74">
        <v>0</v>
      </c>
      <c r="AH12" s="74">
        <v>0</v>
      </c>
      <c r="AI12" s="74">
        <v>0</v>
      </c>
      <c r="AJ12" s="74">
        <f t="shared" si="11"/>
        <v>0</v>
      </c>
      <c r="AK12" s="73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18063</v>
      </c>
      <c r="E13" s="74">
        <f t="shared" si="3"/>
        <v>0</v>
      </c>
      <c r="F13" s="74">
        <v>0</v>
      </c>
      <c r="G13" s="74">
        <v>0</v>
      </c>
      <c r="H13" s="74">
        <f t="shared" si="4"/>
        <v>5362</v>
      </c>
      <c r="I13" s="74">
        <v>5362</v>
      </c>
      <c r="J13" s="74">
        <v>0</v>
      </c>
      <c r="K13" s="74">
        <f t="shared" si="5"/>
        <v>12701</v>
      </c>
      <c r="L13" s="74">
        <v>0</v>
      </c>
      <c r="M13" s="74">
        <v>12701</v>
      </c>
      <c r="N13" s="74">
        <f t="shared" si="6"/>
        <v>18063</v>
      </c>
      <c r="O13" s="74">
        <f t="shared" si="7"/>
        <v>5362</v>
      </c>
      <c r="P13" s="74">
        <v>5362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12701</v>
      </c>
      <c r="W13" s="74">
        <v>12701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904</v>
      </c>
      <c r="AG13" s="74">
        <v>904</v>
      </c>
      <c r="AH13" s="74">
        <v>0</v>
      </c>
      <c r="AI13" s="74">
        <v>0</v>
      </c>
      <c r="AJ13" s="74">
        <f t="shared" si="11"/>
        <v>904</v>
      </c>
      <c r="AK13" s="73">
        <v>0</v>
      </c>
      <c r="AL13" s="74">
        <v>0</v>
      </c>
      <c r="AM13" s="74">
        <v>644</v>
      </c>
      <c r="AN13" s="74">
        <v>260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24</v>
      </c>
      <c r="AU13" s="74">
        <v>0</v>
      </c>
      <c r="AV13" s="74">
        <v>0</v>
      </c>
      <c r="AW13" s="74">
        <v>24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18414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18414</v>
      </c>
      <c r="L14" s="74">
        <v>6830</v>
      </c>
      <c r="M14" s="74">
        <v>11584</v>
      </c>
      <c r="N14" s="74">
        <f t="shared" si="6"/>
        <v>18414</v>
      </c>
      <c r="O14" s="74">
        <f t="shared" si="7"/>
        <v>6830</v>
      </c>
      <c r="P14" s="74">
        <v>6830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11584</v>
      </c>
      <c r="W14" s="74">
        <v>11584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73</v>
      </c>
      <c r="AG14" s="74">
        <v>73</v>
      </c>
      <c r="AH14" s="74">
        <v>0</v>
      </c>
      <c r="AI14" s="74">
        <v>0</v>
      </c>
      <c r="AJ14" s="74">
        <f t="shared" si="11"/>
        <v>73</v>
      </c>
      <c r="AK14" s="73">
        <v>0</v>
      </c>
      <c r="AL14" s="74">
        <v>0</v>
      </c>
      <c r="AM14" s="74">
        <v>73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7</v>
      </c>
      <c r="AU14" s="74">
        <v>0</v>
      </c>
      <c r="AV14" s="74">
        <v>0</v>
      </c>
      <c r="AW14" s="74">
        <v>7</v>
      </c>
      <c r="AX14" s="74">
        <v>0</v>
      </c>
      <c r="AY14" s="74">
        <v>0</v>
      </c>
      <c r="AZ14" s="74">
        <f t="shared" si="13"/>
        <v>124</v>
      </c>
      <c r="BA14" s="74">
        <v>124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11979</v>
      </c>
      <c r="E15" s="74">
        <f t="shared" si="3"/>
        <v>8699</v>
      </c>
      <c r="F15" s="74">
        <v>3077</v>
      </c>
      <c r="G15" s="74">
        <v>5622</v>
      </c>
      <c r="H15" s="74">
        <f t="shared" si="4"/>
        <v>3280</v>
      </c>
      <c r="I15" s="74">
        <v>0</v>
      </c>
      <c r="J15" s="74">
        <v>3280</v>
      </c>
      <c r="K15" s="74">
        <f t="shared" si="5"/>
        <v>0</v>
      </c>
      <c r="L15" s="74">
        <v>0</v>
      </c>
      <c r="M15" s="74">
        <v>0</v>
      </c>
      <c r="N15" s="74">
        <f t="shared" si="6"/>
        <v>11979</v>
      </c>
      <c r="O15" s="74">
        <f t="shared" si="7"/>
        <v>3077</v>
      </c>
      <c r="P15" s="74">
        <v>3077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8902</v>
      </c>
      <c r="W15" s="74">
        <v>8902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73</v>
      </c>
      <c r="AG15" s="74">
        <v>73</v>
      </c>
      <c r="AH15" s="74">
        <v>0</v>
      </c>
      <c r="AI15" s="74">
        <v>0</v>
      </c>
      <c r="AJ15" s="74">
        <f t="shared" si="11"/>
        <v>211</v>
      </c>
      <c r="AK15" s="74">
        <v>132</v>
      </c>
      <c r="AL15" s="74">
        <v>6</v>
      </c>
      <c r="AM15" s="74">
        <v>46</v>
      </c>
      <c r="AN15" s="74">
        <v>0</v>
      </c>
      <c r="AO15" s="74">
        <v>0</v>
      </c>
      <c r="AP15" s="74">
        <v>0</v>
      </c>
      <c r="AQ15" s="74">
        <v>6</v>
      </c>
      <c r="AR15" s="74">
        <v>21</v>
      </c>
      <c r="AS15" s="74">
        <v>0</v>
      </c>
      <c r="AT15" s="74">
        <f t="shared" si="12"/>
        <v>7</v>
      </c>
      <c r="AU15" s="74">
        <v>0</v>
      </c>
      <c r="AV15" s="74">
        <v>0</v>
      </c>
      <c r="AW15" s="74">
        <v>7</v>
      </c>
      <c r="AX15" s="74">
        <v>0</v>
      </c>
      <c r="AY15" s="74">
        <v>0</v>
      </c>
      <c r="AZ15" s="74">
        <f t="shared" si="13"/>
        <v>31</v>
      </c>
      <c r="BA15" s="74">
        <v>31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20007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20007</v>
      </c>
      <c r="L16" s="74">
        <v>4281</v>
      </c>
      <c r="M16" s="74">
        <v>15726</v>
      </c>
      <c r="N16" s="74">
        <f t="shared" si="6"/>
        <v>20007</v>
      </c>
      <c r="O16" s="74">
        <f t="shared" si="7"/>
        <v>4281</v>
      </c>
      <c r="P16" s="74">
        <v>4281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15726</v>
      </c>
      <c r="W16" s="74">
        <v>15726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39</v>
      </c>
      <c r="AG16" s="74">
        <v>39</v>
      </c>
      <c r="AH16" s="74">
        <v>0</v>
      </c>
      <c r="AI16" s="74">
        <v>0</v>
      </c>
      <c r="AJ16" s="74">
        <f t="shared" si="11"/>
        <v>925</v>
      </c>
      <c r="AK16" s="74">
        <v>925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39</v>
      </c>
      <c r="AU16" s="74">
        <v>39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8165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8165</v>
      </c>
      <c r="L17" s="74">
        <v>2207</v>
      </c>
      <c r="M17" s="74">
        <v>5958</v>
      </c>
      <c r="N17" s="74">
        <f t="shared" si="6"/>
        <v>8165</v>
      </c>
      <c r="O17" s="74">
        <f t="shared" si="7"/>
        <v>2207</v>
      </c>
      <c r="P17" s="74">
        <v>2207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5958</v>
      </c>
      <c r="W17" s="74">
        <v>5958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21</v>
      </c>
      <c r="AG17" s="74">
        <v>21</v>
      </c>
      <c r="AH17" s="74">
        <v>0</v>
      </c>
      <c r="AI17" s="74">
        <v>0</v>
      </c>
      <c r="AJ17" s="74">
        <f t="shared" si="11"/>
        <v>0</v>
      </c>
      <c r="AK17" s="73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2"/>
        <v>21</v>
      </c>
      <c r="AU17" s="74">
        <v>21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27830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27830</v>
      </c>
      <c r="L18" s="74">
        <v>8786</v>
      </c>
      <c r="M18" s="74">
        <v>19044</v>
      </c>
      <c r="N18" s="74">
        <f t="shared" si="6"/>
        <v>27830</v>
      </c>
      <c r="O18" s="74">
        <f t="shared" si="7"/>
        <v>8786</v>
      </c>
      <c r="P18" s="74">
        <v>8786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19044</v>
      </c>
      <c r="W18" s="74">
        <v>19044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54</v>
      </c>
      <c r="AG18" s="74">
        <v>54</v>
      </c>
      <c r="AH18" s="74">
        <v>0</v>
      </c>
      <c r="AI18" s="74">
        <v>0</v>
      </c>
      <c r="AJ18" s="74">
        <f t="shared" si="11"/>
        <v>1284</v>
      </c>
      <c r="AK18" s="74">
        <v>1284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54</v>
      </c>
      <c r="AU18" s="74">
        <v>54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10987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10987</v>
      </c>
      <c r="L19" s="74">
        <v>1625</v>
      </c>
      <c r="M19" s="74">
        <v>9362</v>
      </c>
      <c r="N19" s="74">
        <f t="shared" si="6"/>
        <v>10987</v>
      </c>
      <c r="O19" s="74">
        <f t="shared" si="7"/>
        <v>1625</v>
      </c>
      <c r="P19" s="74">
        <v>1625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9362</v>
      </c>
      <c r="W19" s="74">
        <v>9362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28</v>
      </c>
      <c r="AG19" s="74">
        <v>28</v>
      </c>
      <c r="AH19" s="74">
        <v>0</v>
      </c>
      <c r="AI19" s="74">
        <v>0</v>
      </c>
      <c r="AJ19" s="74">
        <f t="shared" si="11"/>
        <v>0</v>
      </c>
      <c r="AK19" s="73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28</v>
      </c>
      <c r="AU19" s="74">
        <v>28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10250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10250</v>
      </c>
      <c r="L20" s="74">
        <v>2002</v>
      </c>
      <c r="M20" s="74">
        <v>8248</v>
      </c>
      <c r="N20" s="74">
        <f t="shared" si="6"/>
        <v>10250</v>
      </c>
      <c r="O20" s="74">
        <f t="shared" si="7"/>
        <v>2002</v>
      </c>
      <c r="P20" s="74">
        <v>2002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8248</v>
      </c>
      <c r="W20" s="74">
        <v>8248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50</v>
      </c>
      <c r="AG20" s="74">
        <v>50</v>
      </c>
      <c r="AH20" s="74">
        <v>0</v>
      </c>
      <c r="AI20" s="74">
        <v>0</v>
      </c>
      <c r="AJ20" s="74">
        <f t="shared" si="11"/>
        <v>50</v>
      </c>
      <c r="AK20" s="73">
        <v>0</v>
      </c>
      <c r="AL20" s="74">
        <v>0</v>
      </c>
      <c r="AM20" s="74">
        <v>50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116</v>
      </c>
      <c r="BA20" s="74">
        <v>116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7598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7598</v>
      </c>
      <c r="L21" s="74">
        <v>1467</v>
      </c>
      <c r="M21" s="74">
        <v>6131</v>
      </c>
      <c r="N21" s="74">
        <f t="shared" si="6"/>
        <v>7598</v>
      </c>
      <c r="O21" s="74">
        <f t="shared" si="7"/>
        <v>1467</v>
      </c>
      <c r="P21" s="74">
        <v>1467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6131</v>
      </c>
      <c r="W21" s="74">
        <v>6131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26</v>
      </c>
      <c r="AG21" s="74">
        <v>26</v>
      </c>
      <c r="AH21" s="74">
        <v>0</v>
      </c>
      <c r="AI21" s="74">
        <v>0</v>
      </c>
      <c r="AJ21" s="74">
        <f t="shared" si="11"/>
        <v>26</v>
      </c>
      <c r="AK21" s="73">
        <v>0</v>
      </c>
      <c r="AL21" s="74">
        <v>0</v>
      </c>
      <c r="AM21" s="74">
        <v>26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3</v>
      </c>
      <c r="AU21" s="74">
        <v>0</v>
      </c>
      <c r="AV21" s="74">
        <v>0</v>
      </c>
      <c r="AW21" s="74">
        <v>3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7437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7437</v>
      </c>
      <c r="L22" s="74">
        <v>702</v>
      </c>
      <c r="M22" s="74">
        <v>6735</v>
      </c>
      <c r="N22" s="74">
        <f t="shared" si="6"/>
        <v>7437</v>
      </c>
      <c r="O22" s="74">
        <f t="shared" si="7"/>
        <v>702</v>
      </c>
      <c r="P22" s="74">
        <v>702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6735</v>
      </c>
      <c r="W22" s="74">
        <v>6735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27</v>
      </c>
      <c r="AG22" s="74">
        <v>27</v>
      </c>
      <c r="AH22" s="74">
        <v>0</v>
      </c>
      <c r="AI22" s="74">
        <v>0</v>
      </c>
      <c r="AJ22" s="74">
        <f t="shared" si="11"/>
        <v>27</v>
      </c>
      <c r="AK22" s="73">
        <v>0</v>
      </c>
      <c r="AL22" s="74">
        <v>0</v>
      </c>
      <c r="AM22" s="74">
        <v>27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3</v>
      </c>
      <c r="AU22" s="74">
        <v>0</v>
      </c>
      <c r="AV22" s="74">
        <v>0</v>
      </c>
      <c r="AW22" s="74">
        <v>3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6126</v>
      </c>
      <c r="E23" s="74">
        <f t="shared" si="3"/>
        <v>5860</v>
      </c>
      <c r="F23" s="74">
        <v>2550</v>
      </c>
      <c r="G23" s="74">
        <v>3310</v>
      </c>
      <c r="H23" s="74">
        <f t="shared" si="4"/>
        <v>266</v>
      </c>
      <c r="I23" s="74">
        <v>0</v>
      </c>
      <c r="J23" s="74">
        <v>266</v>
      </c>
      <c r="K23" s="74">
        <f t="shared" si="5"/>
        <v>0</v>
      </c>
      <c r="L23" s="74">
        <v>0</v>
      </c>
      <c r="M23" s="74">
        <v>0</v>
      </c>
      <c r="N23" s="74">
        <f t="shared" si="6"/>
        <v>6126</v>
      </c>
      <c r="O23" s="74">
        <f t="shared" si="7"/>
        <v>2550</v>
      </c>
      <c r="P23" s="74">
        <v>2550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3576</v>
      </c>
      <c r="W23" s="74">
        <v>3576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283</v>
      </c>
      <c r="AG23" s="74">
        <v>283</v>
      </c>
      <c r="AH23" s="74">
        <v>0</v>
      </c>
      <c r="AI23" s="74">
        <v>0</v>
      </c>
      <c r="AJ23" s="74">
        <f t="shared" si="11"/>
        <v>283</v>
      </c>
      <c r="AK23" s="73">
        <v>0</v>
      </c>
      <c r="AL23" s="74">
        <v>0</v>
      </c>
      <c r="AM23" s="74">
        <v>34</v>
      </c>
      <c r="AN23" s="74">
        <v>0</v>
      </c>
      <c r="AO23" s="74">
        <v>0</v>
      </c>
      <c r="AP23" s="74">
        <v>0</v>
      </c>
      <c r="AQ23" s="74">
        <v>216</v>
      </c>
      <c r="AR23" s="74">
        <v>33</v>
      </c>
      <c r="AS23" s="74">
        <v>0</v>
      </c>
      <c r="AT23" s="74">
        <f t="shared" si="12"/>
        <v>1</v>
      </c>
      <c r="AU23" s="74">
        <v>0</v>
      </c>
      <c r="AV23" s="74">
        <v>0</v>
      </c>
      <c r="AW23" s="74">
        <v>1</v>
      </c>
      <c r="AX23" s="74">
        <v>0</v>
      </c>
      <c r="AY23" s="74">
        <v>0</v>
      </c>
      <c r="AZ23" s="74">
        <f t="shared" si="13"/>
        <v>218</v>
      </c>
      <c r="BA23" s="74">
        <v>218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3844</v>
      </c>
      <c r="E24" s="74">
        <f t="shared" si="3"/>
        <v>3385</v>
      </c>
      <c r="F24" s="74">
        <v>805</v>
      </c>
      <c r="G24" s="74">
        <v>2580</v>
      </c>
      <c r="H24" s="74">
        <f t="shared" si="4"/>
        <v>459</v>
      </c>
      <c r="I24" s="74">
        <v>0</v>
      </c>
      <c r="J24" s="74">
        <v>459</v>
      </c>
      <c r="K24" s="74">
        <f t="shared" si="5"/>
        <v>0</v>
      </c>
      <c r="L24" s="74">
        <v>0</v>
      </c>
      <c r="M24" s="74">
        <v>0</v>
      </c>
      <c r="N24" s="74">
        <f t="shared" si="6"/>
        <v>3844</v>
      </c>
      <c r="O24" s="74">
        <f t="shared" si="7"/>
        <v>805</v>
      </c>
      <c r="P24" s="74">
        <v>805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3039</v>
      </c>
      <c r="W24" s="74">
        <v>3039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178</v>
      </c>
      <c r="AG24" s="74">
        <v>178</v>
      </c>
      <c r="AH24" s="74">
        <v>0</v>
      </c>
      <c r="AI24" s="74">
        <v>0</v>
      </c>
      <c r="AJ24" s="74">
        <f t="shared" si="11"/>
        <v>178</v>
      </c>
      <c r="AK24" s="73">
        <v>0</v>
      </c>
      <c r="AL24" s="74">
        <v>0</v>
      </c>
      <c r="AM24" s="74">
        <v>22</v>
      </c>
      <c r="AN24" s="74">
        <v>0</v>
      </c>
      <c r="AO24" s="74">
        <v>0</v>
      </c>
      <c r="AP24" s="74">
        <v>0</v>
      </c>
      <c r="AQ24" s="74">
        <v>136</v>
      </c>
      <c r="AR24" s="74">
        <v>20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137</v>
      </c>
      <c r="BA24" s="74">
        <v>137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3393</v>
      </c>
      <c r="E25" s="74">
        <f t="shared" si="3"/>
        <v>2978</v>
      </c>
      <c r="F25" s="74">
        <v>730</v>
      </c>
      <c r="G25" s="74">
        <v>2248</v>
      </c>
      <c r="H25" s="74">
        <f t="shared" si="4"/>
        <v>415</v>
      </c>
      <c r="I25" s="74">
        <v>0</v>
      </c>
      <c r="J25" s="74">
        <v>415</v>
      </c>
      <c r="K25" s="74">
        <f t="shared" si="5"/>
        <v>0</v>
      </c>
      <c r="L25" s="74">
        <v>0</v>
      </c>
      <c r="M25" s="74">
        <v>0</v>
      </c>
      <c r="N25" s="74">
        <f t="shared" si="6"/>
        <v>3393</v>
      </c>
      <c r="O25" s="74">
        <f t="shared" si="7"/>
        <v>730</v>
      </c>
      <c r="P25" s="74">
        <v>730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2663</v>
      </c>
      <c r="W25" s="74">
        <v>2663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156</v>
      </c>
      <c r="AG25" s="74">
        <v>156</v>
      </c>
      <c r="AH25" s="74">
        <v>0</v>
      </c>
      <c r="AI25" s="74">
        <v>0</v>
      </c>
      <c r="AJ25" s="74">
        <f t="shared" si="11"/>
        <v>156</v>
      </c>
      <c r="AK25" s="73">
        <v>0</v>
      </c>
      <c r="AL25" s="74">
        <v>0</v>
      </c>
      <c r="AM25" s="74">
        <v>18</v>
      </c>
      <c r="AN25" s="74">
        <v>0</v>
      </c>
      <c r="AO25" s="74">
        <v>0</v>
      </c>
      <c r="AP25" s="74">
        <v>0</v>
      </c>
      <c r="AQ25" s="74">
        <v>120</v>
      </c>
      <c r="AR25" s="74">
        <v>18</v>
      </c>
      <c r="AS25" s="74">
        <v>0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121</v>
      </c>
      <c r="BA25" s="74">
        <v>121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308</v>
      </c>
      <c r="D26" s="74">
        <f t="shared" si="2"/>
        <v>4664</v>
      </c>
      <c r="E26" s="74">
        <f t="shared" si="3"/>
        <v>3680</v>
      </c>
      <c r="F26" s="74">
        <v>1039</v>
      </c>
      <c r="G26" s="74">
        <v>2641</v>
      </c>
      <c r="H26" s="74">
        <f t="shared" si="4"/>
        <v>984</v>
      </c>
      <c r="I26" s="74">
        <v>0</v>
      </c>
      <c r="J26" s="74">
        <v>984</v>
      </c>
      <c r="K26" s="74">
        <f t="shared" si="5"/>
        <v>0</v>
      </c>
      <c r="L26" s="74">
        <v>0</v>
      </c>
      <c r="M26" s="74">
        <v>0</v>
      </c>
      <c r="N26" s="74">
        <f t="shared" si="6"/>
        <v>4664</v>
      </c>
      <c r="O26" s="74">
        <f t="shared" si="7"/>
        <v>1039</v>
      </c>
      <c r="P26" s="74">
        <v>1039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3625</v>
      </c>
      <c r="W26" s="74">
        <v>3625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215</v>
      </c>
      <c r="AG26" s="74">
        <v>215</v>
      </c>
      <c r="AH26" s="74">
        <v>0</v>
      </c>
      <c r="AI26" s="74">
        <v>0</v>
      </c>
      <c r="AJ26" s="74">
        <f t="shared" si="11"/>
        <v>215</v>
      </c>
      <c r="AK26" s="74">
        <v>0</v>
      </c>
      <c r="AL26" s="74">
        <v>0</v>
      </c>
      <c r="AM26" s="74">
        <v>26</v>
      </c>
      <c r="AN26" s="74">
        <v>0</v>
      </c>
      <c r="AO26" s="74">
        <v>0</v>
      </c>
      <c r="AP26" s="74">
        <v>0</v>
      </c>
      <c r="AQ26" s="74">
        <v>164</v>
      </c>
      <c r="AR26" s="74">
        <v>25</v>
      </c>
      <c r="AS26" s="74">
        <v>0</v>
      </c>
      <c r="AT26" s="74">
        <f t="shared" si="12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165</v>
      </c>
      <c r="BA26" s="74">
        <v>165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126</v>
      </c>
      <c r="C27" s="68" t="s">
        <v>127</v>
      </c>
      <c r="D27" s="74">
        <f t="shared" si="2"/>
        <v>4664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4664</v>
      </c>
      <c r="L27" s="74">
        <v>1052</v>
      </c>
      <c r="M27" s="74">
        <v>3612</v>
      </c>
      <c r="N27" s="74">
        <f t="shared" si="6"/>
        <v>4664</v>
      </c>
      <c r="O27" s="74">
        <f t="shared" si="7"/>
        <v>1052</v>
      </c>
      <c r="P27" s="74">
        <v>1052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3612</v>
      </c>
      <c r="W27" s="74">
        <v>3612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2666</v>
      </c>
      <c r="AG27" s="74">
        <v>2666</v>
      </c>
      <c r="AH27" s="74">
        <v>0</v>
      </c>
      <c r="AI27" s="74">
        <v>0</v>
      </c>
      <c r="AJ27" s="74">
        <f t="shared" si="11"/>
        <v>2666</v>
      </c>
      <c r="AK27" s="73">
        <v>0</v>
      </c>
      <c r="AL27" s="74">
        <v>0</v>
      </c>
      <c r="AM27" s="74">
        <v>2666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128</v>
      </c>
      <c r="C28" s="68" t="s">
        <v>129</v>
      </c>
      <c r="D28" s="74">
        <f t="shared" si="2"/>
        <v>4409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4409</v>
      </c>
      <c r="L28" s="74">
        <v>1025</v>
      </c>
      <c r="M28" s="74">
        <v>3384</v>
      </c>
      <c r="N28" s="74">
        <f t="shared" si="6"/>
        <v>4409</v>
      </c>
      <c r="O28" s="74">
        <f t="shared" si="7"/>
        <v>1025</v>
      </c>
      <c r="P28" s="74">
        <v>1025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3384</v>
      </c>
      <c r="W28" s="74">
        <v>3384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15</v>
      </c>
      <c r="AG28" s="74">
        <v>15</v>
      </c>
      <c r="AH28" s="74">
        <v>0</v>
      </c>
      <c r="AI28" s="74">
        <v>0</v>
      </c>
      <c r="AJ28" s="74">
        <f t="shared" si="11"/>
        <v>15</v>
      </c>
      <c r="AK28" s="73">
        <v>0</v>
      </c>
      <c r="AL28" s="74">
        <v>0</v>
      </c>
      <c r="AM28" s="74">
        <v>15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2"/>
        <v>1</v>
      </c>
      <c r="AU28" s="74">
        <v>0</v>
      </c>
      <c r="AV28" s="74">
        <v>0</v>
      </c>
      <c r="AW28" s="74">
        <v>1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130</v>
      </c>
      <c r="C29" s="68" t="s">
        <v>131</v>
      </c>
      <c r="D29" s="74">
        <f t="shared" si="2"/>
        <v>5340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74">
        <f t="shared" si="5"/>
        <v>5340</v>
      </c>
      <c r="L29" s="74">
        <v>2173</v>
      </c>
      <c r="M29" s="74">
        <v>3167</v>
      </c>
      <c r="N29" s="74">
        <f t="shared" si="6"/>
        <v>5340</v>
      </c>
      <c r="O29" s="74">
        <f t="shared" si="7"/>
        <v>2173</v>
      </c>
      <c r="P29" s="74">
        <v>2173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3167</v>
      </c>
      <c r="W29" s="74">
        <v>3167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56</v>
      </c>
      <c r="AG29" s="74">
        <v>56</v>
      </c>
      <c r="AH29" s="74">
        <v>0</v>
      </c>
      <c r="AI29" s="74">
        <v>0</v>
      </c>
      <c r="AJ29" s="74">
        <f t="shared" si="11"/>
        <v>81</v>
      </c>
      <c r="AK29" s="74">
        <v>25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56</v>
      </c>
      <c r="AT29" s="74">
        <f t="shared" si="12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132</v>
      </c>
      <c r="C30" s="68" t="s">
        <v>133</v>
      </c>
      <c r="D30" s="74">
        <f t="shared" si="2"/>
        <v>5278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5278</v>
      </c>
      <c r="L30" s="74">
        <v>1254</v>
      </c>
      <c r="M30" s="74">
        <v>4024</v>
      </c>
      <c r="N30" s="74">
        <f t="shared" si="6"/>
        <v>5278</v>
      </c>
      <c r="O30" s="74">
        <f t="shared" si="7"/>
        <v>1254</v>
      </c>
      <c r="P30" s="74">
        <v>1254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4024</v>
      </c>
      <c r="W30" s="74">
        <v>4024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13</v>
      </c>
      <c r="AG30" s="74">
        <v>13</v>
      </c>
      <c r="AH30" s="74">
        <v>0</v>
      </c>
      <c r="AI30" s="74">
        <v>0</v>
      </c>
      <c r="AJ30" s="74">
        <f t="shared" si="11"/>
        <v>0</v>
      </c>
      <c r="AK30" s="73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2"/>
        <v>13</v>
      </c>
      <c r="AU30" s="74">
        <v>13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134</v>
      </c>
      <c r="C31" s="68" t="s">
        <v>135</v>
      </c>
      <c r="D31" s="74">
        <f t="shared" si="2"/>
        <v>7909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7909</v>
      </c>
      <c r="L31" s="74">
        <v>775</v>
      </c>
      <c r="M31" s="74">
        <v>7134</v>
      </c>
      <c r="N31" s="74">
        <f t="shared" si="6"/>
        <v>7909</v>
      </c>
      <c r="O31" s="74">
        <f t="shared" si="7"/>
        <v>775</v>
      </c>
      <c r="P31" s="74">
        <v>775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7134</v>
      </c>
      <c r="W31" s="74">
        <v>7134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20</v>
      </c>
      <c r="AG31" s="74">
        <v>20</v>
      </c>
      <c r="AH31" s="74">
        <v>0</v>
      </c>
      <c r="AI31" s="74">
        <v>0</v>
      </c>
      <c r="AJ31" s="74">
        <f t="shared" si="11"/>
        <v>0</v>
      </c>
      <c r="AK31" s="73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20</v>
      </c>
      <c r="AU31" s="74">
        <v>20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136</v>
      </c>
      <c r="C32" s="68" t="s">
        <v>137</v>
      </c>
      <c r="D32" s="74">
        <f t="shared" si="2"/>
        <v>13268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13268</v>
      </c>
      <c r="L32" s="74">
        <v>2678</v>
      </c>
      <c r="M32" s="74">
        <v>10590</v>
      </c>
      <c r="N32" s="74">
        <f t="shared" si="6"/>
        <v>13268</v>
      </c>
      <c r="O32" s="74">
        <f t="shared" si="7"/>
        <v>2678</v>
      </c>
      <c r="P32" s="74">
        <v>2678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10590</v>
      </c>
      <c r="W32" s="74">
        <v>10590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25</v>
      </c>
      <c r="AG32" s="74">
        <v>25</v>
      </c>
      <c r="AH32" s="74">
        <v>0</v>
      </c>
      <c r="AI32" s="74">
        <v>0</v>
      </c>
      <c r="AJ32" s="74">
        <f t="shared" si="11"/>
        <v>609</v>
      </c>
      <c r="AK32" s="74">
        <v>609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2"/>
        <v>25</v>
      </c>
      <c r="AU32" s="74">
        <v>25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138</v>
      </c>
      <c r="C33" s="68" t="s">
        <v>139</v>
      </c>
      <c r="D33" s="74">
        <f t="shared" si="2"/>
        <v>6105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6105</v>
      </c>
      <c r="L33" s="74">
        <v>1650</v>
      </c>
      <c r="M33" s="74">
        <v>4455</v>
      </c>
      <c r="N33" s="74">
        <f t="shared" si="6"/>
        <v>6105</v>
      </c>
      <c r="O33" s="74">
        <f t="shared" si="7"/>
        <v>1650</v>
      </c>
      <c r="P33" s="74">
        <v>1650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4455</v>
      </c>
      <c r="W33" s="74">
        <v>4455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30</v>
      </c>
      <c r="AG33" s="74">
        <v>30</v>
      </c>
      <c r="AH33" s="74">
        <v>0</v>
      </c>
      <c r="AI33" s="74">
        <v>0</v>
      </c>
      <c r="AJ33" s="74">
        <f t="shared" si="11"/>
        <v>30</v>
      </c>
      <c r="AK33" s="74">
        <v>30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30</v>
      </c>
      <c r="AU33" s="74">
        <v>30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69</v>
      </c>
      <c r="BA33" s="74">
        <v>69</v>
      </c>
      <c r="BB33" s="74">
        <v>0</v>
      </c>
      <c r="BC33" s="74">
        <v>0</v>
      </c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178</v>
      </c>
      <c r="C2" s="126" t="s">
        <v>86</v>
      </c>
      <c r="D2" s="123" t="s">
        <v>179</v>
      </c>
      <c r="E2" s="3"/>
      <c r="F2" s="3"/>
      <c r="G2" s="3"/>
      <c r="H2" s="3"/>
      <c r="I2" s="3"/>
      <c r="J2" s="3"/>
      <c r="K2" s="3"/>
      <c r="L2" s="3" t="str">
        <f>LEFT(C2,2)</f>
        <v>09</v>
      </c>
      <c r="M2" s="3" t="str">
        <f>IF(L2&lt;&gt;"",VLOOKUP(L2,$AI$6:$AJ$52,2,FALSE),"-")</f>
        <v>栃木県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33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80" t="s">
        <v>180</v>
      </c>
      <c r="G6" s="181"/>
      <c r="H6" s="38" t="s">
        <v>181</v>
      </c>
      <c r="I6" s="38" t="s">
        <v>182</v>
      </c>
      <c r="J6" s="38" t="s">
        <v>183</v>
      </c>
      <c r="K6" s="5" t="s">
        <v>184</v>
      </c>
      <c r="L6" s="15" t="s">
        <v>185</v>
      </c>
      <c r="M6" s="39" t="s">
        <v>186</v>
      </c>
      <c r="AF6" s="11">
        <f>+'水洗化人口等'!B6</f>
        <v>0</v>
      </c>
      <c r="AG6" s="11">
        <v>6</v>
      </c>
      <c r="AI6" s="42" t="s">
        <v>187</v>
      </c>
      <c r="AJ6" s="3" t="s">
        <v>53</v>
      </c>
    </row>
    <row r="7" spans="2:36" ht="16.5" customHeight="1">
      <c r="B7" s="182" t="s">
        <v>188</v>
      </c>
      <c r="C7" s="6" t="s">
        <v>189</v>
      </c>
      <c r="D7" s="16">
        <f>AD7</f>
        <v>166590</v>
      </c>
      <c r="F7" s="188" t="s">
        <v>190</v>
      </c>
      <c r="G7" s="7" t="s">
        <v>154</v>
      </c>
      <c r="H7" s="17">
        <f aca="true" t="shared" si="0" ref="H7:H12">AD14</f>
        <v>90919</v>
      </c>
      <c r="I7" s="17">
        <f aca="true" t="shared" si="1" ref="I7:I12">AD24</f>
        <v>259215</v>
      </c>
      <c r="J7" s="17">
        <f aca="true" t="shared" si="2" ref="J7:J12">SUM(H7:I7)</f>
        <v>350134</v>
      </c>
      <c r="K7" s="18">
        <f aca="true" t="shared" si="3" ref="K7:K12">IF(J$13&gt;0,J7/J$13,0)</f>
        <v>1</v>
      </c>
      <c r="L7" s="19">
        <f>AD34</f>
        <v>8686</v>
      </c>
      <c r="M7" s="20">
        <f>AD37</f>
        <v>981</v>
      </c>
      <c r="AA7" s="4" t="s">
        <v>189</v>
      </c>
      <c r="AB7" s="45" t="s">
        <v>191</v>
      </c>
      <c r="AC7" s="45" t="s">
        <v>192</v>
      </c>
      <c r="AD7" s="11">
        <f aca="true" ca="1" t="shared" si="4" ref="AD7:AD53">IF(AD$2=0,INDIRECT(AB7&amp;"!"&amp;AC7&amp;$AG$2),0)</f>
        <v>166590</v>
      </c>
      <c r="AF7" s="42" t="str">
        <f>+'水洗化人口等'!B7</f>
        <v>09000</v>
      </c>
      <c r="AG7" s="11">
        <v>7</v>
      </c>
      <c r="AI7" s="42" t="s">
        <v>193</v>
      </c>
      <c r="AJ7" s="3" t="s">
        <v>52</v>
      </c>
    </row>
    <row r="8" spans="2:36" ht="16.5" customHeight="1">
      <c r="B8" s="183"/>
      <c r="C8" s="7" t="s">
        <v>69</v>
      </c>
      <c r="D8" s="21">
        <f>AD8</f>
        <v>0</v>
      </c>
      <c r="F8" s="189"/>
      <c r="G8" s="7" t="s">
        <v>156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191</v>
      </c>
      <c r="AC8" s="45" t="s">
        <v>194</v>
      </c>
      <c r="AD8" s="11">
        <f ca="1" t="shared" si="4"/>
        <v>0</v>
      </c>
      <c r="AF8" s="42" t="str">
        <f>+'水洗化人口等'!B8</f>
        <v>09201</v>
      </c>
      <c r="AG8" s="11">
        <v>8</v>
      </c>
      <c r="AI8" s="42" t="s">
        <v>195</v>
      </c>
      <c r="AJ8" s="3" t="s">
        <v>51</v>
      </c>
    </row>
    <row r="9" spans="2:36" ht="16.5" customHeight="1">
      <c r="B9" s="184"/>
      <c r="C9" s="8" t="s">
        <v>196</v>
      </c>
      <c r="D9" s="22">
        <f>SUM(D7:D8)</f>
        <v>166590</v>
      </c>
      <c r="F9" s="189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197</v>
      </c>
      <c r="AB9" s="45" t="s">
        <v>191</v>
      </c>
      <c r="AC9" s="45" t="s">
        <v>198</v>
      </c>
      <c r="AD9" s="11">
        <f ca="1" t="shared" si="4"/>
        <v>1154422</v>
      </c>
      <c r="AF9" s="42" t="str">
        <f>+'水洗化人口等'!B9</f>
        <v>09202</v>
      </c>
      <c r="AG9" s="11">
        <v>9</v>
      </c>
      <c r="AI9" s="42" t="s">
        <v>199</v>
      </c>
      <c r="AJ9" s="3" t="s">
        <v>50</v>
      </c>
    </row>
    <row r="10" spans="2:36" ht="16.5" customHeight="1">
      <c r="B10" s="185" t="s">
        <v>200</v>
      </c>
      <c r="C10" s="124" t="s">
        <v>197</v>
      </c>
      <c r="D10" s="21">
        <f>AD9</f>
        <v>1154422</v>
      </c>
      <c r="F10" s="189"/>
      <c r="G10" s="7" t="s">
        <v>170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201</v>
      </c>
      <c r="M10" s="24" t="s">
        <v>201</v>
      </c>
      <c r="AA10" s="4" t="s">
        <v>202</v>
      </c>
      <c r="AB10" s="45" t="s">
        <v>191</v>
      </c>
      <c r="AC10" s="45" t="s">
        <v>203</v>
      </c>
      <c r="AD10" s="11">
        <f ca="1" t="shared" si="4"/>
        <v>835</v>
      </c>
      <c r="AF10" s="42" t="str">
        <f>+'水洗化人口等'!B10</f>
        <v>09203</v>
      </c>
      <c r="AG10" s="11">
        <v>10</v>
      </c>
      <c r="AI10" s="42" t="s">
        <v>204</v>
      </c>
      <c r="AJ10" s="3" t="s">
        <v>49</v>
      </c>
    </row>
    <row r="11" spans="2:36" ht="16.5" customHeight="1">
      <c r="B11" s="186"/>
      <c r="C11" s="7" t="s">
        <v>202</v>
      </c>
      <c r="D11" s="21">
        <f>AD10</f>
        <v>835</v>
      </c>
      <c r="F11" s="189"/>
      <c r="G11" s="7" t="s">
        <v>172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201</v>
      </c>
      <c r="M11" s="24" t="s">
        <v>201</v>
      </c>
      <c r="AA11" s="4" t="s">
        <v>205</v>
      </c>
      <c r="AB11" s="45" t="s">
        <v>191</v>
      </c>
      <c r="AC11" s="45" t="s">
        <v>206</v>
      </c>
      <c r="AD11" s="11">
        <f ca="1" t="shared" si="4"/>
        <v>679202</v>
      </c>
      <c r="AF11" s="42" t="str">
        <f>+'水洗化人口等'!B11</f>
        <v>09204</v>
      </c>
      <c r="AG11" s="11">
        <v>11</v>
      </c>
      <c r="AI11" s="42" t="s">
        <v>207</v>
      </c>
      <c r="AJ11" s="3" t="s">
        <v>48</v>
      </c>
    </row>
    <row r="12" spans="2:36" ht="16.5" customHeight="1">
      <c r="B12" s="186"/>
      <c r="C12" s="7" t="s">
        <v>205</v>
      </c>
      <c r="D12" s="21">
        <f>AD11</f>
        <v>679202</v>
      </c>
      <c r="F12" s="189"/>
      <c r="G12" s="7" t="s">
        <v>174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201</v>
      </c>
      <c r="M12" s="24" t="s">
        <v>201</v>
      </c>
      <c r="AA12" s="4" t="s">
        <v>208</v>
      </c>
      <c r="AB12" s="45" t="s">
        <v>191</v>
      </c>
      <c r="AC12" s="45" t="s">
        <v>209</v>
      </c>
      <c r="AD12" s="11">
        <f ca="1" t="shared" si="4"/>
        <v>376659</v>
      </c>
      <c r="AF12" s="42" t="str">
        <f>+'水洗化人口等'!B12</f>
        <v>09205</v>
      </c>
      <c r="AG12" s="11">
        <v>12</v>
      </c>
      <c r="AI12" s="42" t="s">
        <v>210</v>
      </c>
      <c r="AJ12" s="3" t="s">
        <v>47</v>
      </c>
    </row>
    <row r="13" spans="2:36" ht="16.5" customHeight="1">
      <c r="B13" s="187"/>
      <c r="C13" s="8" t="s">
        <v>196</v>
      </c>
      <c r="D13" s="22">
        <f>SUM(D10:D12)</f>
        <v>1834459</v>
      </c>
      <c r="F13" s="190"/>
      <c r="G13" s="7" t="s">
        <v>196</v>
      </c>
      <c r="H13" s="17">
        <f>SUM(H7:H12)</f>
        <v>90919</v>
      </c>
      <c r="I13" s="17">
        <f>SUM(I7:I12)</f>
        <v>259215</v>
      </c>
      <c r="J13" s="17">
        <f>SUM(J7:J12)</f>
        <v>350134</v>
      </c>
      <c r="K13" s="18">
        <v>1</v>
      </c>
      <c r="L13" s="23" t="s">
        <v>201</v>
      </c>
      <c r="M13" s="24" t="s">
        <v>201</v>
      </c>
      <c r="AA13" s="4" t="s">
        <v>60</v>
      </c>
      <c r="AB13" s="45" t="s">
        <v>191</v>
      </c>
      <c r="AC13" s="45" t="s">
        <v>211</v>
      </c>
      <c r="AD13" s="11">
        <f ca="1" t="shared" si="4"/>
        <v>31176</v>
      </c>
      <c r="AF13" s="42" t="str">
        <f>+'水洗化人口等'!B13</f>
        <v>09206</v>
      </c>
      <c r="AG13" s="11">
        <v>13</v>
      </c>
      <c r="AI13" s="42" t="s">
        <v>212</v>
      </c>
      <c r="AJ13" s="3" t="s">
        <v>46</v>
      </c>
    </row>
    <row r="14" spans="2:36" ht="16.5" customHeight="1" thickBot="1">
      <c r="B14" s="167" t="s">
        <v>213</v>
      </c>
      <c r="C14" s="168"/>
      <c r="D14" s="25">
        <f>SUM(D9,D13)</f>
        <v>2001049</v>
      </c>
      <c r="F14" s="165" t="s">
        <v>214</v>
      </c>
      <c r="G14" s="166"/>
      <c r="H14" s="17">
        <f>AD20</f>
        <v>0</v>
      </c>
      <c r="I14" s="17">
        <f>AD30</f>
        <v>0</v>
      </c>
      <c r="J14" s="17">
        <f>SUM(H14:I14)</f>
        <v>0</v>
      </c>
      <c r="K14" s="26" t="s">
        <v>201</v>
      </c>
      <c r="L14" s="23" t="s">
        <v>201</v>
      </c>
      <c r="M14" s="24" t="s">
        <v>201</v>
      </c>
      <c r="AA14" s="4" t="s">
        <v>154</v>
      </c>
      <c r="AB14" s="45" t="s">
        <v>215</v>
      </c>
      <c r="AC14" s="45" t="s">
        <v>209</v>
      </c>
      <c r="AD14" s="11">
        <f ca="1" t="shared" si="4"/>
        <v>90919</v>
      </c>
      <c r="AF14" s="42" t="str">
        <f>+'水洗化人口等'!B14</f>
        <v>09208</v>
      </c>
      <c r="AG14" s="11">
        <v>14</v>
      </c>
      <c r="AI14" s="42" t="s">
        <v>216</v>
      </c>
      <c r="AJ14" s="3" t="s">
        <v>45</v>
      </c>
    </row>
    <row r="15" spans="2:36" ht="16.5" customHeight="1" thickBot="1">
      <c r="B15" s="167" t="s">
        <v>60</v>
      </c>
      <c r="C15" s="168"/>
      <c r="D15" s="25">
        <f>AD13</f>
        <v>31176</v>
      </c>
      <c r="F15" s="167" t="s">
        <v>54</v>
      </c>
      <c r="G15" s="168"/>
      <c r="H15" s="27">
        <f>SUM(H13:H14)</f>
        <v>90919</v>
      </c>
      <c r="I15" s="27">
        <f>SUM(I13:I14)</f>
        <v>259215</v>
      </c>
      <c r="J15" s="27">
        <f>SUM(J13:J14)</f>
        <v>350134</v>
      </c>
      <c r="K15" s="28" t="s">
        <v>201</v>
      </c>
      <c r="L15" s="29">
        <f>SUM(L7:L9)</f>
        <v>8686</v>
      </c>
      <c r="M15" s="30">
        <f>SUM(M7:M9)</f>
        <v>981</v>
      </c>
      <c r="AA15" s="4" t="s">
        <v>156</v>
      </c>
      <c r="AB15" s="45" t="s">
        <v>215</v>
      </c>
      <c r="AC15" s="45" t="s">
        <v>217</v>
      </c>
      <c r="AD15" s="11">
        <f ca="1" t="shared" si="4"/>
        <v>0</v>
      </c>
      <c r="AF15" s="42" t="str">
        <f>+'水洗化人口等'!B15</f>
        <v>09209</v>
      </c>
      <c r="AG15" s="11">
        <v>15</v>
      </c>
      <c r="AI15" s="42" t="s">
        <v>218</v>
      </c>
      <c r="AJ15" s="3" t="s">
        <v>44</v>
      </c>
    </row>
    <row r="16" spans="2:36" ht="16.5" customHeight="1" thickBot="1">
      <c r="B16" s="125" t="s">
        <v>219</v>
      </c>
      <c r="AA16" s="4" t="s">
        <v>1</v>
      </c>
      <c r="AB16" s="45" t="s">
        <v>215</v>
      </c>
      <c r="AC16" s="45" t="s">
        <v>211</v>
      </c>
      <c r="AD16" s="11">
        <f ca="1" t="shared" si="4"/>
        <v>0</v>
      </c>
      <c r="AF16" s="42" t="str">
        <f>+'水洗化人口等'!B16</f>
        <v>09210</v>
      </c>
      <c r="AG16" s="11">
        <v>16</v>
      </c>
      <c r="AI16" s="42" t="s">
        <v>220</v>
      </c>
      <c r="AJ16" s="3" t="s">
        <v>43</v>
      </c>
    </row>
    <row r="17" spans="3:36" ht="16.5" customHeight="1" thickBot="1">
      <c r="C17" s="31">
        <f>AD12</f>
        <v>376659</v>
      </c>
      <c r="D17" s="4" t="s">
        <v>221</v>
      </c>
      <c r="J17" s="14"/>
      <c r="AA17" s="4" t="s">
        <v>170</v>
      </c>
      <c r="AB17" s="45" t="s">
        <v>215</v>
      </c>
      <c r="AC17" s="45" t="s">
        <v>222</v>
      </c>
      <c r="AD17" s="11">
        <f ca="1" t="shared" si="4"/>
        <v>0</v>
      </c>
      <c r="AF17" s="42" t="str">
        <f>+'水洗化人口等'!B17</f>
        <v>09211</v>
      </c>
      <c r="AG17" s="11">
        <v>17</v>
      </c>
      <c r="AI17" s="42" t="s">
        <v>223</v>
      </c>
      <c r="AJ17" s="3" t="s">
        <v>42</v>
      </c>
    </row>
    <row r="18" spans="6:36" ht="30" customHeight="1">
      <c r="F18" s="180" t="s">
        <v>224</v>
      </c>
      <c r="G18" s="181"/>
      <c r="H18" s="38" t="s">
        <v>181</v>
      </c>
      <c r="I18" s="38" t="s">
        <v>182</v>
      </c>
      <c r="J18" s="41" t="s">
        <v>183</v>
      </c>
      <c r="AA18" s="4" t="s">
        <v>172</v>
      </c>
      <c r="AB18" s="45" t="s">
        <v>215</v>
      </c>
      <c r="AC18" s="45" t="s">
        <v>225</v>
      </c>
      <c r="AD18" s="11">
        <f ca="1" t="shared" si="4"/>
        <v>0</v>
      </c>
      <c r="AF18" s="42" t="str">
        <f>+'水洗化人口等'!B18</f>
        <v>09213</v>
      </c>
      <c r="AG18" s="11">
        <v>18</v>
      </c>
      <c r="AI18" s="42" t="s">
        <v>226</v>
      </c>
      <c r="AJ18" s="3" t="s">
        <v>41</v>
      </c>
    </row>
    <row r="19" spans="3:36" ht="16.5" customHeight="1">
      <c r="C19" s="40" t="s">
        <v>227</v>
      </c>
      <c r="D19" s="10">
        <f>IF(D$14&gt;0,D13/D$14,0)</f>
        <v>0.9167486653250371</v>
      </c>
      <c r="F19" s="165" t="s">
        <v>228</v>
      </c>
      <c r="G19" s="166"/>
      <c r="H19" s="17">
        <f>AD21</f>
        <v>20602</v>
      </c>
      <c r="I19" s="17">
        <f>AD31</f>
        <v>16401</v>
      </c>
      <c r="J19" s="21">
        <f>SUM(H19:I19)</f>
        <v>37003</v>
      </c>
      <c r="AA19" s="4" t="s">
        <v>174</v>
      </c>
      <c r="AB19" s="45" t="s">
        <v>215</v>
      </c>
      <c r="AC19" s="45" t="s">
        <v>229</v>
      </c>
      <c r="AD19" s="11">
        <f ca="1" t="shared" si="4"/>
        <v>0</v>
      </c>
      <c r="AF19" s="42" t="str">
        <f>+'水洗化人口等'!B19</f>
        <v>09214</v>
      </c>
      <c r="AG19" s="11">
        <v>19</v>
      </c>
      <c r="AI19" s="42" t="s">
        <v>230</v>
      </c>
      <c r="AJ19" s="3" t="s">
        <v>40</v>
      </c>
    </row>
    <row r="20" spans="3:36" ht="16.5" customHeight="1">
      <c r="C20" s="40" t="s">
        <v>231</v>
      </c>
      <c r="D20" s="10">
        <f>IF(D$14&gt;0,D9/D$14,0)</f>
        <v>0.08325133467496298</v>
      </c>
      <c r="F20" s="165" t="s">
        <v>232</v>
      </c>
      <c r="G20" s="166"/>
      <c r="H20" s="17">
        <f>AD22</f>
        <v>12860</v>
      </c>
      <c r="I20" s="17">
        <f>AD32</f>
        <v>9957</v>
      </c>
      <c r="J20" s="21">
        <f>SUM(H20:I20)</f>
        <v>22817</v>
      </c>
      <c r="AA20" s="4" t="s">
        <v>214</v>
      </c>
      <c r="AB20" s="45" t="s">
        <v>215</v>
      </c>
      <c r="AC20" s="45" t="s">
        <v>233</v>
      </c>
      <c r="AD20" s="11">
        <f ca="1" t="shared" si="4"/>
        <v>0</v>
      </c>
      <c r="AF20" s="42" t="str">
        <f>+'水洗化人口等'!B20</f>
        <v>09215</v>
      </c>
      <c r="AG20" s="11">
        <v>20</v>
      </c>
      <c r="AI20" s="42" t="s">
        <v>234</v>
      </c>
      <c r="AJ20" s="3" t="s">
        <v>39</v>
      </c>
    </row>
    <row r="21" spans="3:36" ht="16.5" customHeight="1">
      <c r="C21" s="40" t="s">
        <v>235</v>
      </c>
      <c r="D21" s="10">
        <f>IF(D$14&gt;0,D10/D$14,0)</f>
        <v>0.5769084115381482</v>
      </c>
      <c r="F21" s="165" t="s">
        <v>236</v>
      </c>
      <c r="G21" s="166"/>
      <c r="H21" s="17">
        <f>AD23</f>
        <v>58738</v>
      </c>
      <c r="I21" s="17">
        <f>AD33</f>
        <v>235130</v>
      </c>
      <c r="J21" s="21">
        <f>SUM(H21:I21)</f>
        <v>293868</v>
      </c>
      <c r="AA21" s="4" t="s">
        <v>228</v>
      </c>
      <c r="AB21" s="45" t="s">
        <v>215</v>
      </c>
      <c r="AC21" s="45" t="s">
        <v>237</v>
      </c>
      <c r="AD21" s="11">
        <f ca="1" t="shared" si="4"/>
        <v>20602</v>
      </c>
      <c r="AF21" s="42" t="str">
        <f>+'水洗化人口等'!B21</f>
        <v>09216</v>
      </c>
      <c r="AG21" s="11">
        <v>21</v>
      </c>
      <c r="AI21" s="42" t="s">
        <v>238</v>
      </c>
      <c r="AJ21" s="3" t="s">
        <v>38</v>
      </c>
    </row>
    <row r="22" spans="3:36" ht="16.5" customHeight="1" thickBot="1">
      <c r="C22" s="40" t="s">
        <v>239</v>
      </c>
      <c r="D22" s="10">
        <f>IF(D$14&gt;0,D12/D$14,0)</f>
        <v>0.33942297265084465</v>
      </c>
      <c r="F22" s="167" t="s">
        <v>54</v>
      </c>
      <c r="G22" s="168"/>
      <c r="H22" s="27">
        <f>SUM(H19:H21)</f>
        <v>92200</v>
      </c>
      <c r="I22" s="27">
        <f>SUM(I19:I21)</f>
        <v>261488</v>
      </c>
      <c r="J22" s="32">
        <f>SUM(J19:J21)</f>
        <v>353688</v>
      </c>
      <c r="AA22" s="4" t="s">
        <v>232</v>
      </c>
      <c r="AB22" s="45" t="s">
        <v>215</v>
      </c>
      <c r="AC22" s="45" t="s">
        <v>240</v>
      </c>
      <c r="AD22" s="11">
        <f ca="1" t="shared" si="4"/>
        <v>12860</v>
      </c>
      <c r="AF22" s="42" t="str">
        <f>+'水洗化人口等'!B22</f>
        <v>09301</v>
      </c>
      <c r="AG22" s="11">
        <v>22</v>
      </c>
      <c r="AI22" s="42" t="s">
        <v>241</v>
      </c>
      <c r="AJ22" s="3" t="s">
        <v>37</v>
      </c>
    </row>
    <row r="23" spans="3:36" ht="16.5" customHeight="1">
      <c r="C23" s="40" t="s">
        <v>242</v>
      </c>
      <c r="D23" s="10">
        <f>IF(D$14&gt;0,C17/D$14,0)</f>
        <v>0.1882307729595827</v>
      </c>
      <c r="F23" s="9"/>
      <c r="J23" s="33"/>
      <c r="AA23" s="4" t="s">
        <v>236</v>
      </c>
      <c r="AB23" s="45" t="s">
        <v>215</v>
      </c>
      <c r="AC23" s="45" t="s">
        <v>243</v>
      </c>
      <c r="AD23" s="11">
        <f ca="1" t="shared" si="4"/>
        <v>58738</v>
      </c>
      <c r="AF23" s="42" t="str">
        <f>+'水洗化人口等'!B23</f>
        <v>09342</v>
      </c>
      <c r="AG23" s="11">
        <v>23</v>
      </c>
      <c r="AI23" s="42" t="s">
        <v>244</v>
      </c>
      <c r="AJ23" s="3" t="s">
        <v>36</v>
      </c>
    </row>
    <row r="24" spans="3:36" ht="16.5" customHeight="1" thickBot="1">
      <c r="C24" s="40" t="s">
        <v>245</v>
      </c>
      <c r="D24" s="10">
        <f>IF(D$9&gt;0,D7/D$9,0)</f>
        <v>1</v>
      </c>
      <c r="J24" s="34" t="s">
        <v>246</v>
      </c>
      <c r="AA24" s="4" t="s">
        <v>154</v>
      </c>
      <c r="AB24" s="45" t="s">
        <v>215</v>
      </c>
      <c r="AC24" s="45" t="s">
        <v>247</v>
      </c>
      <c r="AD24" s="11">
        <f ca="1" t="shared" si="4"/>
        <v>259215</v>
      </c>
      <c r="AF24" s="42" t="str">
        <f>+'水洗化人口等'!B24</f>
        <v>09343</v>
      </c>
      <c r="AG24" s="11">
        <v>24</v>
      </c>
      <c r="AI24" s="42" t="s">
        <v>248</v>
      </c>
      <c r="AJ24" s="3" t="s">
        <v>35</v>
      </c>
    </row>
    <row r="25" spans="3:36" ht="16.5" customHeight="1">
      <c r="C25" s="40" t="s">
        <v>249</v>
      </c>
      <c r="D25" s="10">
        <f>IF(D$9&gt;0,D8/D$9,0)</f>
        <v>0</v>
      </c>
      <c r="F25" s="176" t="s">
        <v>6</v>
      </c>
      <c r="G25" s="177"/>
      <c r="H25" s="177"/>
      <c r="I25" s="169" t="s">
        <v>250</v>
      </c>
      <c r="J25" s="171" t="s">
        <v>251</v>
      </c>
      <c r="AA25" s="4" t="s">
        <v>156</v>
      </c>
      <c r="AB25" s="45" t="s">
        <v>215</v>
      </c>
      <c r="AC25" s="45" t="s">
        <v>252</v>
      </c>
      <c r="AD25" s="11">
        <f ca="1" t="shared" si="4"/>
        <v>0</v>
      </c>
      <c r="AF25" s="42" t="str">
        <f>+'水洗化人口等'!B25</f>
        <v>09344</v>
      </c>
      <c r="AG25" s="11">
        <v>25</v>
      </c>
      <c r="AI25" s="42" t="s">
        <v>253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5" t="s">
        <v>215</v>
      </c>
      <c r="AC26" s="45" t="s">
        <v>254</v>
      </c>
      <c r="AD26" s="11">
        <f ca="1" t="shared" si="4"/>
        <v>0</v>
      </c>
      <c r="AF26" s="42" t="str">
        <f>+'水洗化人口等'!B26</f>
        <v>09345</v>
      </c>
      <c r="AG26" s="11">
        <v>26</v>
      </c>
      <c r="AI26" s="42" t="s">
        <v>255</v>
      </c>
      <c r="AJ26" s="3" t="s">
        <v>33</v>
      </c>
    </row>
    <row r="27" spans="6:36" ht="16.5" customHeight="1">
      <c r="F27" s="162" t="s">
        <v>159</v>
      </c>
      <c r="G27" s="163"/>
      <c r="H27" s="164"/>
      <c r="I27" s="19">
        <f aca="true" t="shared" si="5" ref="I27:I35">AD40</f>
        <v>3440</v>
      </c>
      <c r="J27" s="35">
        <f>AD49</f>
        <v>318</v>
      </c>
      <c r="AA27" s="4" t="s">
        <v>170</v>
      </c>
      <c r="AB27" s="45" t="s">
        <v>215</v>
      </c>
      <c r="AC27" s="45" t="s">
        <v>256</v>
      </c>
      <c r="AD27" s="11">
        <f ca="1" t="shared" si="4"/>
        <v>0</v>
      </c>
      <c r="AF27" s="42" t="str">
        <f>+'水洗化人口等'!B27</f>
        <v>09361</v>
      </c>
      <c r="AG27" s="11">
        <v>27</v>
      </c>
      <c r="AI27" s="42" t="s">
        <v>257</v>
      </c>
      <c r="AJ27" s="3" t="s">
        <v>32</v>
      </c>
    </row>
    <row r="28" spans="6:36" ht="16.5" customHeight="1">
      <c r="F28" s="173" t="s">
        <v>258</v>
      </c>
      <c r="G28" s="174"/>
      <c r="H28" s="175"/>
      <c r="I28" s="19">
        <f t="shared" si="5"/>
        <v>6</v>
      </c>
      <c r="J28" s="35">
        <f>AD50</f>
        <v>0</v>
      </c>
      <c r="AA28" s="4" t="s">
        <v>172</v>
      </c>
      <c r="AB28" s="45" t="s">
        <v>215</v>
      </c>
      <c r="AC28" s="45" t="s">
        <v>259</v>
      </c>
      <c r="AD28" s="11">
        <f ca="1" t="shared" si="4"/>
        <v>0</v>
      </c>
      <c r="AF28" s="42" t="str">
        <f>+'水洗化人口等'!B28</f>
        <v>09364</v>
      </c>
      <c r="AG28" s="11">
        <v>28</v>
      </c>
      <c r="AI28" s="42" t="s">
        <v>260</v>
      </c>
      <c r="AJ28" s="3" t="s">
        <v>31</v>
      </c>
    </row>
    <row r="29" spans="6:36" ht="16.5" customHeight="1">
      <c r="F29" s="162" t="s">
        <v>0</v>
      </c>
      <c r="G29" s="163"/>
      <c r="H29" s="164"/>
      <c r="I29" s="19">
        <f t="shared" si="5"/>
        <v>3769</v>
      </c>
      <c r="J29" s="35">
        <f>AD51</f>
        <v>51</v>
      </c>
      <c r="AA29" s="4" t="s">
        <v>174</v>
      </c>
      <c r="AB29" s="45" t="s">
        <v>215</v>
      </c>
      <c r="AC29" s="45" t="s">
        <v>261</v>
      </c>
      <c r="AD29" s="11">
        <f ca="1" t="shared" si="4"/>
        <v>0</v>
      </c>
      <c r="AF29" s="42" t="str">
        <f>+'水洗化人口等'!B29</f>
        <v>09367</v>
      </c>
      <c r="AG29" s="11">
        <v>29</v>
      </c>
      <c r="AI29" s="42" t="s">
        <v>262</v>
      </c>
      <c r="AJ29" s="3" t="s">
        <v>30</v>
      </c>
    </row>
    <row r="30" spans="6:36" ht="16.5" customHeight="1">
      <c r="F30" s="162" t="s">
        <v>156</v>
      </c>
      <c r="G30" s="163"/>
      <c r="H30" s="164"/>
      <c r="I30" s="19">
        <f t="shared" si="5"/>
        <v>260</v>
      </c>
      <c r="J30" s="35">
        <f>AD52</f>
        <v>0</v>
      </c>
      <c r="AA30" s="4" t="s">
        <v>214</v>
      </c>
      <c r="AB30" s="45" t="s">
        <v>215</v>
      </c>
      <c r="AC30" s="45" t="s">
        <v>263</v>
      </c>
      <c r="AD30" s="11">
        <f ca="1" t="shared" si="4"/>
        <v>0</v>
      </c>
      <c r="AF30" s="42" t="str">
        <f>+'水洗化人口等'!B30</f>
        <v>09384</v>
      </c>
      <c r="AG30" s="11">
        <v>30</v>
      </c>
      <c r="AI30" s="42" t="s">
        <v>264</v>
      </c>
      <c r="AJ30" s="3" t="s">
        <v>29</v>
      </c>
    </row>
    <row r="31" spans="6:36" ht="16.5" customHeight="1">
      <c r="F31" s="162" t="s">
        <v>1</v>
      </c>
      <c r="G31" s="163"/>
      <c r="H31" s="164"/>
      <c r="I31" s="19">
        <f t="shared" si="5"/>
        <v>0</v>
      </c>
      <c r="J31" s="35">
        <f>AD53</f>
        <v>0</v>
      </c>
      <c r="AA31" s="4" t="s">
        <v>228</v>
      </c>
      <c r="AB31" s="45" t="s">
        <v>215</v>
      </c>
      <c r="AC31" s="45" t="s">
        <v>192</v>
      </c>
      <c r="AD31" s="11">
        <f ca="1" t="shared" si="4"/>
        <v>16401</v>
      </c>
      <c r="AF31" s="42" t="str">
        <f>+'水洗化人口等'!B31</f>
        <v>09386</v>
      </c>
      <c r="AG31" s="11">
        <v>31</v>
      </c>
      <c r="AI31" s="42" t="s">
        <v>265</v>
      </c>
      <c r="AJ31" s="3" t="s">
        <v>28</v>
      </c>
    </row>
    <row r="32" spans="6:36" ht="16.5" customHeight="1">
      <c r="F32" s="162" t="s">
        <v>2</v>
      </c>
      <c r="G32" s="163"/>
      <c r="H32" s="164"/>
      <c r="I32" s="19">
        <f t="shared" si="5"/>
        <v>1043</v>
      </c>
      <c r="J32" s="24" t="s">
        <v>201</v>
      </c>
      <c r="AA32" s="4" t="s">
        <v>232</v>
      </c>
      <c r="AB32" s="45" t="s">
        <v>215</v>
      </c>
      <c r="AC32" s="45" t="s">
        <v>266</v>
      </c>
      <c r="AD32" s="11">
        <f ca="1" t="shared" si="4"/>
        <v>9957</v>
      </c>
      <c r="AF32" s="42" t="str">
        <f>+'水洗化人口等'!B32</f>
        <v>09407</v>
      </c>
      <c r="AG32" s="11">
        <v>32</v>
      </c>
      <c r="AI32" s="42" t="s">
        <v>267</v>
      </c>
      <c r="AJ32" s="3" t="s">
        <v>27</v>
      </c>
    </row>
    <row r="33" spans="6:36" ht="16.5" customHeight="1">
      <c r="F33" s="162" t="s">
        <v>3</v>
      </c>
      <c r="G33" s="163"/>
      <c r="H33" s="164"/>
      <c r="I33" s="19">
        <f t="shared" si="5"/>
        <v>651</v>
      </c>
      <c r="J33" s="24" t="s">
        <v>201</v>
      </c>
      <c r="AA33" s="4" t="s">
        <v>236</v>
      </c>
      <c r="AB33" s="45" t="s">
        <v>215</v>
      </c>
      <c r="AC33" s="45" t="s">
        <v>203</v>
      </c>
      <c r="AD33" s="11">
        <f ca="1" t="shared" si="4"/>
        <v>235130</v>
      </c>
      <c r="AF33" s="42" t="str">
        <f>+'水洗化人口等'!B33</f>
        <v>09411</v>
      </c>
      <c r="AG33" s="11">
        <v>33</v>
      </c>
      <c r="AI33" s="42" t="s">
        <v>268</v>
      </c>
      <c r="AJ33" s="3" t="s">
        <v>26</v>
      </c>
    </row>
    <row r="34" spans="6:36" ht="16.5" customHeight="1">
      <c r="F34" s="162" t="s">
        <v>4</v>
      </c>
      <c r="G34" s="163"/>
      <c r="H34" s="164"/>
      <c r="I34" s="19">
        <f t="shared" si="5"/>
        <v>186</v>
      </c>
      <c r="J34" s="24" t="s">
        <v>201</v>
      </c>
      <c r="AA34" s="4" t="s">
        <v>154</v>
      </c>
      <c r="AB34" s="45" t="s">
        <v>215</v>
      </c>
      <c r="AC34" s="45" t="s">
        <v>269</v>
      </c>
      <c r="AD34" s="45">
        <f ca="1" t="shared" si="4"/>
        <v>8686</v>
      </c>
      <c r="AF34" s="42">
        <f>+'水洗化人口等'!B34</f>
        <v>0</v>
      </c>
      <c r="AG34" s="11">
        <v>34</v>
      </c>
      <c r="AI34" s="42" t="s">
        <v>270</v>
      </c>
      <c r="AJ34" s="3" t="s">
        <v>25</v>
      </c>
    </row>
    <row r="35" spans="6:36" ht="16.5" customHeight="1">
      <c r="F35" s="162" t="s">
        <v>5</v>
      </c>
      <c r="G35" s="163"/>
      <c r="H35" s="164"/>
      <c r="I35" s="19">
        <f t="shared" si="5"/>
        <v>2602</v>
      </c>
      <c r="J35" s="24" t="s">
        <v>201</v>
      </c>
      <c r="AA35" s="4" t="s">
        <v>156</v>
      </c>
      <c r="AB35" s="45" t="s">
        <v>215</v>
      </c>
      <c r="AC35" s="45" t="s">
        <v>271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272</v>
      </c>
      <c r="AJ35" s="3" t="s">
        <v>24</v>
      </c>
    </row>
    <row r="36" spans="6:36" ht="16.5" customHeight="1" thickBot="1">
      <c r="F36" s="159" t="s">
        <v>54</v>
      </c>
      <c r="G36" s="160"/>
      <c r="H36" s="161"/>
      <c r="I36" s="36">
        <f>SUM(I27:I35)</f>
        <v>11957</v>
      </c>
      <c r="J36" s="37">
        <f>SUM(J27:J31)</f>
        <v>369</v>
      </c>
      <c r="AA36" s="4" t="s">
        <v>1</v>
      </c>
      <c r="AB36" s="45" t="s">
        <v>215</v>
      </c>
      <c r="AC36" s="45" t="s">
        <v>273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274</v>
      </c>
      <c r="AJ36" s="3" t="s">
        <v>23</v>
      </c>
    </row>
    <row r="37" spans="27:36" ht="13.5" hidden="1">
      <c r="AA37" s="4" t="s">
        <v>154</v>
      </c>
      <c r="AB37" s="45" t="s">
        <v>215</v>
      </c>
      <c r="AC37" s="45" t="s">
        <v>275</v>
      </c>
      <c r="AD37" s="45">
        <f ca="1" t="shared" si="4"/>
        <v>981</v>
      </c>
      <c r="AF37" s="42">
        <f>+'水洗化人口等'!B37</f>
        <v>0</v>
      </c>
      <c r="AG37" s="11">
        <v>37</v>
      </c>
      <c r="AI37" s="42" t="s">
        <v>276</v>
      </c>
      <c r="AJ37" s="3" t="s">
        <v>22</v>
      </c>
    </row>
    <row r="38" spans="27:36" ht="13.5" hidden="1">
      <c r="AA38" s="4" t="s">
        <v>156</v>
      </c>
      <c r="AB38" s="45" t="s">
        <v>215</v>
      </c>
      <c r="AC38" s="45" t="s">
        <v>277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278</v>
      </c>
      <c r="AJ38" s="3" t="s">
        <v>21</v>
      </c>
    </row>
    <row r="39" spans="27:36" ht="13.5" hidden="1">
      <c r="AA39" s="4" t="s">
        <v>1</v>
      </c>
      <c r="AB39" s="45" t="s">
        <v>215</v>
      </c>
      <c r="AC39" s="45" t="s">
        <v>279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280</v>
      </c>
      <c r="AJ39" s="3" t="s">
        <v>20</v>
      </c>
    </row>
    <row r="40" spans="27:36" ht="13.5" hidden="1">
      <c r="AA40" s="4" t="s">
        <v>159</v>
      </c>
      <c r="AB40" s="45" t="s">
        <v>215</v>
      </c>
      <c r="AC40" s="45" t="s">
        <v>281</v>
      </c>
      <c r="AD40" s="45">
        <f ca="1" t="shared" si="4"/>
        <v>3440</v>
      </c>
      <c r="AF40" s="42">
        <f>+'水洗化人口等'!B40</f>
        <v>0</v>
      </c>
      <c r="AG40" s="11">
        <v>40</v>
      </c>
      <c r="AI40" s="42" t="s">
        <v>282</v>
      </c>
      <c r="AJ40" s="3" t="s">
        <v>19</v>
      </c>
    </row>
    <row r="41" spans="27:36" ht="13.5" hidden="1">
      <c r="AA41" s="4" t="s">
        <v>258</v>
      </c>
      <c r="AB41" s="45" t="s">
        <v>215</v>
      </c>
      <c r="AC41" s="45" t="s">
        <v>283</v>
      </c>
      <c r="AD41" s="45">
        <f ca="1" t="shared" si="4"/>
        <v>6</v>
      </c>
      <c r="AF41" s="42">
        <f>+'水洗化人口等'!B41</f>
        <v>0</v>
      </c>
      <c r="AG41" s="11">
        <v>41</v>
      </c>
      <c r="AI41" s="42" t="s">
        <v>284</v>
      </c>
      <c r="AJ41" s="3" t="s">
        <v>18</v>
      </c>
    </row>
    <row r="42" spans="27:36" ht="13.5" hidden="1">
      <c r="AA42" s="4" t="s">
        <v>0</v>
      </c>
      <c r="AB42" s="45" t="s">
        <v>215</v>
      </c>
      <c r="AC42" s="45" t="s">
        <v>285</v>
      </c>
      <c r="AD42" s="45">
        <f ca="1" t="shared" si="4"/>
        <v>3769</v>
      </c>
      <c r="AF42" s="42">
        <f>+'水洗化人口等'!B42</f>
        <v>0</v>
      </c>
      <c r="AG42" s="11">
        <v>42</v>
      </c>
      <c r="AI42" s="42" t="s">
        <v>286</v>
      </c>
      <c r="AJ42" s="3" t="s">
        <v>17</v>
      </c>
    </row>
    <row r="43" spans="27:36" ht="13.5" hidden="1">
      <c r="AA43" s="4" t="s">
        <v>156</v>
      </c>
      <c r="AB43" s="45" t="s">
        <v>215</v>
      </c>
      <c r="AC43" s="45" t="s">
        <v>287</v>
      </c>
      <c r="AD43" s="45">
        <f ca="1" t="shared" si="4"/>
        <v>260</v>
      </c>
      <c r="AF43" s="42">
        <f>+'水洗化人口等'!B43</f>
        <v>0</v>
      </c>
      <c r="AG43" s="11">
        <v>43</v>
      </c>
      <c r="AI43" s="42" t="s">
        <v>288</v>
      </c>
      <c r="AJ43" s="3" t="s">
        <v>16</v>
      </c>
    </row>
    <row r="44" spans="27:36" ht="13.5" hidden="1">
      <c r="AA44" s="4" t="s">
        <v>1</v>
      </c>
      <c r="AB44" s="45" t="s">
        <v>215</v>
      </c>
      <c r="AC44" s="45" t="s">
        <v>289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290</v>
      </c>
      <c r="AJ44" s="3" t="s">
        <v>15</v>
      </c>
    </row>
    <row r="45" spans="27:36" ht="13.5" hidden="1">
      <c r="AA45" s="4" t="s">
        <v>2</v>
      </c>
      <c r="AB45" s="45" t="s">
        <v>215</v>
      </c>
      <c r="AC45" s="45" t="s">
        <v>291</v>
      </c>
      <c r="AD45" s="45">
        <f ca="1" t="shared" si="4"/>
        <v>1043</v>
      </c>
      <c r="AF45" s="42">
        <f>+'水洗化人口等'!B45</f>
        <v>0</v>
      </c>
      <c r="AG45" s="11">
        <v>45</v>
      </c>
      <c r="AI45" s="42" t="s">
        <v>292</v>
      </c>
      <c r="AJ45" s="3" t="s">
        <v>14</v>
      </c>
    </row>
    <row r="46" spans="27:36" ht="13.5" hidden="1">
      <c r="AA46" s="4" t="s">
        <v>3</v>
      </c>
      <c r="AB46" s="45" t="s">
        <v>215</v>
      </c>
      <c r="AC46" s="45" t="s">
        <v>293</v>
      </c>
      <c r="AD46" s="45">
        <f ca="1" t="shared" si="4"/>
        <v>651</v>
      </c>
      <c r="AF46" s="42">
        <f>+'水洗化人口等'!B46</f>
        <v>0</v>
      </c>
      <c r="AG46" s="11">
        <v>46</v>
      </c>
      <c r="AI46" s="42" t="s">
        <v>294</v>
      </c>
      <c r="AJ46" s="3" t="s">
        <v>13</v>
      </c>
    </row>
    <row r="47" spans="27:36" ht="13.5" hidden="1">
      <c r="AA47" s="4" t="s">
        <v>4</v>
      </c>
      <c r="AB47" s="45" t="s">
        <v>215</v>
      </c>
      <c r="AC47" s="45" t="s">
        <v>295</v>
      </c>
      <c r="AD47" s="45">
        <f ca="1" t="shared" si="4"/>
        <v>186</v>
      </c>
      <c r="AF47" s="42">
        <f>+'水洗化人口等'!B47</f>
        <v>0</v>
      </c>
      <c r="AG47" s="11">
        <v>47</v>
      </c>
      <c r="AI47" s="42" t="s">
        <v>296</v>
      </c>
      <c r="AJ47" s="3" t="s">
        <v>12</v>
      </c>
    </row>
    <row r="48" spans="27:36" ht="13.5" hidden="1">
      <c r="AA48" s="4" t="s">
        <v>5</v>
      </c>
      <c r="AB48" s="45" t="s">
        <v>215</v>
      </c>
      <c r="AC48" s="45" t="s">
        <v>297</v>
      </c>
      <c r="AD48" s="45">
        <f ca="1" t="shared" si="4"/>
        <v>2602</v>
      </c>
      <c r="AF48" s="42">
        <f>+'水洗化人口等'!B48</f>
        <v>0</v>
      </c>
      <c r="AG48" s="11">
        <v>48</v>
      </c>
      <c r="AI48" s="42" t="s">
        <v>298</v>
      </c>
      <c r="AJ48" s="3" t="s">
        <v>11</v>
      </c>
    </row>
    <row r="49" spans="27:36" ht="13.5" hidden="1">
      <c r="AA49" s="4" t="s">
        <v>159</v>
      </c>
      <c r="AB49" s="45" t="s">
        <v>215</v>
      </c>
      <c r="AC49" s="45" t="s">
        <v>299</v>
      </c>
      <c r="AD49" s="45">
        <f ca="1" t="shared" si="4"/>
        <v>318</v>
      </c>
      <c r="AF49" s="42">
        <f>+'水洗化人口等'!B49</f>
        <v>0</v>
      </c>
      <c r="AG49" s="11">
        <v>49</v>
      </c>
      <c r="AI49" s="42" t="s">
        <v>300</v>
      </c>
      <c r="AJ49" s="3" t="s">
        <v>10</v>
      </c>
    </row>
    <row r="50" spans="27:36" ht="13.5" hidden="1">
      <c r="AA50" s="4" t="s">
        <v>258</v>
      </c>
      <c r="AB50" s="45" t="s">
        <v>215</v>
      </c>
      <c r="AC50" s="45" t="s">
        <v>301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302</v>
      </c>
      <c r="AJ50" s="3" t="s">
        <v>9</v>
      </c>
    </row>
    <row r="51" spans="27:36" ht="13.5" hidden="1">
      <c r="AA51" s="4" t="s">
        <v>0</v>
      </c>
      <c r="AB51" s="45" t="s">
        <v>215</v>
      </c>
      <c r="AC51" s="45" t="s">
        <v>303</v>
      </c>
      <c r="AD51" s="45">
        <f ca="1" t="shared" si="4"/>
        <v>51</v>
      </c>
      <c r="AF51" s="42">
        <f>+'水洗化人口等'!B51</f>
        <v>0</v>
      </c>
      <c r="AG51" s="11">
        <v>51</v>
      </c>
      <c r="AI51" s="42" t="s">
        <v>304</v>
      </c>
      <c r="AJ51" s="3" t="s">
        <v>8</v>
      </c>
    </row>
    <row r="52" spans="27:36" ht="13.5" hidden="1">
      <c r="AA52" s="4" t="s">
        <v>156</v>
      </c>
      <c r="AB52" s="45" t="s">
        <v>215</v>
      </c>
      <c r="AC52" s="45" t="s">
        <v>305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306</v>
      </c>
      <c r="AJ52" s="3" t="s">
        <v>7</v>
      </c>
    </row>
    <row r="53" spans="27:33" ht="13.5" hidden="1">
      <c r="AA53" s="4" t="s">
        <v>1</v>
      </c>
      <c r="AB53" s="45" t="s">
        <v>215</v>
      </c>
      <c r="AC53" s="45" t="s">
        <v>307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2013-10-21T07:08:29Z</dcterms:modified>
  <cp:category/>
  <cp:version/>
  <cp:contentType/>
  <cp:contentStatus/>
</cp:coreProperties>
</file>