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<sst xmlns="http://schemas.openxmlformats.org/spreadsheetml/2006/main" count="2265" uniqueCount="712">
  <si>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</si>
  <si>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</si>
  <si>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</si>
  <si>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</si>
  <si>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</si>
  <si>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</si>
  <si>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</si>
  <si>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</si>
  <si>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</si>
  <si>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</si>
  <si>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</si>
  <si>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</si>
  <si>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</si>
  <si>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</si>
  <si>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</si>
  <si>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</si>
  <si>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</si>
  <si>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</si>
  <si>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</si>
  <si>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</si>
  <si>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</si>
  <si>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</si>
  <si>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</si>
  <si>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</si>
  <si>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</si>
  <si>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</si>
  <si>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</si>
  <si>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</si>
  <si>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</si>
  <si>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</si>
  <si>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</si>
  <si>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</si>
  <si>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</si>
  <si>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</si>
  <si>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</si>
  <si>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</si>
  <si>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</si>
  <si>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</si>
  <si>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</si>
  <si>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</si>
  <si>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</si>
  <si>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</si>
  <si>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</si>
  <si>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</si>
  <si>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</si>
  <si>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</si>
  <si>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</si>
  <si>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</si>
  <si>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</si>
  <si>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</si>
  <si>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</si>
  <si>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</si>
  <si>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</si>
  <si>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</si>
  <si>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</si>
  <si>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</si>
  <si>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</si>
  <si>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</si>
  <si>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</si>
  <si>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</si>
  <si>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</si>
  <si>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</si>
  <si>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</si>
  <si>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</si>
  <si>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</si>
  <si>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</si>
  <si>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</si>
  <si>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</si>
  <si>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</si>
  <si>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</si>
  <si>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</si>
  <si>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</si>
  <si>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</si>
  <si>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</si>
  <si>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</si>
  <si>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</si>
  <si>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</si>
  <si>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</si>
  <si>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</si>
  <si>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</si>
  <si>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</si>
  <si>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</si>
  <si>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</si>
  <si>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</si>
  <si>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</si>
  <si>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</si>
  <si>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</si>
  <si>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</si>
  <si>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</si>
  <si>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</si>
  <si>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</si>
  <si>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</si>
  <si>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</si>
  <si>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</si>
  <si>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</si>
  <si>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</si>
  <si>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</si>
  <si>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</si>
  <si>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</si>
  <si>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</si>
  <si>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</si>
  <si>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</si>
  <si>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</si>
  <si>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</si>
  <si>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</si>
  <si>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</si>
  <si>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</si>
  <si>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</si>
  <si>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</si>
  <si>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</si>
  <si>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</si>
  <si>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</si>
  <si>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</si>
  <si>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</si>
  <si>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</si>
  <si>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</si>
  <si>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</si>
  <si>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</si>
  <si>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</si>
  <si>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</si>
  <si>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山形県</t>
  </si>
  <si>
    <t>06000</t>
  </si>
  <si>
    <t>06000</t>
  </si>
  <si>
    <t>-</t>
  </si>
  <si>
    <t>06201</t>
  </si>
  <si>
    <t>山形市</t>
  </si>
  <si>
    <t>06202</t>
  </si>
  <si>
    <t>米沢市</t>
  </si>
  <si>
    <t>-</t>
  </si>
  <si>
    <t>06203</t>
  </si>
  <si>
    <t>鶴岡市</t>
  </si>
  <si>
    <t>-</t>
  </si>
  <si>
    <t>-</t>
  </si>
  <si>
    <t>06204</t>
  </si>
  <si>
    <t>酒田市</t>
  </si>
  <si>
    <t>-</t>
  </si>
  <si>
    <t>06205</t>
  </si>
  <si>
    <t>新庄市</t>
  </si>
  <si>
    <t>山形県</t>
  </si>
  <si>
    <t>06206</t>
  </si>
  <si>
    <t>寒河江市</t>
  </si>
  <si>
    <t>-</t>
  </si>
  <si>
    <t>-</t>
  </si>
  <si>
    <t>山形県</t>
  </si>
  <si>
    <t>06207</t>
  </si>
  <si>
    <t>上山市</t>
  </si>
  <si>
    <t>-</t>
  </si>
  <si>
    <t>山形県</t>
  </si>
  <si>
    <t>06208</t>
  </si>
  <si>
    <t>村山市</t>
  </si>
  <si>
    <t>-</t>
  </si>
  <si>
    <t>山形県</t>
  </si>
  <si>
    <t>06209</t>
  </si>
  <si>
    <t>長井市</t>
  </si>
  <si>
    <t>-</t>
  </si>
  <si>
    <t>山形県</t>
  </si>
  <si>
    <t>06210</t>
  </si>
  <si>
    <t>天童市</t>
  </si>
  <si>
    <t>-</t>
  </si>
  <si>
    <t>-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</si>
  <si>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</si>
  <si>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</si>
  <si>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</si>
  <si>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</si>
  <si>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</si>
  <si>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</si>
  <si>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</si>
  <si>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</si>
  <si>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</si>
  <si>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</si>
  <si>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</si>
  <si>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</si>
  <si>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</si>
  <si>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</si>
  <si>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</si>
  <si>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</si>
  <si>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</si>
  <si>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</si>
  <si>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</si>
  <si>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</si>
  <si>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</si>
  <si>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</si>
  <si>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</si>
  <si>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</si>
  <si>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</si>
  <si>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</si>
  <si>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</si>
  <si>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</si>
  <si>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</si>
  <si>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</si>
  <si>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</si>
  <si>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</si>
  <si>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</si>
  <si>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</si>
  <si>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</si>
  <si>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</si>
  <si>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</si>
  <si>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</si>
  <si>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</si>
  <si>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</si>
  <si>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</si>
  <si>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</si>
  <si>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</si>
  <si>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</si>
  <si>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</si>
  <si>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</si>
  <si>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</si>
  <si>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</si>
  <si>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</si>
  <si>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</si>
  <si>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</si>
  <si>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</si>
  <si>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</si>
  <si>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</si>
  <si>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</si>
  <si>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</si>
  <si>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</si>
  <si>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</si>
  <si>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</si>
  <si>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</si>
  <si>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</si>
  <si>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</si>
  <si>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</si>
  <si>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</si>
  <si>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</si>
  <si>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</si>
  <si>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</si>
  <si>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</si>
  <si>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</si>
  <si>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</si>
  <si>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</si>
  <si>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</si>
  <si>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</si>
  <si>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</si>
  <si>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</si>
  <si>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</si>
  <si>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</si>
  <si>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</si>
  <si>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</si>
  <si>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</si>
  <si>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</si>
  <si>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</si>
  <si>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</si>
  <si>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</si>
  <si>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</si>
  <si>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</si>
  <si>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</si>
  <si>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</si>
  <si>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</si>
  <si>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</si>
  <si>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</si>
  <si>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山形県</t>
  </si>
  <si>
    <t>06000</t>
  </si>
  <si>
    <t>-</t>
  </si>
  <si>
    <t>06821</t>
  </si>
  <si>
    <t>東根市外二市一町共立衛生処理組合</t>
  </si>
  <si>
    <t>06831</t>
  </si>
  <si>
    <t>山形広域環境事務組合</t>
  </si>
  <si>
    <t>-</t>
  </si>
  <si>
    <t>-</t>
  </si>
  <si>
    <t>山形県</t>
  </si>
  <si>
    <t>06951</t>
  </si>
  <si>
    <t>最上広域市町村圏事務組合</t>
  </si>
  <si>
    <t>-</t>
  </si>
  <si>
    <t>-</t>
  </si>
  <si>
    <t>山形県</t>
  </si>
  <si>
    <t>06952</t>
  </si>
  <si>
    <t>置賜広域行政事務組合</t>
  </si>
  <si>
    <t>-</t>
  </si>
  <si>
    <t>-</t>
  </si>
  <si>
    <t>-</t>
  </si>
  <si>
    <t>山形県</t>
  </si>
  <si>
    <t>06953</t>
  </si>
  <si>
    <t>西村山広域行政事務組合</t>
  </si>
  <si>
    <t>-</t>
  </si>
  <si>
    <t>06963</t>
  </si>
  <si>
    <t>酒田地区広域行政組合</t>
  </si>
  <si>
    <t>-</t>
  </si>
  <si>
    <t>-</t>
  </si>
  <si>
    <t>06965</t>
  </si>
  <si>
    <t>尾花沢市大石田町環境衛生事業組合</t>
  </si>
  <si>
    <t>-</t>
  </si>
  <si>
    <t>-</t>
  </si>
  <si>
    <t>市区町村・一部事務組合・広域連合名</t>
  </si>
  <si>
    <t>山形県</t>
  </si>
  <si>
    <t>06201</t>
  </si>
  <si>
    <t>山形市</t>
  </si>
  <si>
    <t>山形県</t>
  </si>
  <si>
    <t>06202</t>
  </si>
  <si>
    <t>米沢市</t>
  </si>
  <si>
    <t>06203</t>
  </si>
  <si>
    <t>鶴岡市</t>
  </si>
  <si>
    <t>06204</t>
  </si>
  <si>
    <t>酒田市</t>
  </si>
  <si>
    <t>山形県</t>
  </si>
  <si>
    <t>06205</t>
  </si>
  <si>
    <t>新庄市</t>
  </si>
  <si>
    <t>山形県</t>
  </si>
  <si>
    <t>06206</t>
  </si>
  <si>
    <t>寒河江市</t>
  </si>
  <si>
    <t>山形県</t>
  </si>
  <si>
    <t>06207</t>
  </si>
  <si>
    <t>上山市</t>
  </si>
  <si>
    <t>山形県</t>
  </si>
  <si>
    <t>06208</t>
  </si>
  <si>
    <t>村山市</t>
  </si>
  <si>
    <t>山形県</t>
  </si>
  <si>
    <t>06209</t>
  </si>
  <si>
    <t>長井市</t>
  </si>
  <si>
    <t>山形県</t>
  </si>
  <si>
    <t>06210</t>
  </si>
  <si>
    <t>天童市</t>
  </si>
  <si>
    <t>山形県</t>
  </si>
  <si>
    <t>06211</t>
  </si>
  <si>
    <t>東根市</t>
  </si>
  <si>
    <t>山形県</t>
  </si>
  <si>
    <t>06212</t>
  </si>
  <si>
    <t>尾花沢市</t>
  </si>
  <si>
    <t>山形県</t>
  </si>
  <si>
    <t>06213</t>
  </si>
  <si>
    <t>南陽市</t>
  </si>
  <si>
    <t>06301</t>
  </si>
  <si>
    <t>山辺町</t>
  </si>
  <si>
    <t>06302</t>
  </si>
  <si>
    <t>中山町</t>
  </si>
  <si>
    <t>06323</t>
  </si>
  <si>
    <t>朝日町</t>
  </si>
  <si>
    <t>06324</t>
  </si>
  <si>
    <t>大江町</t>
  </si>
  <si>
    <t>山形県</t>
  </si>
  <si>
    <t>06362</t>
  </si>
  <si>
    <t>最上町</t>
  </si>
  <si>
    <t>06363</t>
  </si>
  <si>
    <t>舟形町</t>
  </si>
  <si>
    <t>山形県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</si>
  <si>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</si>
  <si>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</si>
  <si>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</si>
  <si>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</si>
  <si>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</si>
  <si>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</si>
  <si>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</si>
  <si>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</si>
  <si>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</si>
  <si>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</si>
  <si>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山形県</t>
  </si>
  <si>
    <t>06426</t>
  </si>
  <si>
    <t>三川町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</si>
  <si>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</si>
  <si>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</si>
  <si>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</si>
  <si>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</si>
  <si>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</si>
  <si>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</si>
  <si>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</si>
  <si>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</si>
  <si>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</si>
  <si>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</si>
  <si>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</si>
  <si>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</si>
  <si>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</si>
  <si>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</si>
  <si>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</si>
  <si>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</si>
  <si>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</si>
  <si>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</si>
  <si>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</si>
  <si>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</si>
  <si>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</si>
  <si>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</si>
  <si>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</si>
  <si>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</si>
  <si>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</si>
  <si>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</si>
  <si>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</si>
  <si>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</si>
  <si>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</si>
  <si>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</si>
  <si>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</si>
  <si>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</si>
  <si>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</si>
  <si>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</si>
  <si>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</si>
  <si>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</si>
  <si>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</si>
  <si>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</si>
  <si>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</si>
  <si>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</si>
  <si>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</si>
  <si>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山形県</t>
  </si>
  <si>
    <t>06000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</si>
  <si>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</si>
  <si>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</si>
  <si>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</si>
  <si>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</si>
  <si>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</si>
  <si>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</si>
  <si>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</si>
  <si>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</si>
  <si>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</si>
  <si>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</si>
  <si>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山形県</t>
  </si>
  <si>
    <t>06211</t>
  </si>
  <si>
    <t>東根市</t>
  </si>
  <si>
    <t>山形県</t>
  </si>
  <si>
    <t>06212</t>
  </si>
  <si>
    <t>尾花沢市</t>
  </si>
  <si>
    <t>山形県</t>
  </si>
  <si>
    <t>06213</t>
  </si>
  <si>
    <t>南陽市</t>
  </si>
  <si>
    <t>06965</t>
  </si>
  <si>
    <t>尾花沢市大石田町環境衛生事業組合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</si>
  <si>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</si>
  <si>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</si>
  <si>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</si>
  <si>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</si>
  <si>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</si>
  <si>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</si>
  <si>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</si>
  <si>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</si>
  <si>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</si>
  <si>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</si>
  <si>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</si>
  <si>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</si>
  <si>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</si>
  <si>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山形県</t>
  </si>
  <si>
    <t>06201</t>
  </si>
  <si>
    <t>山形市</t>
  </si>
  <si>
    <t>06831</t>
  </si>
  <si>
    <t>山形広域</t>
  </si>
  <si>
    <t>06202</t>
  </si>
  <si>
    <t>米沢市</t>
  </si>
  <si>
    <t>06952</t>
  </si>
  <si>
    <t>置賜広域行政事務組合</t>
  </si>
  <si>
    <t>06203</t>
  </si>
  <si>
    <t>鶴岡市</t>
  </si>
  <si>
    <t>山形県</t>
  </si>
  <si>
    <t>06204</t>
  </si>
  <si>
    <t>酒田市</t>
  </si>
  <si>
    <t>06963</t>
  </si>
  <si>
    <t>酒田地区広域行政組合</t>
  </si>
  <si>
    <t>山形県</t>
  </si>
  <si>
    <t>06205</t>
  </si>
  <si>
    <t>新庄市</t>
  </si>
  <si>
    <t>06951</t>
  </si>
  <si>
    <t>最上広域市町村圏事務組合</t>
  </si>
  <si>
    <t>山形県</t>
  </si>
  <si>
    <t>06206</t>
  </si>
  <si>
    <t>寒河江市</t>
  </si>
  <si>
    <t>06953</t>
  </si>
  <si>
    <t>西村山広域行政事務組合</t>
  </si>
  <si>
    <t>06207</t>
  </si>
  <si>
    <t>上山市</t>
  </si>
  <si>
    <t>06831</t>
  </si>
  <si>
    <t>山形広域環境事務組合</t>
  </si>
  <si>
    <t>山形県</t>
  </si>
  <si>
    <t>06208</t>
  </si>
  <si>
    <t>村山市</t>
  </si>
  <si>
    <t>06821</t>
  </si>
  <si>
    <t>東根市外二市一町共立衛生処理組合</t>
  </si>
  <si>
    <t>山形県</t>
  </si>
  <si>
    <t>06209</t>
  </si>
  <si>
    <t>長井市</t>
  </si>
  <si>
    <t>06952</t>
  </si>
  <si>
    <t>置賜広域行政事務組合</t>
  </si>
  <si>
    <t>山形県</t>
  </si>
  <si>
    <t>06210</t>
  </si>
  <si>
    <t>天童市</t>
  </si>
  <si>
    <t>06821</t>
  </si>
  <si>
    <t>東根市外二市一町共立衛生処理組合</t>
  </si>
  <si>
    <t>山形県</t>
  </si>
  <si>
    <t>06211</t>
  </si>
  <si>
    <t>東根市</t>
  </si>
  <si>
    <t>06821</t>
  </si>
  <si>
    <t>東根市外二市一町共立衛生処理組合</t>
  </si>
  <si>
    <t>山形県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</si>
  <si>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</si>
  <si>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</si>
  <si>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</si>
  <si>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</si>
  <si>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</si>
  <si>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</si>
  <si>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</si>
  <si>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</si>
  <si>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山形広域環境事務組合</t>
  </si>
  <si>
    <t>06302</t>
  </si>
  <si>
    <t>中山町</t>
  </si>
  <si>
    <t>06321</t>
  </si>
  <si>
    <t>河北町</t>
  </si>
  <si>
    <t>06821</t>
  </si>
  <si>
    <t>東根市外二市一町共立衛生処理組合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</si>
  <si>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</si>
  <si>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</si>
  <si>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</si>
  <si>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</si>
  <si>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</si>
  <si>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</si>
  <si>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</si>
  <si>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</si>
  <si>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</si>
  <si>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</si>
  <si>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06951</t>
  </si>
  <si>
    <t>最上広域市町村圏事務組合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</si>
  <si>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</si>
  <si>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</si>
  <si>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</si>
  <si>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</si>
  <si>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</si>
  <si>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</si>
  <si>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</si>
  <si>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</si>
  <si>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</si>
  <si>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</si>
  <si>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</si>
  <si>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</si>
  <si>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</si>
  <si>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</si>
  <si>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</si>
  <si>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</si>
  <si>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置賜広域
行政事務組合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</si>
  <si>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</si>
  <si>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</si>
  <si>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</si>
  <si>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</si>
  <si>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</si>
  <si>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</si>
  <si>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</si>
  <si>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</si>
  <si>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</si>
  <si>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</si>
  <si>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06963</t>
  </si>
  <si>
    <t>酒田地区広域行政組合</t>
  </si>
  <si>
    <t>06461</t>
  </si>
  <si>
    <t>遊佐町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</si>
  <si>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</si>
  <si>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</si>
  <si>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</si>
  <si>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</si>
  <si>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</si>
  <si>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</si>
  <si>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</si>
  <si>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</si>
  <si>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</si>
  <si>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</si>
  <si>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</si>
  <si>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</si>
  <si>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</si>
  <si>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</si>
  <si>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</si>
  <si>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</si>
  <si>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</si>
  <si>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</si>
  <si>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</si>
  <si>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</si>
  <si>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</si>
  <si>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</si>
  <si>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</si>
  <si>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</si>
  <si>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</si>
  <si>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</si>
  <si>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</si>
  <si>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</si>
  <si>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</si>
  <si>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</si>
  <si>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</si>
  <si>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</si>
  <si>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06211</t>
  </si>
  <si>
    <t>東根市</t>
  </si>
  <si>
    <t>06208</t>
  </si>
  <si>
    <t>村山市</t>
  </si>
  <si>
    <t>06210</t>
  </si>
  <si>
    <t>天童市</t>
  </si>
  <si>
    <t>06321</t>
  </si>
  <si>
    <t>河北町</t>
  </si>
  <si>
    <t>山形県</t>
  </si>
  <si>
    <t>06831</t>
  </si>
  <si>
    <t>山形広域環境事務組合</t>
  </si>
  <si>
    <t>06205</t>
  </si>
  <si>
    <t>新庄市</t>
  </si>
  <si>
    <t>06209</t>
  </si>
  <si>
    <t>長井市</t>
  </si>
  <si>
    <t>06206</t>
  </si>
  <si>
    <t>寒河江市</t>
  </si>
  <si>
    <t>06204</t>
  </si>
  <si>
    <t>酒田市</t>
  </si>
  <si>
    <t>06212</t>
  </si>
  <si>
    <t>尾花沢市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</si>
  <si>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</si>
  <si>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</si>
  <si>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</si>
  <si>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</si>
  <si>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</si>
  <si>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</si>
  <si>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</si>
  <si>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</si>
  <si>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</si>
  <si>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</si>
  <si>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</si>
  <si>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</si>
  <si>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</si>
  <si>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</si>
  <si>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</si>
  <si>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</si>
  <si>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</si>
  <si>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</si>
  <si>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</si>
  <si>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</si>
  <si>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</si>
  <si>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</si>
  <si>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</si>
  <si>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</si>
  <si>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</si>
  <si>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</si>
  <si>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</si>
  <si>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</si>
  <si>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</si>
  <si>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</si>
  <si>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</si>
  <si>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</si>
  <si>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</si>
  <si>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</si>
  <si>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</si>
  <si>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</si>
  <si>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</si>
  <si>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</si>
  <si>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</si>
  <si>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</si>
  <si>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</si>
  <si>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</si>
  <si>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</si>
  <si>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</si>
  <si>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</si>
  <si>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</si>
  <si>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</si>
  <si>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</si>
  <si>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</si>
  <si>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</si>
  <si>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</si>
  <si>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</si>
  <si>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</si>
  <si>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</si>
  <si>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</si>
  <si>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</si>
  <si>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</si>
  <si>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</si>
  <si>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</si>
  <si>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</si>
  <si>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</si>
  <si>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</si>
  <si>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</si>
  <si>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</si>
  <si>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</si>
  <si>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</si>
  <si>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</si>
  <si>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</si>
  <si>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</si>
  <si>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</si>
  <si>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</si>
  <si>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</si>
  <si>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</si>
  <si>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</si>
  <si>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</si>
  <si>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</si>
  <si>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</si>
  <si>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</si>
  <si>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</si>
  <si>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</si>
  <si>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</si>
  <si>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</si>
  <si>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</si>
  <si>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</si>
  <si>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</si>
  <si>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</si>
  <si>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</si>
  <si>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</si>
  <si>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</si>
  <si>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</si>
  <si>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</si>
  <si>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</si>
  <si>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</si>
  <si>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</si>
  <si>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</si>
  <si>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</si>
  <si>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</si>
  <si>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</si>
  <si>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</si>
  <si>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</si>
  <si>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</si>
  <si>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</si>
  <si>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</si>
  <si>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</si>
  <si>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</si>
  <si>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</si>
  <si>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</si>
  <si>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</si>
  <si>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</si>
  <si>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</si>
  <si>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</si>
  <si>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</si>
  <si>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</si>
  <si>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</si>
  <si>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</si>
  <si>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</si>
  <si>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</si>
  <si>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</si>
  <si>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</si>
  <si>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</si>
  <si>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</si>
  <si>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</si>
  <si>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</si>
  <si>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</si>
  <si>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06000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</si>
</sst>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6" t="s">
        <v>66</v>
      </c>
      <c r="B2" s="146" t="s">
        <v>67</v>
      </c>
      <c r="C2" s="149" t="s">
        <v>68</v>
      </c>
      <c r="D2" s="129" t="s">
        <v>70</v>
      </c>
      <c r="E2" s="79"/>
      <c r="F2" s="79"/>
      <c r="G2" s="79"/>
      <c r="H2" s="79"/>
      <c r="I2" s="79"/>
      <c r="J2" s="79"/>
      <c r="K2" s="79"/>
      <c r="L2" s="80"/>
      <c r="M2" s="129" t="s">
        <v>72</v>
      </c>
      <c r="N2" s="79"/>
      <c r="O2" s="79"/>
      <c r="P2" s="79"/>
      <c r="Q2" s="79"/>
      <c r="R2" s="79"/>
      <c r="S2" s="79"/>
      <c r="T2" s="79"/>
      <c r="U2" s="80"/>
      <c r="V2" s="129" t="s">
        <v>73</v>
      </c>
      <c r="W2" s="79"/>
      <c r="X2" s="79"/>
      <c r="Y2" s="79"/>
      <c r="Z2" s="79"/>
      <c r="AA2" s="79"/>
      <c r="AB2" s="79"/>
      <c r="AC2" s="79"/>
      <c r="AD2" s="80"/>
      <c r="AE2" s="130" t="s">
        <v>74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7"/>
      <c r="B3" s="147"/>
      <c r="C3" s="150"/>
      <c r="D3" s="131" t="s">
        <v>77</v>
      </c>
      <c r="E3" s="84"/>
      <c r="F3" s="84"/>
      <c r="G3" s="84"/>
      <c r="H3" s="84"/>
      <c r="I3" s="84"/>
      <c r="J3" s="84"/>
      <c r="K3" s="84"/>
      <c r="L3" s="85"/>
      <c r="M3" s="131" t="s">
        <v>77</v>
      </c>
      <c r="N3" s="84"/>
      <c r="O3" s="84"/>
      <c r="P3" s="84"/>
      <c r="Q3" s="84"/>
      <c r="R3" s="84"/>
      <c r="S3" s="84"/>
      <c r="T3" s="84"/>
      <c r="U3" s="85"/>
      <c r="V3" s="131" t="s">
        <v>77</v>
      </c>
      <c r="W3" s="84"/>
      <c r="X3" s="84"/>
      <c r="Y3" s="84"/>
      <c r="Z3" s="84"/>
      <c r="AA3" s="84"/>
      <c r="AB3" s="84"/>
      <c r="AC3" s="84"/>
      <c r="AD3" s="85"/>
      <c r="AE3" s="132" t="s">
        <v>78</v>
      </c>
      <c r="AF3" s="81"/>
      <c r="AG3" s="81"/>
      <c r="AH3" s="81"/>
      <c r="AI3" s="81"/>
      <c r="AJ3" s="81"/>
      <c r="AK3" s="81"/>
      <c r="AL3" s="86"/>
      <c r="AM3" s="82" t="s">
        <v>79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73</v>
      </c>
      <c r="BG3" s="132" t="s">
        <v>78</v>
      </c>
      <c r="BH3" s="81"/>
      <c r="BI3" s="81"/>
      <c r="BJ3" s="81"/>
      <c r="BK3" s="81"/>
      <c r="BL3" s="81"/>
      <c r="BM3" s="81"/>
      <c r="BN3" s="86"/>
      <c r="BO3" s="82" t="s">
        <v>79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73</v>
      </c>
      <c r="CI3" s="132" t="s">
        <v>78</v>
      </c>
      <c r="CJ3" s="81"/>
      <c r="CK3" s="81"/>
      <c r="CL3" s="81"/>
      <c r="CM3" s="81"/>
      <c r="CN3" s="81"/>
      <c r="CO3" s="81"/>
      <c r="CP3" s="86"/>
      <c r="CQ3" s="82" t="s">
        <v>79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73</v>
      </c>
    </row>
    <row r="4" spans="1:114" s="45" customFormat="1" ht="13.5">
      <c r="A4" s="147"/>
      <c r="B4" s="147"/>
      <c r="C4" s="150"/>
      <c r="D4" s="68"/>
      <c r="E4" s="131" t="s">
        <v>80</v>
      </c>
      <c r="F4" s="92"/>
      <c r="G4" s="92"/>
      <c r="H4" s="92"/>
      <c r="I4" s="92"/>
      <c r="J4" s="92"/>
      <c r="K4" s="93"/>
      <c r="L4" s="67" t="s">
        <v>82</v>
      </c>
      <c r="M4" s="68"/>
      <c r="N4" s="131" t="s">
        <v>80</v>
      </c>
      <c r="O4" s="92"/>
      <c r="P4" s="92"/>
      <c r="Q4" s="92"/>
      <c r="R4" s="92"/>
      <c r="S4" s="92"/>
      <c r="T4" s="93"/>
      <c r="U4" s="67" t="s">
        <v>82</v>
      </c>
      <c r="V4" s="68"/>
      <c r="W4" s="131" t="s">
        <v>80</v>
      </c>
      <c r="X4" s="92"/>
      <c r="Y4" s="92"/>
      <c r="Z4" s="92"/>
      <c r="AA4" s="92"/>
      <c r="AB4" s="92"/>
      <c r="AC4" s="93"/>
      <c r="AD4" s="67" t="s">
        <v>82</v>
      </c>
      <c r="AE4" s="91" t="s">
        <v>73</v>
      </c>
      <c r="AF4" s="96" t="s">
        <v>83</v>
      </c>
      <c r="AG4" s="90"/>
      <c r="AH4" s="94"/>
      <c r="AI4" s="81"/>
      <c r="AJ4" s="95"/>
      <c r="AK4" s="133" t="s">
        <v>85</v>
      </c>
      <c r="AL4" s="144" t="s">
        <v>86</v>
      </c>
      <c r="AM4" s="91" t="s">
        <v>73</v>
      </c>
      <c r="AN4" s="132" t="s">
        <v>87</v>
      </c>
      <c r="AO4" s="88"/>
      <c r="AP4" s="88"/>
      <c r="AQ4" s="88"/>
      <c r="AR4" s="89"/>
      <c r="AS4" s="132" t="s">
        <v>88</v>
      </c>
      <c r="AT4" s="81"/>
      <c r="AU4" s="81"/>
      <c r="AV4" s="95"/>
      <c r="AW4" s="96" t="s">
        <v>90</v>
      </c>
      <c r="AX4" s="132" t="s">
        <v>91</v>
      </c>
      <c r="AY4" s="87"/>
      <c r="AZ4" s="88"/>
      <c r="BA4" s="88"/>
      <c r="BB4" s="89"/>
      <c r="BC4" s="96" t="s">
        <v>3</v>
      </c>
      <c r="BD4" s="96" t="s">
        <v>92</v>
      </c>
      <c r="BE4" s="91"/>
      <c r="BF4" s="91"/>
      <c r="BG4" s="91" t="s">
        <v>73</v>
      </c>
      <c r="BH4" s="96" t="s">
        <v>83</v>
      </c>
      <c r="BI4" s="90"/>
      <c r="BJ4" s="94"/>
      <c r="BK4" s="81"/>
      <c r="BL4" s="95"/>
      <c r="BM4" s="133" t="s">
        <v>85</v>
      </c>
      <c r="BN4" s="144" t="s">
        <v>86</v>
      </c>
      <c r="BO4" s="91" t="s">
        <v>73</v>
      </c>
      <c r="BP4" s="132" t="s">
        <v>87</v>
      </c>
      <c r="BQ4" s="88"/>
      <c r="BR4" s="88"/>
      <c r="BS4" s="88"/>
      <c r="BT4" s="89"/>
      <c r="BU4" s="132" t="s">
        <v>88</v>
      </c>
      <c r="BV4" s="81"/>
      <c r="BW4" s="81"/>
      <c r="BX4" s="95"/>
      <c r="BY4" s="96" t="s">
        <v>90</v>
      </c>
      <c r="BZ4" s="132" t="s">
        <v>91</v>
      </c>
      <c r="CA4" s="97"/>
      <c r="CB4" s="97"/>
      <c r="CC4" s="98"/>
      <c r="CD4" s="89"/>
      <c r="CE4" s="96" t="s">
        <v>3</v>
      </c>
      <c r="CF4" s="96" t="s">
        <v>92</v>
      </c>
      <c r="CG4" s="91"/>
      <c r="CH4" s="91"/>
      <c r="CI4" s="91" t="s">
        <v>73</v>
      </c>
      <c r="CJ4" s="96" t="s">
        <v>83</v>
      </c>
      <c r="CK4" s="90"/>
      <c r="CL4" s="94"/>
      <c r="CM4" s="81"/>
      <c r="CN4" s="95"/>
      <c r="CO4" s="133" t="s">
        <v>85</v>
      </c>
      <c r="CP4" s="144" t="s">
        <v>86</v>
      </c>
      <c r="CQ4" s="91" t="s">
        <v>73</v>
      </c>
      <c r="CR4" s="132" t="s">
        <v>87</v>
      </c>
      <c r="CS4" s="88"/>
      <c r="CT4" s="88"/>
      <c r="CU4" s="88"/>
      <c r="CV4" s="89"/>
      <c r="CW4" s="132" t="s">
        <v>88</v>
      </c>
      <c r="CX4" s="81"/>
      <c r="CY4" s="81"/>
      <c r="CZ4" s="95"/>
      <c r="DA4" s="96" t="s">
        <v>90</v>
      </c>
      <c r="DB4" s="132" t="s">
        <v>91</v>
      </c>
      <c r="DC4" s="88"/>
      <c r="DD4" s="88"/>
      <c r="DE4" s="88"/>
      <c r="DF4" s="89"/>
      <c r="DG4" s="96" t="s">
        <v>3</v>
      </c>
      <c r="DH4" s="96" t="s">
        <v>92</v>
      </c>
      <c r="DI4" s="91"/>
      <c r="DJ4" s="91"/>
    </row>
    <row r="5" spans="1:114" s="45" customFormat="1" ht="22.5">
      <c r="A5" s="147"/>
      <c r="B5" s="147"/>
      <c r="C5" s="150"/>
      <c r="D5" s="68"/>
      <c r="E5" s="68"/>
      <c r="F5" s="125" t="s">
        <v>94</v>
      </c>
      <c r="G5" s="125" t="s">
        <v>95</v>
      </c>
      <c r="H5" s="125" t="s">
        <v>97</v>
      </c>
      <c r="I5" s="125" t="s">
        <v>98</v>
      </c>
      <c r="J5" s="125" t="s">
        <v>4</v>
      </c>
      <c r="K5" s="125" t="s">
        <v>5</v>
      </c>
      <c r="L5" s="67"/>
      <c r="M5" s="68"/>
      <c r="N5" s="68"/>
      <c r="O5" s="125" t="s">
        <v>94</v>
      </c>
      <c r="P5" s="125" t="s">
        <v>95</v>
      </c>
      <c r="Q5" s="125" t="s">
        <v>97</v>
      </c>
      <c r="R5" s="125" t="s">
        <v>98</v>
      </c>
      <c r="S5" s="125" t="s">
        <v>4</v>
      </c>
      <c r="T5" s="125" t="s">
        <v>5</v>
      </c>
      <c r="U5" s="67"/>
      <c r="V5" s="68"/>
      <c r="W5" s="68"/>
      <c r="X5" s="125" t="s">
        <v>94</v>
      </c>
      <c r="Y5" s="125" t="s">
        <v>95</v>
      </c>
      <c r="Z5" s="125" t="s">
        <v>97</v>
      </c>
      <c r="AA5" s="125" t="s">
        <v>98</v>
      </c>
      <c r="AB5" s="125" t="s">
        <v>4</v>
      </c>
      <c r="AC5" s="125" t="s">
        <v>5</v>
      </c>
      <c r="AD5" s="67"/>
      <c r="AE5" s="91"/>
      <c r="AF5" s="91" t="s">
        <v>73</v>
      </c>
      <c r="AG5" s="133" t="s">
        <v>100</v>
      </c>
      <c r="AH5" s="133" t="s">
        <v>102</v>
      </c>
      <c r="AI5" s="133" t="s">
        <v>104</v>
      </c>
      <c r="AJ5" s="133" t="s">
        <v>5</v>
      </c>
      <c r="AK5" s="99"/>
      <c r="AL5" s="145"/>
      <c r="AM5" s="91"/>
      <c r="AN5" s="91"/>
      <c r="AO5" s="91" t="s">
        <v>106</v>
      </c>
      <c r="AP5" s="91" t="s">
        <v>108</v>
      </c>
      <c r="AQ5" s="91" t="s">
        <v>110</v>
      </c>
      <c r="AR5" s="91" t="s">
        <v>112</v>
      </c>
      <c r="AS5" s="91" t="s">
        <v>73</v>
      </c>
      <c r="AT5" s="96" t="s">
        <v>114</v>
      </c>
      <c r="AU5" s="96" t="s">
        <v>116</v>
      </c>
      <c r="AV5" s="96" t="s">
        <v>118</v>
      </c>
      <c r="AW5" s="91"/>
      <c r="AX5" s="91"/>
      <c r="AY5" s="96" t="s">
        <v>114</v>
      </c>
      <c r="AZ5" s="96" t="s">
        <v>116</v>
      </c>
      <c r="BA5" s="96" t="s">
        <v>118</v>
      </c>
      <c r="BB5" s="96" t="s">
        <v>5</v>
      </c>
      <c r="BC5" s="91"/>
      <c r="BD5" s="91"/>
      <c r="BE5" s="91"/>
      <c r="BF5" s="91"/>
      <c r="BG5" s="91"/>
      <c r="BH5" s="91" t="s">
        <v>73</v>
      </c>
      <c r="BI5" s="133" t="s">
        <v>100</v>
      </c>
      <c r="BJ5" s="133" t="s">
        <v>102</v>
      </c>
      <c r="BK5" s="133" t="s">
        <v>104</v>
      </c>
      <c r="BL5" s="133" t="s">
        <v>5</v>
      </c>
      <c r="BM5" s="99"/>
      <c r="BN5" s="145"/>
      <c r="BO5" s="91"/>
      <c r="BP5" s="91"/>
      <c r="BQ5" s="91" t="s">
        <v>106</v>
      </c>
      <c r="BR5" s="91" t="s">
        <v>108</v>
      </c>
      <c r="BS5" s="91" t="s">
        <v>110</v>
      </c>
      <c r="BT5" s="91" t="s">
        <v>112</v>
      </c>
      <c r="BU5" s="91" t="s">
        <v>73</v>
      </c>
      <c r="BV5" s="96" t="s">
        <v>114</v>
      </c>
      <c r="BW5" s="96" t="s">
        <v>116</v>
      </c>
      <c r="BX5" s="96" t="s">
        <v>118</v>
      </c>
      <c r="BY5" s="91"/>
      <c r="BZ5" s="91"/>
      <c r="CA5" s="96" t="s">
        <v>114</v>
      </c>
      <c r="CB5" s="96" t="s">
        <v>116</v>
      </c>
      <c r="CC5" s="96" t="s">
        <v>118</v>
      </c>
      <c r="CD5" s="96" t="s">
        <v>5</v>
      </c>
      <c r="CE5" s="91"/>
      <c r="CF5" s="91"/>
      <c r="CG5" s="91"/>
      <c r="CH5" s="91"/>
      <c r="CI5" s="91"/>
      <c r="CJ5" s="91" t="s">
        <v>73</v>
      </c>
      <c r="CK5" s="133" t="s">
        <v>100</v>
      </c>
      <c r="CL5" s="133" t="s">
        <v>102</v>
      </c>
      <c r="CM5" s="133" t="s">
        <v>104</v>
      </c>
      <c r="CN5" s="133" t="s">
        <v>5</v>
      </c>
      <c r="CO5" s="99"/>
      <c r="CP5" s="145"/>
      <c r="CQ5" s="91"/>
      <c r="CR5" s="91"/>
      <c r="CS5" s="91" t="s">
        <v>106</v>
      </c>
      <c r="CT5" s="91" t="s">
        <v>108</v>
      </c>
      <c r="CU5" s="91" t="s">
        <v>110</v>
      </c>
      <c r="CV5" s="91" t="s">
        <v>112</v>
      </c>
      <c r="CW5" s="91" t="s">
        <v>73</v>
      </c>
      <c r="CX5" s="96" t="s">
        <v>114</v>
      </c>
      <c r="CY5" s="96" t="s">
        <v>116</v>
      </c>
      <c r="CZ5" s="96" t="s">
        <v>118</v>
      </c>
      <c r="DA5" s="91"/>
      <c r="DB5" s="91"/>
      <c r="DC5" s="96" t="s">
        <v>114</v>
      </c>
      <c r="DD5" s="96" t="s">
        <v>116</v>
      </c>
      <c r="DE5" s="96" t="s">
        <v>118</v>
      </c>
      <c r="DF5" s="96" t="s">
        <v>5</v>
      </c>
      <c r="DG5" s="91"/>
      <c r="DH5" s="91"/>
      <c r="DI5" s="91"/>
      <c r="DJ5" s="91"/>
    </row>
    <row r="6" spans="1:114" s="46" customFormat="1" ht="13.5">
      <c r="A6" s="148"/>
      <c r="B6" s="148"/>
      <c r="C6" s="151"/>
      <c r="D6" s="100" t="s">
        <v>119</v>
      </c>
      <c r="E6" s="100" t="s">
        <v>119</v>
      </c>
      <c r="F6" s="101" t="s">
        <v>119</v>
      </c>
      <c r="G6" s="101" t="s">
        <v>119</v>
      </c>
      <c r="H6" s="101" t="s">
        <v>119</v>
      </c>
      <c r="I6" s="101" t="s">
        <v>119</v>
      </c>
      <c r="J6" s="101" t="s">
        <v>119</v>
      </c>
      <c r="K6" s="101" t="s">
        <v>119</v>
      </c>
      <c r="L6" s="101" t="s">
        <v>119</v>
      </c>
      <c r="M6" s="100" t="s">
        <v>119</v>
      </c>
      <c r="N6" s="100" t="s">
        <v>119</v>
      </c>
      <c r="O6" s="101" t="s">
        <v>119</v>
      </c>
      <c r="P6" s="101" t="s">
        <v>119</v>
      </c>
      <c r="Q6" s="101" t="s">
        <v>119</v>
      </c>
      <c r="R6" s="101" t="s">
        <v>119</v>
      </c>
      <c r="S6" s="101" t="s">
        <v>119</v>
      </c>
      <c r="T6" s="101" t="s">
        <v>119</v>
      </c>
      <c r="U6" s="101" t="s">
        <v>119</v>
      </c>
      <c r="V6" s="100" t="s">
        <v>119</v>
      </c>
      <c r="W6" s="100" t="s">
        <v>119</v>
      </c>
      <c r="X6" s="101" t="s">
        <v>119</v>
      </c>
      <c r="Y6" s="101" t="s">
        <v>119</v>
      </c>
      <c r="Z6" s="101" t="s">
        <v>119</v>
      </c>
      <c r="AA6" s="101" t="s">
        <v>119</v>
      </c>
      <c r="AB6" s="101" t="s">
        <v>119</v>
      </c>
      <c r="AC6" s="101" t="s">
        <v>119</v>
      </c>
      <c r="AD6" s="101" t="s">
        <v>119</v>
      </c>
      <c r="AE6" s="102" t="s">
        <v>119</v>
      </c>
      <c r="AF6" s="102" t="s">
        <v>119</v>
      </c>
      <c r="AG6" s="103" t="s">
        <v>119</v>
      </c>
      <c r="AH6" s="103" t="s">
        <v>119</v>
      </c>
      <c r="AI6" s="103" t="s">
        <v>119</v>
      </c>
      <c r="AJ6" s="103" t="s">
        <v>119</v>
      </c>
      <c r="AK6" s="103" t="s">
        <v>119</v>
      </c>
      <c r="AL6" s="103" t="s">
        <v>119</v>
      </c>
      <c r="AM6" s="102" t="s">
        <v>119</v>
      </c>
      <c r="AN6" s="102" t="s">
        <v>119</v>
      </c>
      <c r="AO6" s="102" t="s">
        <v>119</v>
      </c>
      <c r="AP6" s="102" t="s">
        <v>119</v>
      </c>
      <c r="AQ6" s="102" t="s">
        <v>119</v>
      </c>
      <c r="AR6" s="102" t="s">
        <v>119</v>
      </c>
      <c r="AS6" s="102" t="s">
        <v>119</v>
      </c>
      <c r="AT6" s="102" t="s">
        <v>119</v>
      </c>
      <c r="AU6" s="102" t="s">
        <v>119</v>
      </c>
      <c r="AV6" s="102" t="s">
        <v>119</v>
      </c>
      <c r="AW6" s="102" t="s">
        <v>119</v>
      </c>
      <c r="AX6" s="102" t="s">
        <v>119</v>
      </c>
      <c r="AY6" s="102" t="s">
        <v>119</v>
      </c>
      <c r="AZ6" s="102" t="s">
        <v>119</v>
      </c>
      <c r="BA6" s="102" t="s">
        <v>119</v>
      </c>
      <c r="BB6" s="102" t="s">
        <v>119</v>
      </c>
      <c r="BC6" s="102" t="s">
        <v>119</v>
      </c>
      <c r="BD6" s="102" t="s">
        <v>119</v>
      </c>
      <c r="BE6" s="102" t="s">
        <v>119</v>
      </c>
      <c r="BF6" s="102" t="s">
        <v>119</v>
      </c>
      <c r="BG6" s="102" t="s">
        <v>119</v>
      </c>
      <c r="BH6" s="102" t="s">
        <v>119</v>
      </c>
      <c r="BI6" s="103" t="s">
        <v>119</v>
      </c>
      <c r="BJ6" s="103" t="s">
        <v>119</v>
      </c>
      <c r="BK6" s="103" t="s">
        <v>119</v>
      </c>
      <c r="BL6" s="103" t="s">
        <v>119</v>
      </c>
      <c r="BM6" s="103" t="s">
        <v>119</v>
      </c>
      <c r="BN6" s="103" t="s">
        <v>119</v>
      </c>
      <c r="BO6" s="102" t="s">
        <v>119</v>
      </c>
      <c r="BP6" s="102" t="s">
        <v>119</v>
      </c>
      <c r="BQ6" s="102" t="s">
        <v>119</v>
      </c>
      <c r="BR6" s="102" t="s">
        <v>119</v>
      </c>
      <c r="BS6" s="102" t="s">
        <v>119</v>
      </c>
      <c r="BT6" s="102" t="s">
        <v>119</v>
      </c>
      <c r="BU6" s="102" t="s">
        <v>119</v>
      </c>
      <c r="BV6" s="102" t="s">
        <v>119</v>
      </c>
      <c r="BW6" s="102" t="s">
        <v>119</v>
      </c>
      <c r="BX6" s="102" t="s">
        <v>119</v>
      </c>
      <c r="BY6" s="102" t="s">
        <v>119</v>
      </c>
      <c r="BZ6" s="102" t="s">
        <v>119</v>
      </c>
      <c r="CA6" s="102" t="s">
        <v>119</v>
      </c>
      <c r="CB6" s="102" t="s">
        <v>119</v>
      </c>
      <c r="CC6" s="102" t="s">
        <v>119</v>
      </c>
      <c r="CD6" s="102" t="s">
        <v>119</v>
      </c>
      <c r="CE6" s="102" t="s">
        <v>119</v>
      </c>
      <c r="CF6" s="102" t="s">
        <v>119</v>
      </c>
      <c r="CG6" s="102" t="s">
        <v>119</v>
      </c>
      <c r="CH6" s="102" t="s">
        <v>119</v>
      </c>
      <c r="CI6" s="102" t="s">
        <v>119</v>
      </c>
      <c r="CJ6" s="102" t="s">
        <v>119</v>
      </c>
      <c r="CK6" s="103" t="s">
        <v>119</v>
      </c>
      <c r="CL6" s="103" t="s">
        <v>119</v>
      </c>
      <c r="CM6" s="103" t="s">
        <v>119</v>
      </c>
      <c r="CN6" s="103" t="s">
        <v>119</v>
      </c>
      <c r="CO6" s="103" t="s">
        <v>119</v>
      </c>
      <c r="CP6" s="103" t="s">
        <v>119</v>
      </c>
      <c r="CQ6" s="102" t="s">
        <v>119</v>
      </c>
      <c r="CR6" s="102" t="s">
        <v>119</v>
      </c>
      <c r="CS6" s="103" t="s">
        <v>119</v>
      </c>
      <c r="CT6" s="103" t="s">
        <v>119</v>
      </c>
      <c r="CU6" s="103" t="s">
        <v>119</v>
      </c>
      <c r="CV6" s="103" t="s">
        <v>119</v>
      </c>
      <c r="CW6" s="102" t="s">
        <v>119</v>
      </c>
      <c r="CX6" s="102" t="s">
        <v>119</v>
      </c>
      <c r="CY6" s="102" t="s">
        <v>119</v>
      </c>
      <c r="CZ6" s="102" t="s">
        <v>119</v>
      </c>
      <c r="DA6" s="102" t="s">
        <v>119</v>
      </c>
      <c r="DB6" s="102" t="s">
        <v>119</v>
      </c>
      <c r="DC6" s="102" t="s">
        <v>119</v>
      </c>
      <c r="DD6" s="102" t="s">
        <v>119</v>
      </c>
      <c r="DE6" s="102" t="s">
        <v>119</v>
      </c>
      <c r="DF6" s="102" t="s">
        <v>119</v>
      </c>
      <c r="DG6" s="102" t="s">
        <v>119</v>
      </c>
      <c r="DH6" s="102" t="s">
        <v>119</v>
      </c>
      <c r="DI6" s="102" t="s">
        <v>119</v>
      </c>
      <c r="DJ6" s="102" t="s">
        <v>119</v>
      </c>
    </row>
    <row r="7" spans="1:114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I7">SUM(D8:D42)</f>
        <v>8230099</v>
      </c>
      <c r="E7" s="71">
        <f t="shared" si="0"/>
        <v>1373172</v>
      </c>
      <c r="F7" s="71">
        <f t="shared" si="0"/>
        <v>0</v>
      </c>
      <c r="G7" s="71">
        <f t="shared" si="0"/>
        <v>9304</v>
      </c>
      <c r="H7" s="71">
        <f t="shared" si="0"/>
        <v>0</v>
      </c>
      <c r="I7" s="71">
        <f t="shared" si="0"/>
        <v>999766</v>
      </c>
      <c r="J7" s="72" t="s">
        <v>123</v>
      </c>
      <c r="K7" s="71">
        <f aca="true" t="shared" si="1" ref="K7:R7">SUM(K8:K42)</f>
        <v>364102</v>
      </c>
      <c r="L7" s="71">
        <f t="shared" si="1"/>
        <v>6856927</v>
      </c>
      <c r="M7" s="71">
        <f t="shared" si="1"/>
        <v>1639590</v>
      </c>
      <c r="N7" s="71">
        <f t="shared" si="1"/>
        <v>106429</v>
      </c>
      <c r="O7" s="71">
        <f t="shared" si="1"/>
        <v>8366</v>
      </c>
      <c r="P7" s="71">
        <f t="shared" si="1"/>
        <v>316</v>
      </c>
      <c r="Q7" s="71">
        <f t="shared" si="1"/>
        <v>0</v>
      </c>
      <c r="R7" s="71">
        <f t="shared" si="1"/>
        <v>89267</v>
      </c>
      <c r="S7" s="72" t="s">
        <v>123</v>
      </c>
      <c r="T7" s="71">
        <f aca="true" t="shared" si="2" ref="T7:AA7">SUM(T8:T42)</f>
        <v>8480</v>
      </c>
      <c r="U7" s="71">
        <f t="shared" si="2"/>
        <v>1533161</v>
      </c>
      <c r="V7" s="71">
        <f t="shared" si="2"/>
        <v>9869689</v>
      </c>
      <c r="W7" s="71">
        <f t="shared" si="2"/>
        <v>1479601</v>
      </c>
      <c r="X7" s="71">
        <f t="shared" si="2"/>
        <v>8366</v>
      </c>
      <c r="Y7" s="71">
        <f t="shared" si="2"/>
        <v>9620</v>
      </c>
      <c r="Z7" s="71">
        <f t="shared" si="2"/>
        <v>0</v>
      </c>
      <c r="AA7" s="71">
        <f t="shared" si="2"/>
        <v>1089033</v>
      </c>
      <c r="AB7" s="72" t="s">
        <v>123</v>
      </c>
      <c r="AC7" s="71">
        <f aca="true" t="shared" si="3" ref="AC7:BH7">SUM(AC8:AC42)</f>
        <v>372582</v>
      </c>
      <c r="AD7" s="71">
        <f t="shared" si="3"/>
        <v>8390088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71">
        <f t="shared" si="3"/>
        <v>0</v>
      </c>
      <c r="AI7" s="71">
        <f t="shared" si="3"/>
        <v>0</v>
      </c>
      <c r="AJ7" s="71">
        <f t="shared" si="3"/>
        <v>0</v>
      </c>
      <c r="AK7" s="71">
        <f t="shared" si="3"/>
        <v>0</v>
      </c>
      <c r="AL7" s="71">
        <f t="shared" si="3"/>
        <v>118384</v>
      </c>
      <c r="AM7" s="71">
        <f t="shared" si="3"/>
        <v>4796565</v>
      </c>
      <c r="AN7" s="71">
        <f t="shared" si="3"/>
        <v>1169144</v>
      </c>
      <c r="AO7" s="71">
        <f t="shared" si="3"/>
        <v>503239</v>
      </c>
      <c r="AP7" s="71">
        <f t="shared" si="3"/>
        <v>148380</v>
      </c>
      <c r="AQ7" s="71">
        <f t="shared" si="3"/>
        <v>509793</v>
      </c>
      <c r="AR7" s="71">
        <f t="shared" si="3"/>
        <v>7732</v>
      </c>
      <c r="AS7" s="71">
        <f t="shared" si="3"/>
        <v>912087</v>
      </c>
      <c r="AT7" s="71">
        <f t="shared" si="3"/>
        <v>59874</v>
      </c>
      <c r="AU7" s="71">
        <f t="shared" si="3"/>
        <v>760458</v>
      </c>
      <c r="AV7" s="71">
        <f t="shared" si="3"/>
        <v>91755</v>
      </c>
      <c r="AW7" s="71">
        <f t="shared" si="3"/>
        <v>468</v>
      </c>
      <c r="AX7" s="71">
        <f t="shared" si="3"/>
        <v>2714866</v>
      </c>
      <c r="AY7" s="71">
        <f t="shared" si="3"/>
        <v>2108230</v>
      </c>
      <c r="AZ7" s="71">
        <f t="shared" si="3"/>
        <v>534678</v>
      </c>
      <c r="BA7" s="71">
        <f t="shared" si="3"/>
        <v>59315</v>
      </c>
      <c r="BB7" s="71">
        <f t="shared" si="3"/>
        <v>12643</v>
      </c>
      <c r="BC7" s="71">
        <f t="shared" si="3"/>
        <v>3149818</v>
      </c>
      <c r="BD7" s="71">
        <f t="shared" si="3"/>
        <v>0</v>
      </c>
      <c r="BE7" s="71">
        <f t="shared" si="3"/>
        <v>165332</v>
      </c>
      <c r="BF7" s="71">
        <f t="shared" si="3"/>
        <v>4961897</v>
      </c>
      <c r="BG7" s="71">
        <f t="shared" si="3"/>
        <v>0</v>
      </c>
      <c r="BH7" s="71">
        <f t="shared" si="3"/>
        <v>0</v>
      </c>
      <c r="BI7" s="71">
        <f aca="true" t="shared" si="4" ref="BI7:CN7">SUM(BI8:BI42)</f>
        <v>0</v>
      </c>
      <c r="BJ7" s="71">
        <f t="shared" si="4"/>
        <v>0</v>
      </c>
      <c r="BK7" s="71">
        <f t="shared" si="4"/>
        <v>0</v>
      </c>
      <c r="BL7" s="71">
        <f t="shared" si="4"/>
        <v>0</v>
      </c>
      <c r="BM7" s="71">
        <f t="shared" si="4"/>
        <v>0</v>
      </c>
      <c r="BN7" s="71">
        <f t="shared" si="4"/>
        <v>12372</v>
      </c>
      <c r="BO7" s="71">
        <f t="shared" si="4"/>
        <v>301488</v>
      </c>
      <c r="BP7" s="71">
        <f t="shared" si="4"/>
        <v>58249</v>
      </c>
      <c r="BQ7" s="71">
        <f t="shared" si="4"/>
        <v>58249</v>
      </c>
      <c r="BR7" s="71">
        <f t="shared" si="4"/>
        <v>0</v>
      </c>
      <c r="BS7" s="71">
        <f t="shared" si="4"/>
        <v>0</v>
      </c>
      <c r="BT7" s="71">
        <f t="shared" si="4"/>
        <v>0</v>
      </c>
      <c r="BU7" s="71">
        <f t="shared" si="4"/>
        <v>40889</v>
      </c>
      <c r="BV7" s="71">
        <f t="shared" si="4"/>
        <v>2988</v>
      </c>
      <c r="BW7" s="71">
        <f t="shared" si="4"/>
        <v>37901</v>
      </c>
      <c r="BX7" s="71">
        <f t="shared" si="4"/>
        <v>0</v>
      </c>
      <c r="BY7" s="71">
        <f t="shared" si="4"/>
        <v>0</v>
      </c>
      <c r="BZ7" s="71">
        <f t="shared" si="4"/>
        <v>202350</v>
      </c>
      <c r="CA7" s="71">
        <f t="shared" si="4"/>
        <v>165492</v>
      </c>
      <c r="CB7" s="71">
        <f t="shared" si="4"/>
        <v>36396</v>
      </c>
      <c r="CC7" s="71">
        <f t="shared" si="4"/>
        <v>37</v>
      </c>
      <c r="CD7" s="71">
        <f t="shared" si="4"/>
        <v>425</v>
      </c>
      <c r="CE7" s="71">
        <f t="shared" si="4"/>
        <v>1296210</v>
      </c>
      <c r="CF7" s="71">
        <f t="shared" si="4"/>
        <v>0</v>
      </c>
      <c r="CG7" s="71">
        <f t="shared" si="4"/>
        <v>29520</v>
      </c>
      <c r="CH7" s="71">
        <f t="shared" si="4"/>
        <v>331008</v>
      </c>
      <c r="CI7" s="71">
        <f t="shared" si="4"/>
        <v>0</v>
      </c>
      <c r="CJ7" s="71">
        <f t="shared" si="4"/>
        <v>0</v>
      </c>
      <c r="CK7" s="71">
        <f t="shared" si="4"/>
        <v>0</v>
      </c>
      <c r="CL7" s="71">
        <f t="shared" si="4"/>
        <v>0</v>
      </c>
      <c r="CM7" s="71">
        <f t="shared" si="4"/>
        <v>0</v>
      </c>
      <c r="CN7" s="71">
        <f t="shared" si="4"/>
        <v>0</v>
      </c>
      <c r="CO7" s="71">
        <f aca="true" t="shared" si="5" ref="CO7:DT7">SUM(CO8:CO42)</f>
        <v>0</v>
      </c>
      <c r="CP7" s="71">
        <f t="shared" si="5"/>
        <v>130756</v>
      </c>
      <c r="CQ7" s="71">
        <f t="shared" si="5"/>
        <v>5098053</v>
      </c>
      <c r="CR7" s="71">
        <f t="shared" si="5"/>
        <v>1227393</v>
      </c>
      <c r="CS7" s="71">
        <f t="shared" si="5"/>
        <v>561488</v>
      </c>
      <c r="CT7" s="71">
        <f t="shared" si="5"/>
        <v>148380</v>
      </c>
      <c r="CU7" s="71">
        <f t="shared" si="5"/>
        <v>509793</v>
      </c>
      <c r="CV7" s="71">
        <f t="shared" si="5"/>
        <v>7732</v>
      </c>
      <c r="CW7" s="71">
        <f t="shared" si="5"/>
        <v>952976</v>
      </c>
      <c r="CX7" s="71">
        <f t="shared" si="5"/>
        <v>62862</v>
      </c>
      <c r="CY7" s="71">
        <f t="shared" si="5"/>
        <v>798359</v>
      </c>
      <c r="CZ7" s="71">
        <f t="shared" si="5"/>
        <v>91755</v>
      </c>
      <c r="DA7" s="71">
        <f t="shared" si="5"/>
        <v>468</v>
      </c>
      <c r="DB7" s="71">
        <f t="shared" si="5"/>
        <v>2917216</v>
      </c>
      <c r="DC7" s="71">
        <f t="shared" si="5"/>
        <v>2273722</v>
      </c>
      <c r="DD7" s="71">
        <f t="shared" si="5"/>
        <v>571074</v>
      </c>
      <c r="DE7" s="71">
        <f t="shared" si="5"/>
        <v>59352</v>
      </c>
      <c r="DF7" s="71">
        <f t="shared" si="5"/>
        <v>13068</v>
      </c>
      <c r="DG7" s="71">
        <f t="shared" si="5"/>
        <v>4446028</v>
      </c>
      <c r="DH7" s="71">
        <f t="shared" si="5"/>
        <v>0</v>
      </c>
      <c r="DI7" s="71">
        <f t="shared" si="5"/>
        <v>194852</v>
      </c>
      <c r="DJ7" s="71">
        <f t="shared" si="5"/>
        <v>5292905</v>
      </c>
    </row>
    <row r="8" spans="1:114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6" ref="D8:D42">SUM(E8,+L8)</f>
        <v>2387136</v>
      </c>
      <c r="E8" s="73">
        <f aca="true" t="shared" si="7" ref="E8:E42">SUM(F8:I8)+K8</f>
        <v>904997</v>
      </c>
      <c r="F8" s="73">
        <v>0</v>
      </c>
      <c r="G8" s="73">
        <v>0</v>
      </c>
      <c r="H8" s="73">
        <v>0</v>
      </c>
      <c r="I8" s="73">
        <v>605432</v>
      </c>
      <c r="J8" s="74" t="s">
        <v>123</v>
      </c>
      <c r="K8" s="73">
        <v>299565</v>
      </c>
      <c r="L8" s="73">
        <v>1482139</v>
      </c>
      <c r="M8" s="73">
        <f aca="true" t="shared" si="8" ref="M8:M42">SUM(N8,+U8)</f>
        <v>346645</v>
      </c>
      <c r="N8" s="73">
        <f aca="true" t="shared" si="9" ref="N8:N42">SUM(O8:R8)+T8</f>
        <v>85586</v>
      </c>
      <c r="O8" s="73">
        <v>117</v>
      </c>
      <c r="P8" s="73">
        <v>0</v>
      </c>
      <c r="Q8" s="73">
        <v>0</v>
      </c>
      <c r="R8" s="73">
        <v>85469</v>
      </c>
      <c r="S8" s="74" t="s">
        <v>123</v>
      </c>
      <c r="T8" s="73">
        <v>0</v>
      </c>
      <c r="U8" s="73">
        <v>261059</v>
      </c>
      <c r="V8" s="73">
        <f aca="true" t="shared" si="10" ref="V8:V42">+SUM(D8,M8)</f>
        <v>2733781</v>
      </c>
      <c r="W8" s="73">
        <f aca="true" t="shared" si="11" ref="W8:W42">+SUM(E8,N8)</f>
        <v>990583</v>
      </c>
      <c r="X8" s="73">
        <f aca="true" t="shared" si="12" ref="X8:X42">+SUM(F8,O8)</f>
        <v>117</v>
      </c>
      <c r="Y8" s="73">
        <f aca="true" t="shared" si="13" ref="Y8:Y42">+SUM(G8,P8)</f>
        <v>0</v>
      </c>
      <c r="Z8" s="73">
        <f aca="true" t="shared" si="14" ref="Z8:Z42">+SUM(H8,Q8)</f>
        <v>0</v>
      </c>
      <c r="AA8" s="73">
        <f aca="true" t="shared" si="15" ref="AA8:AA42">+SUM(I8,R8)</f>
        <v>690901</v>
      </c>
      <c r="AB8" s="74" t="s">
        <v>123</v>
      </c>
      <c r="AC8" s="73">
        <f aca="true" t="shared" si="16" ref="AC8:AC42">+SUM(K8,T8)</f>
        <v>299565</v>
      </c>
      <c r="AD8" s="73">
        <f aca="true" t="shared" si="17" ref="AD8:AD42">+SUM(L8,U8)</f>
        <v>1743198</v>
      </c>
      <c r="AE8" s="73">
        <f aca="true" t="shared" si="18" ref="AE8:AE42">SUM(AF8,+AK8)</f>
        <v>0</v>
      </c>
      <c r="AF8" s="73">
        <f aca="true" t="shared" si="19" ref="AF8:AF42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85740</v>
      </c>
      <c r="AM8" s="73">
        <f aca="true" t="shared" si="20" ref="AM8:AM42">SUM(AN8,AS8,AW8,AX8,BD8)</f>
        <v>1899314</v>
      </c>
      <c r="AN8" s="73">
        <f aca="true" t="shared" si="21" ref="AN8:AN42">SUM(AO8:AR8)</f>
        <v>642357</v>
      </c>
      <c r="AO8" s="73">
        <v>132203</v>
      </c>
      <c r="AP8" s="73">
        <v>84404</v>
      </c>
      <c r="AQ8" s="73">
        <v>421384</v>
      </c>
      <c r="AR8" s="73">
        <v>4366</v>
      </c>
      <c r="AS8" s="73">
        <f aca="true" t="shared" si="22" ref="AS8:AS42">SUM(AT8:AV8)</f>
        <v>499704</v>
      </c>
      <c r="AT8" s="73">
        <v>3134</v>
      </c>
      <c r="AU8" s="73">
        <v>433475</v>
      </c>
      <c r="AV8" s="73">
        <v>63095</v>
      </c>
      <c r="AW8" s="73">
        <v>468</v>
      </c>
      <c r="AX8" s="73">
        <f aca="true" t="shared" si="23" ref="AX8:AX42">SUM(AY8:BB8)</f>
        <v>756785</v>
      </c>
      <c r="AY8" s="73">
        <v>683810</v>
      </c>
      <c r="AZ8" s="73">
        <v>27603</v>
      </c>
      <c r="BA8" s="73">
        <v>45372</v>
      </c>
      <c r="BB8" s="73">
        <v>0</v>
      </c>
      <c r="BC8" s="73">
        <v>402082</v>
      </c>
      <c r="BD8" s="73">
        <v>0</v>
      </c>
      <c r="BE8" s="73">
        <v>0</v>
      </c>
      <c r="BF8" s="73">
        <f aca="true" t="shared" si="24" ref="BF8:BF42">SUM(AE8,+AM8,+BE8)</f>
        <v>1899314</v>
      </c>
      <c r="BG8" s="73">
        <f aca="true" t="shared" si="25" ref="BG8:BG42">SUM(BH8,+BM8)</f>
        <v>0</v>
      </c>
      <c r="BH8" s="73">
        <f aca="true" t="shared" si="26" ref="BH8:BH42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42">SUM(BP8,BU8,BY8,BZ8,CF8)</f>
        <v>158211</v>
      </c>
      <c r="BP8" s="73">
        <f aca="true" t="shared" si="28" ref="BP8:BP42">SUM(BQ8:BT8)</f>
        <v>2811</v>
      </c>
      <c r="BQ8" s="73">
        <v>2811</v>
      </c>
      <c r="BR8" s="73">
        <v>0</v>
      </c>
      <c r="BS8" s="73">
        <v>0</v>
      </c>
      <c r="BT8" s="73">
        <v>0</v>
      </c>
      <c r="BU8" s="73">
        <f aca="true" t="shared" si="29" ref="BU8:BU42"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 aca="true" t="shared" si="30" ref="BZ8:BZ42">SUM(CA8:CD8)</f>
        <v>155400</v>
      </c>
      <c r="CA8" s="73">
        <v>155400</v>
      </c>
      <c r="CB8" s="73">
        <v>0</v>
      </c>
      <c r="CC8" s="73">
        <v>0</v>
      </c>
      <c r="CD8" s="73">
        <v>0</v>
      </c>
      <c r="CE8" s="73">
        <v>188434</v>
      </c>
      <c r="CF8" s="73">
        <v>0</v>
      </c>
      <c r="CG8" s="73">
        <v>0</v>
      </c>
      <c r="CH8" s="73">
        <f aca="true" t="shared" si="31" ref="CH8:CH42">SUM(BG8,+BO8,+CG8)</f>
        <v>158211</v>
      </c>
      <c r="CI8" s="73">
        <f aca="true" t="shared" si="32" ref="CI8:CI42">SUM(AE8,+BG8)</f>
        <v>0</v>
      </c>
      <c r="CJ8" s="73">
        <f aca="true" t="shared" si="33" ref="CJ8:CJ42">SUM(AF8,+BH8)</f>
        <v>0</v>
      </c>
      <c r="CK8" s="73">
        <f aca="true" t="shared" si="34" ref="CK8:CK42">SUM(AG8,+BI8)</f>
        <v>0</v>
      </c>
      <c r="CL8" s="73">
        <f aca="true" t="shared" si="35" ref="CL8:CL42">SUM(AH8,+BJ8)</f>
        <v>0</v>
      </c>
      <c r="CM8" s="73">
        <f aca="true" t="shared" si="36" ref="CM8:CM42">SUM(AI8,+BK8)</f>
        <v>0</v>
      </c>
      <c r="CN8" s="73">
        <f aca="true" t="shared" si="37" ref="CN8:CN42">SUM(AJ8,+BL8)</f>
        <v>0</v>
      </c>
      <c r="CO8" s="73">
        <f aca="true" t="shared" si="38" ref="CO8:CO42">SUM(AK8,+BM8)</f>
        <v>0</v>
      </c>
      <c r="CP8" s="73">
        <f aca="true" t="shared" si="39" ref="CP8:CP42">SUM(AL8,+BN8)</f>
        <v>85740</v>
      </c>
      <c r="CQ8" s="73">
        <f aca="true" t="shared" si="40" ref="CQ8:CQ42">SUM(AM8,+BO8)</f>
        <v>2057525</v>
      </c>
      <c r="CR8" s="73">
        <f aca="true" t="shared" si="41" ref="CR8:CR42">SUM(AN8,+BP8)</f>
        <v>645168</v>
      </c>
      <c r="CS8" s="73">
        <f aca="true" t="shared" si="42" ref="CS8:CS42">SUM(AO8,+BQ8)</f>
        <v>135014</v>
      </c>
      <c r="CT8" s="73">
        <f aca="true" t="shared" si="43" ref="CT8:CT42">SUM(AP8,+BR8)</f>
        <v>84404</v>
      </c>
      <c r="CU8" s="73">
        <f aca="true" t="shared" si="44" ref="CU8:CU42">SUM(AQ8,+BS8)</f>
        <v>421384</v>
      </c>
      <c r="CV8" s="73">
        <f aca="true" t="shared" si="45" ref="CV8:CV42">SUM(AR8,+BT8)</f>
        <v>4366</v>
      </c>
      <c r="CW8" s="73">
        <f aca="true" t="shared" si="46" ref="CW8:CW42">SUM(AS8,+BU8)</f>
        <v>499704</v>
      </c>
      <c r="CX8" s="73">
        <f aca="true" t="shared" si="47" ref="CX8:CX42">SUM(AT8,+BV8)</f>
        <v>3134</v>
      </c>
      <c r="CY8" s="73">
        <f aca="true" t="shared" si="48" ref="CY8:CY42">SUM(AU8,+BW8)</f>
        <v>433475</v>
      </c>
      <c r="CZ8" s="73">
        <f aca="true" t="shared" si="49" ref="CZ8:CZ42">SUM(AV8,+BX8)</f>
        <v>63095</v>
      </c>
      <c r="DA8" s="73">
        <f aca="true" t="shared" si="50" ref="DA8:DA42">SUM(AW8,+BY8)</f>
        <v>468</v>
      </c>
      <c r="DB8" s="73">
        <f aca="true" t="shared" si="51" ref="DB8:DB42">SUM(AX8,+BZ8)</f>
        <v>912185</v>
      </c>
      <c r="DC8" s="73">
        <f aca="true" t="shared" si="52" ref="DC8:DC42">SUM(AY8,+CA8)</f>
        <v>839210</v>
      </c>
      <c r="DD8" s="73">
        <f aca="true" t="shared" si="53" ref="DD8:DD42">SUM(AZ8,+CB8)</f>
        <v>27603</v>
      </c>
      <c r="DE8" s="73">
        <f aca="true" t="shared" si="54" ref="DE8:DE42">SUM(BA8,+CC8)</f>
        <v>45372</v>
      </c>
      <c r="DF8" s="73">
        <f aca="true" t="shared" si="55" ref="DF8:DF42">SUM(BB8,+CD8)</f>
        <v>0</v>
      </c>
      <c r="DG8" s="73">
        <f aca="true" t="shared" si="56" ref="DG8:DG42">SUM(BC8,+CE8)</f>
        <v>590516</v>
      </c>
      <c r="DH8" s="73">
        <f aca="true" t="shared" si="57" ref="DH8:DH42">SUM(BD8,+CF8)</f>
        <v>0</v>
      </c>
      <c r="DI8" s="73">
        <f aca="true" t="shared" si="58" ref="DI8:DI42">SUM(BE8,+CG8)</f>
        <v>0</v>
      </c>
      <c r="DJ8" s="73">
        <f aca="true" t="shared" si="59" ref="DJ8:DJ42">SUM(BF8,+CH8)</f>
        <v>2057525</v>
      </c>
    </row>
    <row r="9" spans="1:114" s="50" customFormat="1" ht="12" customHeight="1">
      <c r="A9" s="51" t="s">
        <v>120</v>
      </c>
      <c r="B9" s="64" t="s">
        <v>126</v>
      </c>
      <c r="C9" s="51" t="s">
        <v>127</v>
      </c>
      <c r="D9" s="73">
        <f t="shared" si="6"/>
        <v>412743</v>
      </c>
      <c r="E9" s="73">
        <f t="shared" si="7"/>
        <v>0</v>
      </c>
      <c r="F9" s="73">
        <v>0</v>
      </c>
      <c r="G9" s="73">
        <v>0</v>
      </c>
      <c r="H9" s="73">
        <v>0</v>
      </c>
      <c r="I9" s="73">
        <v>0</v>
      </c>
      <c r="J9" s="74" t="s">
        <v>128</v>
      </c>
      <c r="K9" s="73">
        <v>0</v>
      </c>
      <c r="L9" s="73">
        <v>412743</v>
      </c>
      <c r="M9" s="73">
        <f t="shared" si="8"/>
        <v>137224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4" t="s">
        <v>123</v>
      </c>
      <c r="T9" s="73">
        <v>0</v>
      </c>
      <c r="U9" s="73">
        <v>137224</v>
      </c>
      <c r="V9" s="73">
        <f t="shared" si="10"/>
        <v>549967</v>
      </c>
      <c r="W9" s="73">
        <f t="shared" si="11"/>
        <v>0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0</v>
      </c>
      <c r="AB9" s="74" t="s">
        <v>123</v>
      </c>
      <c r="AC9" s="73">
        <f t="shared" si="16"/>
        <v>0</v>
      </c>
      <c r="AD9" s="73">
        <f t="shared" si="17"/>
        <v>549967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3010</v>
      </c>
      <c r="AM9" s="73">
        <f t="shared" si="20"/>
        <v>244916</v>
      </c>
      <c r="AN9" s="73">
        <f t="shared" si="21"/>
        <v>0</v>
      </c>
      <c r="AO9" s="73">
        <v>0</v>
      </c>
      <c r="AP9" s="73">
        <v>0</v>
      </c>
      <c r="AQ9" s="73">
        <v>0</v>
      </c>
      <c r="AR9" s="73">
        <v>0</v>
      </c>
      <c r="AS9" s="73">
        <f t="shared" si="22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23"/>
        <v>244916</v>
      </c>
      <c r="AY9" s="73">
        <v>231436</v>
      </c>
      <c r="AZ9" s="73">
        <v>13480</v>
      </c>
      <c r="BA9" s="73">
        <v>0</v>
      </c>
      <c r="BB9" s="73">
        <v>0</v>
      </c>
      <c r="BC9" s="73">
        <v>164817</v>
      </c>
      <c r="BD9" s="73">
        <v>0</v>
      </c>
      <c r="BE9" s="73">
        <v>0</v>
      </c>
      <c r="BF9" s="73">
        <f t="shared" si="24"/>
        <v>244916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0</v>
      </c>
      <c r="BP9" s="73">
        <f t="shared" si="28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9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0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137224</v>
      </c>
      <c r="CF9" s="73">
        <v>0</v>
      </c>
      <c r="CG9" s="73">
        <v>0</v>
      </c>
      <c r="CH9" s="73">
        <f t="shared" si="31"/>
        <v>0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3010</v>
      </c>
      <c r="CQ9" s="73">
        <f t="shared" si="40"/>
        <v>244916</v>
      </c>
      <c r="CR9" s="73">
        <f t="shared" si="41"/>
        <v>0</v>
      </c>
      <c r="CS9" s="73">
        <f t="shared" si="42"/>
        <v>0</v>
      </c>
      <c r="CT9" s="73">
        <f t="shared" si="43"/>
        <v>0</v>
      </c>
      <c r="CU9" s="73">
        <f t="shared" si="44"/>
        <v>0</v>
      </c>
      <c r="CV9" s="73">
        <f t="shared" si="45"/>
        <v>0</v>
      </c>
      <c r="CW9" s="73">
        <f t="shared" si="46"/>
        <v>0</v>
      </c>
      <c r="CX9" s="73">
        <f t="shared" si="47"/>
        <v>0</v>
      </c>
      <c r="CY9" s="73">
        <f t="shared" si="48"/>
        <v>0</v>
      </c>
      <c r="CZ9" s="73">
        <f t="shared" si="49"/>
        <v>0</v>
      </c>
      <c r="DA9" s="73">
        <f t="shared" si="50"/>
        <v>0</v>
      </c>
      <c r="DB9" s="73">
        <f t="shared" si="51"/>
        <v>244916</v>
      </c>
      <c r="DC9" s="73">
        <f t="shared" si="52"/>
        <v>231436</v>
      </c>
      <c r="DD9" s="73">
        <f t="shared" si="53"/>
        <v>13480</v>
      </c>
      <c r="DE9" s="73">
        <f t="shared" si="54"/>
        <v>0</v>
      </c>
      <c r="DF9" s="73">
        <f t="shared" si="55"/>
        <v>0</v>
      </c>
      <c r="DG9" s="73">
        <f t="shared" si="56"/>
        <v>302041</v>
      </c>
      <c r="DH9" s="73">
        <f t="shared" si="57"/>
        <v>0</v>
      </c>
      <c r="DI9" s="73">
        <f t="shared" si="58"/>
        <v>0</v>
      </c>
      <c r="DJ9" s="73">
        <f t="shared" si="59"/>
        <v>244916</v>
      </c>
    </row>
    <row r="10" spans="1:114" s="50" customFormat="1" ht="12" customHeight="1">
      <c r="A10" s="51" t="s">
        <v>120</v>
      </c>
      <c r="B10" s="64" t="s">
        <v>129</v>
      </c>
      <c r="C10" s="51" t="s">
        <v>130</v>
      </c>
      <c r="D10" s="73">
        <f t="shared" si="6"/>
        <v>1075656</v>
      </c>
      <c r="E10" s="73">
        <f t="shared" si="7"/>
        <v>201962</v>
      </c>
      <c r="F10" s="73">
        <v>0</v>
      </c>
      <c r="G10" s="73">
        <v>1481</v>
      </c>
      <c r="H10" s="73">
        <v>0</v>
      </c>
      <c r="I10" s="73">
        <v>160924</v>
      </c>
      <c r="J10" s="74" t="s">
        <v>131</v>
      </c>
      <c r="K10" s="73">
        <v>39557</v>
      </c>
      <c r="L10" s="73">
        <v>873694</v>
      </c>
      <c r="M10" s="73">
        <f t="shared" si="8"/>
        <v>95729</v>
      </c>
      <c r="N10" s="73">
        <f t="shared" si="9"/>
        <v>10174</v>
      </c>
      <c r="O10" s="73">
        <v>0</v>
      </c>
      <c r="P10" s="73">
        <v>0</v>
      </c>
      <c r="Q10" s="73">
        <v>0</v>
      </c>
      <c r="R10" s="73">
        <v>2068</v>
      </c>
      <c r="S10" s="74" t="s">
        <v>132</v>
      </c>
      <c r="T10" s="73">
        <v>8106</v>
      </c>
      <c r="U10" s="73">
        <v>85555</v>
      </c>
      <c r="V10" s="73">
        <f t="shared" si="10"/>
        <v>1171385</v>
      </c>
      <c r="W10" s="73">
        <f t="shared" si="11"/>
        <v>212136</v>
      </c>
      <c r="X10" s="73">
        <f t="shared" si="12"/>
        <v>0</v>
      </c>
      <c r="Y10" s="73">
        <f t="shared" si="13"/>
        <v>1481</v>
      </c>
      <c r="Z10" s="73">
        <f t="shared" si="14"/>
        <v>0</v>
      </c>
      <c r="AA10" s="73">
        <f t="shared" si="15"/>
        <v>162992</v>
      </c>
      <c r="AB10" s="74" t="s">
        <v>132</v>
      </c>
      <c r="AC10" s="73">
        <f t="shared" si="16"/>
        <v>47663</v>
      </c>
      <c r="AD10" s="73">
        <f t="shared" si="17"/>
        <v>959249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20"/>
        <v>1075656</v>
      </c>
      <c r="AN10" s="73">
        <f t="shared" si="21"/>
        <v>286681</v>
      </c>
      <c r="AO10" s="73">
        <v>134296</v>
      </c>
      <c r="AP10" s="73">
        <v>63976</v>
      </c>
      <c r="AQ10" s="73">
        <v>88409</v>
      </c>
      <c r="AR10" s="73">
        <v>0</v>
      </c>
      <c r="AS10" s="73">
        <f t="shared" si="22"/>
        <v>282756</v>
      </c>
      <c r="AT10" s="73">
        <v>0</v>
      </c>
      <c r="AU10" s="73">
        <v>257845</v>
      </c>
      <c r="AV10" s="73">
        <v>24911</v>
      </c>
      <c r="AW10" s="73">
        <v>0</v>
      </c>
      <c r="AX10" s="73">
        <f t="shared" si="23"/>
        <v>506219</v>
      </c>
      <c r="AY10" s="73">
        <v>247055</v>
      </c>
      <c r="AZ10" s="73">
        <v>252553</v>
      </c>
      <c r="BA10" s="73">
        <v>4139</v>
      </c>
      <c r="BB10" s="73">
        <v>2472</v>
      </c>
      <c r="BC10" s="73">
        <v>0</v>
      </c>
      <c r="BD10" s="73">
        <v>0</v>
      </c>
      <c r="BE10" s="73">
        <v>0</v>
      </c>
      <c r="BF10" s="73">
        <f t="shared" si="24"/>
        <v>1075656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95729</v>
      </c>
      <c r="BP10" s="73">
        <f t="shared" si="28"/>
        <v>27974</v>
      </c>
      <c r="BQ10" s="73">
        <v>27974</v>
      </c>
      <c r="BR10" s="73">
        <v>0</v>
      </c>
      <c r="BS10" s="73">
        <v>0</v>
      </c>
      <c r="BT10" s="73">
        <v>0</v>
      </c>
      <c r="BU10" s="73">
        <f t="shared" si="29"/>
        <v>37901</v>
      </c>
      <c r="BV10" s="73">
        <v>0</v>
      </c>
      <c r="BW10" s="73">
        <v>37901</v>
      </c>
      <c r="BX10" s="73">
        <v>0</v>
      </c>
      <c r="BY10" s="73">
        <v>0</v>
      </c>
      <c r="BZ10" s="73">
        <f t="shared" si="30"/>
        <v>29854</v>
      </c>
      <c r="CA10" s="73">
        <v>0</v>
      </c>
      <c r="CB10" s="73">
        <v>29854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f t="shared" si="31"/>
        <v>95729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1171385</v>
      </c>
      <c r="CR10" s="73">
        <f t="shared" si="41"/>
        <v>314655</v>
      </c>
      <c r="CS10" s="73">
        <f t="shared" si="42"/>
        <v>162270</v>
      </c>
      <c r="CT10" s="73">
        <f t="shared" si="43"/>
        <v>63976</v>
      </c>
      <c r="CU10" s="73">
        <f t="shared" si="44"/>
        <v>88409</v>
      </c>
      <c r="CV10" s="73">
        <f t="shared" si="45"/>
        <v>0</v>
      </c>
      <c r="CW10" s="73">
        <f t="shared" si="46"/>
        <v>320657</v>
      </c>
      <c r="CX10" s="73">
        <f t="shared" si="47"/>
        <v>0</v>
      </c>
      <c r="CY10" s="73">
        <f t="shared" si="48"/>
        <v>295746</v>
      </c>
      <c r="CZ10" s="73">
        <f t="shared" si="49"/>
        <v>24911</v>
      </c>
      <c r="DA10" s="73">
        <f t="shared" si="50"/>
        <v>0</v>
      </c>
      <c r="DB10" s="73">
        <f t="shared" si="51"/>
        <v>536073</v>
      </c>
      <c r="DC10" s="73">
        <f t="shared" si="52"/>
        <v>247055</v>
      </c>
      <c r="DD10" s="73">
        <f t="shared" si="53"/>
        <v>282407</v>
      </c>
      <c r="DE10" s="73">
        <f t="shared" si="54"/>
        <v>4139</v>
      </c>
      <c r="DF10" s="73">
        <f t="shared" si="55"/>
        <v>2472</v>
      </c>
      <c r="DG10" s="73">
        <f t="shared" si="56"/>
        <v>0</v>
      </c>
      <c r="DH10" s="73">
        <f t="shared" si="57"/>
        <v>0</v>
      </c>
      <c r="DI10" s="73">
        <f t="shared" si="58"/>
        <v>0</v>
      </c>
      <c r="DJ10" s="73">
        <f t="shared" si="59"/>
        <v>1171385</v>
      </c>
    </row>
    <row r="11" spans="1:114" s="50" customFormat="1" ht="12" customHeight="1">
      <c r="A11" s="51" t="s">
        <v>120</v>
      </c>
      <c r="B11" s="64" t="s">
        <v>133</v>
      </c>
      <c r="C11" s="51" t="s">
        <v>134</v>
      </c>
      <c r="D11" s="73">
        <f t="shared" si="6"/>
        <v>909835</v>
      </c>
      <c r="E11" s="73">
        <f t="shared" si="7"/>
        <v>6171</v>
      </c>
      <c r="F11" s="73">
        <v>0</v>
      </c>
      <c r="G11" s="73">
        <v>0</v>
      </c>
      <c r="H11" s="73">
        <v>0</v>
      </c>
      <c r="I11" s="73">
        <v>6004</v>
      </c>
      <c r="J11" s="74" t="s">
        <v>123</v>
      </c>
      <c r="K11" s="73">
        <v>167</v>
      </c>
      <c r="L11" s="73">
        <v>903664</v>
      </c>
      <c r="M11" s="73">
        <f t="shared" si="8"/>
        <v>117658</v>
      </c>
      <c r="N11" s="73">
        <f t="shared" si="9"/>
        <v>1730</v>
      </c>
      <c r="O11" s="73">
        <v>0</v>
      </c>
      <c r="P11" s="73">
        <v>0</v>
      </c>
      <c r="Q11" s="73">
        <v>0</v>
      </c>
      <c r="R11" s="73">
        <v>1730</v>
      </c>
      <c r="S11" s="74" t="s">
        <v>135</v>
      </c>
      <c r="T11" s="73">
        <v>0</v>
      </c>
      <c r="U11" s="73">
        <v>115928</v>
      </c>
      <c r="V11" s="73">
        <f t="shared" si="10"/>
        <v>1027493</v>
      </c>
      <c r="W11" s="73">
        <f t="shared" si="11"/>
        <v>7901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7734</v>
      </c>
      <c r="AB11" s="74" t="s">
        <v>135</v>
      </c>
      <c r="AC11" s="73">
        <f t="shared" si="16"/>
        <v>167</v>
      </c>
      <c r="AD11" s="73">
        <f t="shared" si="17"/>
        <v>1019592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168</v>
      </c>
      <c r="AM11" s="73">
        <f t="shared" si="20"/>
        <v>368498</v>
      </c>
      <c r="AN11" s="73">
        <f t="shared" si="21"/>
        <v>90762</v>
      </c>
      <c r="AO11" s="73">
        <v>87396</v>
      </c>
      <c r="AP11" s="73">
        <v>0</v>
      </c>
      <c r="AQ11" s="73">
        <v>0</v>
      </c>
      <c r="AR11" s="73">
        <v>3366</v>
      </c>
      <c r="AS11" s="73">
        <f t="shared" si="22"/>
        <v>58602</v>
      </c>
      <c r="AT11" s="73">
        <v>55048</v>
      </c>
      <c r="AU11" s="73">
        <v>0</v>
      </c>
      <c r="AV11" s="73">
        <v>3554</v>
      </c>
      <c r="AW11" s="73">
        <v>0</v>
      </c>
      <c r="AX11" s="73">
        <f t="shared" si="23"/>
        <v>219134</v>
      </c>
      <c r="AY11" s="73">
        <v>211325</v>
      </c>
      <c r="AZ11" s="73">
        <v>4540</v>
      </c>
      <c r="BA11" s="73">
        <v>2632</v>
      </c>
      <c r="BB11" s="73">
        <v>637</v>
      </c>
      <c r="BC11" s="73">
        <v>541169</v>
      </c>
      <c r="BD11" s="73">
        <v>0</v>
      </c>
      <c r="BE11" s="73">
        <v>0</v>
      </c>
      <c r="BF11" s="73">
        <f t="shared" si="24"/>
        <v>368498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20</v>
      </c>
      <c r="BO11" s="73">
        <f t="shared" si="27"/>
        <v>17670</v>
      </c>
      <c r="BP11" s="73">
        <f t="shared" si="28"/>
        <v>4128</v>
      </c>
      <c r="BQ11" s="73">
        <v>4128</v>
      </c>
      <c r="BR11" s="73">
        <v>0</v>
      </c>
      <c r="BS11" s="73">
        <v>0</v>
      </c>
      <c r="BT11" s="73">
        <v>0</v>
      </c>
      <c r="BU11" s="73">
        <f t="shared" si="29"/>
        <v>2988</v>
      </c>
      <c r="BV11" s="73">
        <v>2988</v>
      </c>
      <c r="BW11" s="73">
        <v>0</v>
      </c>
      <c r="BX11" s="73">
        <v>0</v>
      </c>
      <c r="BY11" s="73">
        <v>0</v>
      </c>
      <c r="BZ11" s="73">
        <f t="shared" si="30"/>
        <v>10554</v>
      </c>
      <c r="CA11" s="73">
        <v>10092</v>
      </c>
      <c r="CB11" s="73">
        <v>0</v>
      </c>
      <c r="CC11" s="73">
        <v>37</v>
      </c>
      <c r="CD11" s="73">
        <v>425</v>
      </c>
      <c r="CE11" s="73">
        <v>99968</v>
      </c>
      <c r="CF11" s="73">
        <v>0</v>
      </c>
      <c r="CG11" s="73">
        <v>0</v>
      </c>
      <c r="CH11" s="73">
        <f t="shared" si="31"/>
        <v>17670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188</v>
      </c>
      <c r="CQ11" s="73">
        <f t="shared" si="40"/>
        <v>386168</v>
      </c>
      <c r="CR11" s="73">
        <f t="shared" si="41"/>
        <v>94890</v>
      </c>
      <c r="CS11" s="73">
        <f t="shared" si="42"/>
        <v>91524</v>
      </c>
      <c r="CT11" s="73">
        <f t="shared" si="43"/>
        <v>0</v>
      </c>
      <c r="CU11" s="73">
        <f t="shared" si="44"/>
        <v>0</v>
      </c>
      <c r="CV11" s="73">
        <f t="shared" si="45"/>
        <v>3366</v>
      </c>
      <c r="CW11" s="73">
        <f t="shared" si="46"/>
        <v>61590</v>
      </c>
      <c r="CX11" s="73">
        <f t="shared" si="47"/>
        <v>58036</v>
      </c>
      <c r="CY11" s="73">
        <f t="shared" si="48"/>
        <v>0</v>
      </c>
      <c r="CZ11" s="73">
        <f t="shared" si="49"/>
        <v>3554</v>
      </c>
      <c r="DA11" s="73">
        <f t="shared" si="50"/>
        <v>0</v>
      </c>
      <c r="DB11" s="73">
        <f t="shared" si="51"/>
        <v>229688</v>
      </c>
      <c r="DC11" s="73">
        <f t="shared" si="52"/>
        <v>221417</v>
      </c>
      <c r="DD11" s="73">
        <f t="shared" si="53"/>
        <v>4540</v>
      </c>
      <c r="DE11" s="73">
        <f t="shared" si="54"/>
        <v>2669</v>
      </c>
      <c r="DF11" s="73">
        <f t="shared" si="55"/>
        <v>1062</v>
      </c>
      <c r="DG11" s="73">
        <f t="shared" si="56"/>
        <v>641137</v>
      </c>
      <c r="DH11" s="73">
        <f t="shared" si="57"/>
        <v>0</v>
      </c>
      <c r="DI11" s="73">
        <f t="shared" si="58"/>
        <v>0</v>
      </c>
      <c r="DJ11" s="73">
        <f t="shared" si="59"/>
        <v>386168</v>
      </c>
    </row>
    <row r="12" spans="1:114" s="50" customFormat="1" ht="12" customHeight="1">
      <c r="A12" s="53" t="s">
        <v>120</v>
      </c>
      <c r="B12" s="54" t="s">
        <v>136</v>
      </c>
      <c r="C12" s="53" t="s">
        <v>137</v>
      </c>
      <c r="D12" s="75">
        <f t="shared" si="6"/>
        <v>381453</v>
      </c>
      <c r="E12" s="75">
        <f t="shared" si="7"/>
        <v>57800</v>
      </c>
      <c r="F12" s="75">
        <v>0</v>
      </c>
      <c r="G12" s="75">
        <v>5723</v>
      </c>
      <c r="H12" s="75">
        <v>0</v>
      </c>
      <c r="I12" s="75">
        <v>51343</v>
      </c>
      <c r="J12" s="76" t="s">
        <v>128</v>
      </c>
      <c r="K12" s="75">
        <v>734</v>
      </c>
      <c r="L12" s="75">
        <v>323653</v>
      </c>
      <c r="M12" s="75">
        <f t="shared" si="8"/>
        <v>119764</v>
      </c>
      <c r="N12" s="75">
        <f t="shared" si="9"/>
        <v>7068</v>
      </c>
      <c r="O12" s="75">
        <v>6752</v>
      </c>
      <c r="P12" s="75">
        <v>316</v>
      </c>
      <c r="Q12" s="75">
        <v>0</v>
      </c>
      <c r="R12" s="75">
        <v>0</v>
      </c>
      <c r="S12" s="76" t="s">
        <v>123</v>
      </c>
      <c r="T12" s="75">
        <v>0</v>
      </c>
      <c r="U12" s="75">
        <v>112696</v>
      </c>
      <c r="V12" s="75">
        <f t="shared" si="10"/>
        <v>501217</v>
      </c>
      <c r="W12" s="75">
        <f t="shared" si="11"/>
        <v>64868</v>
      </c>
      <c r="X12" s="75">
        <f t="shared" si="12"/>
        <v>6752</v>
      </c>
      <c r="Y12" s="75">
        <f t="shared" si="13"/>
        <v>6039</v>
      </c>
      <c r="Z12" s="75">
        <f t="shared" si="14"/>
        <v>0</v>
      </c>
      <c r="AA12" s="75">
        <f t="shared" si="15"/>
        <v>51343</v>
      </c>
      <c r="AB12" s="76" t="s">
        <v>123</v>
      </c>
      <c r="AC12" s="75">
        <f t="shared" si="16"/>
        <v>734</v>
      </c>
      <c r="AD12" s="75">
        <f t="shared" si="17"/>
        <v>436349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115340</v>
      </c>
      <c r="AN12" s="75">
        <f t="shared" si="21"/>
        <v>18324</v>
      </c>
      <c r="AO12" s="75">
        <v>18324</v>
      </c>
      <c r="AP12" s="75">
        <v>0</v>
      </c>
      <c r="AQ12" s="75">
        <v>0</v>
      </c>
      <c r="AR12" s="75">
        <v>0</v>
      </c>
      <c r="AS12" s="75">
        <f t="shared" si="22"/>
        <v>24</v>
      </c>
      <c r="AT12" s="75">
        <v>0</v>
      </c>
      <c r="AU12" s="75">
        <v>0</v>
      </c>
      <c r="AV12" s="75">
        <v>24</v>
      </c>
      <c r="AW12" s="75">
        <v>0</v>
      </c>
      <c r="AX12" s="75">
        <f t="shared" si="23"/>
        <v>96992</v>
      </c>
      <c r="AY12" s="75">
        <v>92574</v>
      </c>
      <c r="AZ12" s="75">
        <v>4418</v>
      </c>
      <c r="BA12" s="75">
        <v>0</v>
      </c>
      <c r="BB12" s="75">
        <v>0</v>
      </c>
      <c r="BC12" s="75">
        <v>245124</v>
      </c>
      <c r="BD12" s="75">
        <v>0</v>
      </c>
      <c r="BE12" s="75">
        <v>20989</v>
      </c>
      <c r="BF12" s="75">
        <f t="shared" si="24"/>
        <v>136329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8150</v>
      </c>
      <c r="BP12" s="75">
        <f t="shared" si="28"/>
        <v>8150</v>
      </c>
      <c r="BQ12" s="75">
        <v>8150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91293</v>
      </c>
      <c r="CF12" s="75">
        <v>0</v>
      </c>
      <c r="CG12" s="75">
        <v>20321</v>
      </c>
      <c r="CH12" s="75">
        <f t="shared" si="31"/>
        <v>28471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123490</v>
      </c>
      <c r="CR12" s="75">
        <f t="shared" si="41"/>
        <v>26474</v>
      </c>
      <c r="CS12" s="75">
        <f t="shared" si="42"/>
        <v>26474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24</v>
      </c>
      <c r="CX12" s="75">
        <f t="shared" si="47"/>
        <v>0</v>
      </c>
      <c r="CY12" s="75">
        <f t="shared" si="48"/>
        <v>0</v>
      </c>
      <c r="CZ12" s="75">
        <f t="shared" si="49"/>
        <v>24</v>
      </c>
      <c r="DA12" s="75">
        <f t="shared" si="50"/>
        <v>0</v>
      </c>
      <c r="DB12" s="75">
        <f t="shared" si="51"/>
        <v>96992</v>
      </c>
      <c r="DC12" s="75">
        <f t="shared" si="52"/>
        <v>92574</v>
      </c>
      <c r="DD12" s="75">
        <f t="shared" si="53"/>
        <v>4418</v>
      </c>
      <c r="DE12" s="75">
        <f t="shared" si="54"/>
        <v>0</v>
      </c>
      <c r="DF12" s="75">
        <f t="shared" si="55"/>
        <v>0</v>
      </c>
      <c r="DG12" s="75">
        <f t="shared" si="56"/>
        <v>336417</v>
      </c>
      <c r="DH12" s="75">
        <f t="shared" si="57"/>
        <v>0</v>
      </c>
      <c r="DI12" s="75">
        <f t="shared" si="58"/>
        <v>41310</v>
      </c>
      <c r="DJ12" s="75">
        <f t="shared" si="59"/>
        <v>164800</v>
      </c>
    </row>
    <row r="13" spans="1:114" s="50" customFormat="1" ht="12" customHeight="1">
      <c r="A13" s="53" t="s">
        <v>138</v>
      </c>
      <c r="B13" s="54" t="s">
        <v>139</v>
      </c>
      <c r="C13" s="53" t="s">
        <v>140</v>
      </c>
      <c r="D13" s="75">
        <f t="shared" si="6"/>
        <v>168471</v>
      </c>
      <c r="E13" s="75">
        <f t="shared" si="7"/>
        <v>0</v>
      </c>
      <c r="F13" s="75">
        <v>0</v>
      </c>
      <c r="G13" s="75">
        <v>0</v>
      </c>
      <c r="H13" s="75">
        <v>0</v>
      </c>
      <c r="I13" s="75">
        <v>0</v>
      </c>
      <c r="J13" s="76" t="s">
        <v>141</v>
      </c>
      <c r="K13" s="75">
        <v>0</v>
      </c>
      <c r="L13" s="75">
        <v>168471</v>
      </c>
      <c r="M13" s="75">
        <f t="shared" si="8"/>
        <v>56166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142</v>
      </c>
      <c r="T13" s="75">
        <v>0</v>
      </c>
      <c r="U13" s="75">
        <v>56166</v>
      </c>
      <c r="V13" s="75">
        <f t="shared" si="10"/>
        <v>224637</v>
      </c>
      <c r="W13" s="75">
        <f t="shared" si="11"/>
        <v>0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6" t="s">
        <v>142</v>
      </c>
      <c r="AC13" s="75">
        <f t="shared" si="16"/>
        <v>0</v>
      </c>
      <c r="AD13" s="75">
        <f t="shared" si="17"/>
        <v>224637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1273</v>
      </c>
      <c r="AM13" s="75">
        <f t="shared" si="20"/>
        <v>0</v>
      </c>
      <c r="AN13" s="75">
        <f t="shared" si="21"/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f t="shared" si="22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3"/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167198</v>
      </c>
      <c r="BD13" s="75">
        <v>0</v>
      </c>
      <c r="BE13" s="75">
        <v>0</v>
      </c>
      <c r="BF13" s="75">
        <f t="shared" si="24"/>
        <v>0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0</v>
      </c>
      <c r="BP13" s="75">
        <f t="shared" si="28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56166</v>
      </c>
      <c r="CF13" s="75">
        <v>0</v>
      </c>
      <c r="CG13" s="75">
        <v>0</v>
      </c>
      <c r="CH13" s="75">
        <f t="shared" si="31"/>
        <v>0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1273</v>
      </c>
      <c r="CQ13" s="75">
        <f t="shared" si="40"/>
        <v>0</v>
      </c>
      <c r="CR13" s="75">
        <f t="shared" si="41"/>
        <v>0</v>
      </c>
      <c r="CS13" s="75">
        <f t="shared" si="42"/>
        <v>0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0</v>
      </c>
      <c r="CX13" s="75">
        <f t="shared" si="47"/>
        <v>0</v>
      </c>
      <c r="CY13" s="75">
        <f t="shared" si="48"/>
        <v>0</v>
      </c>
      <c r="CZ13" s="75">
        <f t="shared" si="49"/>
        <v>0</v>
      </c>
      <c r="DA13" s="75">
        <f t="shared" si="50"/>
        <v>0</v>
      </c>
      <c r="DB13" s="75">
        <f t="shared" si="51"/>
        <v>0</v>
      </c>
      <c r="DC13" s="75">
        <f t="shared" si="52"/>
        <v>0</v>
      </c>
      <c r="DD13" s="75">
        <f t="shared" si="53"/>
        <v>0</v>
      </c>
      <c r="DE13" s="75">
        <f t="shared" si="54"/>
        <v>0</v>
      </c>
      <c r="DF13" s="75">
        <f t="shared" si="55"/>
        <v>0</v>
      </c>
      <c r="DG13" s="75">
        <f t="shared" si="56"/>
        <v>223364</v>
      </c>
      <c r="DH13" s="75">
        <f t="shared" si="57"/>
        <v>0</v>
      </c>
      <c r="DI13" s="75">
        <f t="shared" si="58"/>
        <v>0</v>
      </c>
      <c r="DJ13" s="75">
        <f t="shared" si="59"/>
        <v>0</v>
      </c>
    </row>
    <row r="14" spans="1:114" s="50" customFormat="1" ht="12" customHeight="1">
      <c r="A14" s="53" t="s">
        <v>143</v>
      </c>
      <c r="B14" s="54" t="s">
        <v>144</v>
      </c>
      <c r="C14" s="53" t="s">
        <v>145</v>
      </c>
      <c r="D14" s="75">
        <f t="shared" si="6"/>
        <v>386459</v>
      </c>
      <c r="E14" s="75">
        <f t="shared" si="7"/>
        <v>87526</v>
      </c>
      <c r="F14" s="75">
        <v>0</v>
      </c>
      <c r="G14" s="75">
        <v>0</v>
      </c>
      <c r="H14" s="75">
        <v>0</v>
      </c>
      <c r="I14" s="75">
        <v>71186</v>
      </c>
      <c r="J14" s="76" t="s">
        <v>146</v>
      </c>
      <c r="K14" s="75">
        <v>16340</v>
      </c>
      <c r="L14" s="75">
        <v>298933</v>
      </c>
      <c r="M14" s="75">
        <f t="shared" si="8"/>
        <v>57134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123</v>
      </c>
      <c r="T14" s="75">
        <v>0</v>
      </c>
      <c r="U14" s="75">
        <v>57134</v>
      </c>
      <c r="V14" s="75">
        <f t="shared" si="10"/>
        <v>443593</v>
      </c>
      <c r="W14" s="75">
        <f t="shared" si="11"/>
        <v>87526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71186</v>
      </c>
      <c r="AB14" s="76" t="s">
        <v>123</v>
      </c>
      <c r="AC14" s="75">
        <f t="shared" si="16"/>
        <v>16340</v>
      </c>
      <c r="AD14" s="75">
        <f t="shared" si="17"/>
        <v>356067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12470</v>
      </c>
      <c r="AM14" s="75">
        <f t="shared" si="20"/>
        <v>291005</v>
      </c>
      <c r="AN14" s="75">
        <f t="shared" si="21"/>
        <v>25948</v>
      </c>
      <c r="AO14" s="75">
        <v>25948</v>
      </c>
      <c r="AP14" s="75">
        <v>0</v>
      </c>
      <c r="AQ14" s="75">
        <v>0</v>
      </c>
      <c r="AR14" s="75">
        <v>0</v>
      </c>
      <c r="AS14" s="75">
        <f t="shared" si="22"/>
        <v>35190</v>
      </c>
      <c r="AT14" s="75">
        <v>0</v>
      </c>
      <c r="AU14" s="75">
        <v>35190</v>
      </c>
      <c r="AV14" s="75">
        <v>0</v>
      </c>
      <c r="AW14" s="75">
        <v>0</v>
      </c>
      <c r="AX14" s="75">
        <f t="shared" si="23"/>
        <v>229867</v>
      </c>
      <c r="AY14" s="75">
        <v>118021</v>
      </c>
      <c r="AZ14" s="75">
        <v>109486</v>
      </c>
      <c r="BA14" s="75">
        <v>2360</v>
      </c>
      <c r="BB14" s="75">
        <v>0</v>
      </c>
      <c r="BC14" s="75">
        <v>38804</v>
      </c>
      <c r="BD14" s="75">
        <v>0</v>
      </c>
      <c r="BE14" s="75">
        <v>44180</v>
      </c>
      <c r="BF14" s="75">
        <f t="shared" si="24"/>
        <v>335185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3707</v>
      </c>
      <c r="BP14" s="75">
        <f t="shared" si="28"/>
        <v>3707</v>
      </c>
      <c r="BQ14" s="75">
        <v>3707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53427</v>
      </c>
      <c r="CF14" s="75">
        <v>0</v>
      </c>
      <c r="CG14" s="75">
        <v>0</v>
      </c>
      <c r="CH14" s="75">
        <f t="shared" si="31"/>
        <v>3707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12470</v>
      </c>
      <c r="CQ14" s="75">
        <f t="shared" si="40"/>
        <v>294712</v>
      </c>
      <c r="CR14" s="75">
        <f t="shared" si="41"/>
        <v>29655</v>
      </c>
      <c r="CS14" s="75">
        <f t="shared" si="42"/>
        <v>29655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35190</v>
      </c>
      <c r="CX14" s="75">
        <f t="shared" si="47"/>
        <v>0</v>
      </c>
      <c r="CY14" s="75">
        <f t="shared" si="48"/>
        <v>35190</v>
      </c>
      <c r="CZ14" s="75">
        <f t="shared" si="49"/>
        <v>0</v>
      </c>
      <c r="DA14" s="75">
        <f t="shared" si="50"/>
        <v>0</v>
      </c>
      <c r="DB14" s="75">
        <f t="shared" si="51"/>
        <v>229867</v>
      </c>
      <c r="DC14" s="75">
        <f t="shared" si="52"/>
        <v>118021</v>
      </c>
      <c r="DD14" s="75">
        <f t="shared" si="53"/>
        <v>109486</v>
      </c>
      <c r="DE14" s="75">
        <f t="shared" si="54"/>
        <v>2360</v>
      </c>
      <c r="DF14" s="75">
        <f t="shared" si="55"/>
        <v>0</v>
      </c>
      <c r="DG14" s="75">
        <f t="shared" si="56"/>
        <v>92231</v>
      </c>
      <c r="DH14" s="75">
        <f t="shared" si="57"/>
        <v>0</v>
      </c>
      <c r="DI14" s="75">
        <f t="shared" si="58"/>
        <v>44180</v>
      </c>
      <c r="DJ14" s="75">
        <f t="shared" si="59"/>
        <v>338892</v>
      </c>
    </row>
    <row r="15" spans="1:114" s="50" customFormat="1" ht="12" customHeight="1">
      <c r="A15" s="53" t="s">
        <v>147</v>
      </c>
      <c r="B15" s="54" t="s">
        <v>148</v>
      </c>
      <c r="C15" s="53" t="s">
        <v>149</v>
      </c>
      <c r="D15" s="75">
        <f t="shared" si="6"/>
        <v>73434</v>
      </c>
      <c r="E15" s="75">
        <f t="shared" si="7"/>
        <v>100</v>
      </c>
      <c r="F15" s="75">
        <v>0</v>
      </c>
      <c r="G15" s="75">
        <v>0</v>
      </c>
      <c r="H15" s="75">
        <v>0</v>
      </c>
      <c r="I15" s="75">
        <v>0</v>
      </c>
      <c r="J15" s="76" t="s">
        <v>150</v>
      </c>
      <c r="K15" s="75">
        <v>100</v>
      </c>
      <c r="L15" s="75">
        <v>73334</v>
      </c>
      <c r="M15" s="75">
        <f t="shared" si="8"/>
        <v>8399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123</v>
      </c>
      <c r="T15" s="75">
        <v>0</v>
      </c>
      <c r="U15" s="75">
        <v>8399</v>
      </c>
      <c r="V15" s="75">
        <f t="shared" si="10"/>
        <v>81833</v>
      </c>
      <c r="W15" s="75">
        <f t="shared" si="11"/>
        <v>100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6" t="s">
        <v>123</v>
      </c>
      <c r="AC15" s="75">
        <f t="shared" si="16"/>
        <v>100</v>
      </c>
      <c r="AD15" s="75">
        <f t="shared" si="17"/>
        <v>81733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8102</v>
      </c>
      <c r="AN15" s="75">
        <f t="shared" si="21"/>
        <v>7880</v>
      </c>
      <c r="AO15" s="75">
        <v>7880</v>
      </c>
      <c r="AP15" s="75">
        <v>0</v>
      </c>
      <c r="AQ15" s="75">
        <v>0</v>
      </c>
      <c r="AR15" s="75">
        <v>0</v>
      </c>
      <c r="AS15" s="75">
        <f t="shared" si="22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3"/>
        <v>222</v>
      </c>
      <c r="AY15" s="75">
        <v>0</v>
      </c>
      <c r="AZ15" s="75">
        <v>0</v>
      </c>
      <c r="BA15" s="75">
        <v>0</v>
      </c>
      <c r="BB15" s="75">
        <v>222</v>
      </c>
      <c r="BC15" s="75">
        <v>61866</v>
      </c>
      <c r="BD15" s="75">
        <v>0</v>
      </c>
      <c r="BE15" s="75">
        <v>3466</v>
      </c>
      <c r="BF15" s="75">
        <f t="shared" si="24"/>
        <v>11568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876</v>
      </c>
      <c r="BP15" s="75">
        <f t="shared" si="28"/>
        <v>876</v>
      </c>
      <c r="BQ15" s="75">
        <v>876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7523</v>
      </c>
      <c r="CF15" s="75">
        <v>0</v>
      </c>
      <c r="CG15" s="75">
        <v>0</v>
      </c>
      <c r="CH15" s="75">
        <f t="shared" si="31"/>
        <v>876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8978</v>
      </c>
      <c r="CR15" s="75">
        <f t="shared" si="41"/>
        <v>8756</v>
      </c>
      <c r="CS15" s="75">
        <f t="shared" si="42"/>
        <v>8756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0</v>
      </c>
      <c r="CX15" s="75">
        <f t="shared" si="47"/>
        <v>0</v>
      </c>
      <c r="CY15" s="75">
        <f t="shared" si="48"/>
        <v>0</v>
      </c>
      <c r="CZ15" s="75">
        <f t="shared" si="49"/>
        <v>0</v>
      </c>
      <c r="DA15" s="75">
        <f t="shared" si="50"/>
        <v>0</v>
      </c>
      <c r="DB15" s="75">
        <f t="shared" si="51"/>
        <v>222</v>
      </c>
      <c r="DC15" s="75">
        <f t="shared" si="52"/>
        <v>0</v>
      </c>
      <c r="DD15" s="75">
        <f t="shared" si="53"/>
        <v>0</v>
      </c>
      <c r="DE15" s="75">
        <f t="shared" si="54"/>
        <v>0</v>
      </c>
      <c r="DF15" s="75">
        <f t="shared" si="55"/>
        <v>222</v>
      </c>
      <c r="DG15" s="75">
        <f t="shared" si="56"/>
        <v>69389</v>
      </c>
      <c r="DH15" s="75">
        <f t="shared" si="57"/>
        <v>0</v>
      </c>
      <c r="DI15" s="75">
        <f t="shared" si="58"/>
        <v>3466</v>
      </c>
      <c r="DJ15" s="75">
        <f t="shared" si="59"/>
        <v>12444</v>
      </c>
    </row>
    <row r="16" spans="1:114" s="50" customFormat="1" ht="12" customHeight="1">
      <c r="A16" s="53" t="s">
        <v>151</v>
      </c>
      <c r="B16" s="54" t="s">
        <v>152</v>
      </c>
      <c r="C16" s="53" t="s">
        <v>153</v>
      </c>
      <c r="D16" s="75">
        <f t="shared" si="6"/>
        <v>177301</v>
      </c>
      <c r="E16" s="75">
        <f t="shared" si="7"/>
        <v>1488</v>
      </c>
      <c r="F16" s="75">
        <v>0</v>
      </c>
      <c r="G16" s="75">
        <v>0</v>
      </c>
      <c r="H16" s="75">
        <v>0</v>
      </c>
      <c r="I16" s="75">
        <v>167</v>
      </c>
      <c r="J16" s="76" t="s">
        <v>154</v>
      </c>
      <c r="K16" s="75">
        <v>1321</v>
      </c>
      <c r="L16" s="75">
        <v>175813</v>
      </c>
      <c r="M16" s="75">
        <f t="shared" si="8"/>
        <v>56853</v>
      </c>
      <c r="N16" s="75">
        <f t="shared" si="9"/>
        <v>24</v>
      </c>
      <c r="O16" s="75">
        <v>0</v>
      </c>
      <c r="P16" s="75">
        <v>0</v>
      </c>
      <c r="Q16" s="75">
        <v>0</v>
      </c>
      <c r="R16" s="75">
        <v>0</v>
      </c>
      <c r="S16" s="76" t="s">
        <v>132</v>
      </c>
      <c r="T16" s="75">
        <v>24</v>
      </c>
      <c r="U16" s="75">
        <v>56829</v>
      </c>
      <c r="V16" s="75">
        <f t="shared" si="10"/>
        <v>234154</v>
      </c>
      <c r="W16" s="75">
        <f t="shared" si="11"/>
        <v>1512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167</v>
      </c>
      <c r="AB16" s="76" t="s">
        <v>132</v>
      </c>
      <c r="AC16" s="75">
        <f t="shared" si="16"/>
        <v>1345</v>
      </c>
      <c r="AD16" s="75">
        <f t="shared" si="17"/>
        <v>232642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934</v>
      </c>
      <c r="AM16" s="75">
        <f t="shared" si="20"/>
        <v>126128</v>
      </c>
      <c r="AN16" s="75">
        <f t="shared" si="21"/>
        <v>22286</v>
      </c>
      <c r="AO16" s="75">
        <v>22286</v>
      </c>
      <c r="AP16" s="75">
        <v>0</v>
      </c>
      <c r="AQ16" s="75">
        <v>0</v>
      </c>
      <c r="AR16" s="75">
        <v>0</v>
      </c>
      <c r="AS16" s="75">
        <f t="shared" si="22"/>
        <v>27588</v>
      </c>
      <c r="AT16" s="75">
        <v>0</v>
      </c>
      <c r="AU16" s="75">
        <v>27588</v>
      </c>
      <c r="AV16" s="75">
        <v>0</v>
      </c>
      <c r="AW16" s="75">
        <v>0</v>
      </c>
      <c r="AX16" s="75">
        <f t="shared" si="23"/>
        <v>76254</v>
      </c>
      <c r="AY16" s="75">
        <v>76254</v>
      </c>
      <c r="AZ16" s="75">
        <v>0</v>
      </c>
      <c r="BA16" s="75">
        <v>0</v>
      </c>
      <c r="BB16" s="75">
        <v>0</v>
      </c>
      <c r="BC16" s="75">
        <v>50239</v>
      </c>
      <c r="BD16" s="75">
        <v>0</v>
      </c>
      <c r="BE16" s="75">
        <v>0</v>
      </c>
      <c r="BF16" s="75">
        <f t="shared" si="24"/>
        <v>126128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5291</v>
      </c>
      <c r="BO16" s="75">
        <f t="shared" si="27"/>
        <v>0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51562</v>
      </c>
      <c r="CF16" s="75">
        <v>0</v>
      </c>
      <c r="CG16" s="75">
        <v>0</v>
      </c>
      <c r="CH16" s="75">
        <f t="shared" si="31"/>
        <v>0</v>
      </c>
      <c r="CI16" s="75">
        <f t="shared" si="32"/>
        <v>0</v>
      </c>
      <c r="CJ16" s="75">
        <f t="shared" si="33"/>
        <v>0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6225</v>
      </c>
      <c r="CQ16" s="75">
        <f t="shared" si="40"/>
        <v>126128</v>
      </c>
      <c r="CR16" s="75">
        <f t="shared" si="41"/>
        <v>22286</v>
      </c>
      <c r="CS16" s="75">
        <f t="shared" si="42"/>
        <v>22286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27588</v>
      </c>
      <c r="CX16" s="75">
        <f t="shared" si="47"/>
        <v>0</v>
      </c>
      <c r="CY16" s="75">
        <f t="shared" si="48"/>
        <v>27588</v>
      </c>
      <c r="CZ16" s="75">
        <f t="shared" si="49"/>
        <v>0</v>
      </c>
      <c r="DA16" s="75">
        <f t="shared" si="50"/>
        <v>0</v>
      </c>
      <c r="DB16" s="75">
        <f t="shared" si="51"/>
        <v>76254</v>
      </c>
      <c r="DC16" s="75">
        <f t="shared" si="52"/>
        <v>76254</v>
      </c>
      <c r="DD16" s="75">
        <f t="shared" si="53"/>
        <v>0</v>
      </c>
      <c r="DE16" s="75">
        <f t="shared" si="54"/>
        <v>0</v>
      </c>
      <c r="DF16" s="75">
        <f t="shared" si="55"/>
        <v>0</v>
      </c>
      <c r="DG16" s="75">
        <f t="shared" si="56"/>
        <v>101801</v>
      </c>
      <c r="DH16" s="75">
        <f t="shared" si="57"/>
        <v>0</v>
      </c>
      <c r="DI16" s="75">
        <f t="shared" si="58"/>
        <v>0</v>
      </c>
      <c r="DJ16" s="75">
        <f t="shared" si="59"/>
        <v>126128</v>
      </c>
    </row>
    <row r="17" spans="1:114" s="50" customFormat="1" ht="12" customHeight="1">
      <c r="A17" s="53" t="s">
        <v>155</v>
      </c>
      <c r="B17" s="54" t="s">
        <v>156</v>
      </c>
      <c r="C17" s="53" t="s">
        <v>157</v>
      </c>
      <c r="D17" s="75">
        <f t="shared" si="6"/>
        <v>206999</v>
      </c>
      <c r="E17" s="75">
        <f t="shared" si="7"/>
        <v>1804</v>
      </c>
      <c r="F17" s="75">
        <v>0</v>
      </c>
      <c r="G17" s="75">
        <v>121</v>
      </c>
      <c r="H17" s="75">
        <v>0</v>
      </c>
      <c r="I17" s="75">
        <v>310</v>
      </c>
      <c r="J17" s="76" t="s">
        <v>158</v>
      </c>
      <c r="K17" s="75">
        <v>1373</v>
      </c>
      <c r="L17" s="75">
        <v>205195</v>
      </c>
      <c r="M17" s="75">
        <f t="shared" si="8"/>
        <v>12966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159</v>
      </c>
      <c r="T17" s="75">
        <v>0</v>
      </c>
      <c r="U17" s="75">
        <v>12966</v>
      </c>
      <c r="V17" s="75">
        <f t="shared" si="10"/>
        <v>219965</v>
      </c>
      <c r="W17" s="75">
        <f t="shared" si="11"/>
        <v>1804</v>
      </c>
      <c r="X17" s="75">
        <f t="shared" si="12"/>
        <v>0</v>
      </c>
      <c r="Y17" s="75">
        <f t="shared" si="13"/>
        <v>121</v>
      </c>
      <c r="Z17" s="75">
        <f t="shared" si="14"/>
        <v>0</v>
      </c>
      <c r="AA17" s="75">
        <f t="shared" si="15"/>
        <v>310</v>
      </c>
      <c r="AB17" s="76" t="s">
        <v>123</v>
      </c>
      <c r="AC17" s="75">
        <f t="shared" si="16"/>
        <v>1373</v>
      </c>
      <c r="AD17" s="75">
        <f t="shared" si="17"/>
        <v>218161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15474</v>
      </c>
      <c r="AN17" s="75">
        <f t="shared" si="21"/>
        <v>15474</v>
      </c>
      <c r="AO17" s="75">
        <v>15474</v>
      </c>
      <c r="AP17" s="75">
        <v>0</v>
      </c>
      <c r="AQ17" s="75">
        <v>0</v>
      </c>
      <c r="AR17" s="75">
        <v>0</v>
      </c>
      <c r="AS17" s="75">
        <f t="shared" si="22"/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f t="shared" si="23"/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168490</v>
      </c>
      <c r="BD17" s="75">
        <v>0</v>
      </c>
      <c r="BE17" s="75">
        <v>23035</v>
      </c>
      <c r="BF17" s="75">
        <f t="shared" si="24"/>
        <v>38509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3969</v>
      </c>
      <c r="BP17" s="75">
        <f t="shared" si="28"/>
        <v>3969</v>
      </c>
      <c r="BQ17" s="75">
        <v>3969</v>
      </c>
      <c r="BR17" s="75">
        <v>0</v>
      </c>
      <c r="BS17" s="75">
        <v>0</v>
      </c>
      <c r="BT17" s="75">
        <v>0</v>
      </c>
      <c r="BU17" s="75">
        <f t="shared" si="29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0"/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8559</v>
      </c>
      <c r="CF17" s="75">
        <v>0</v>
      </c>
      <c r="CG17" s="75">
        <v>438</v>
      </c>
      <c r="CH17" s="75">
        <f t="shared" si="31"/>
        <v>4407</v>
      </c>
      <c r="CI17" s="75">
        <f t="shared" si="32"/>
        <v>0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19443</v>
      </c>
      <c r="CR17" s="75">
        <f t="shared" si="41"/>
        <v>19443</v>
      </c>
      <c r="CS17" s="75">
        <f t="shared" si="42"/>
        <v>19443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0</v>
      </c>
      <c r="CX17" s="75">
        <f t="shared" si="47"/>
        <v>0</v>
      </c>
      <c r="CY17" s="75">
        <f t="shared" si="48"/>
        <v>0</v>
      </c>
      <c r="CZ17" s="75">
        <f t="shared" si="49"/>
        <v>0</v>
      </c>
      <c r="DA17" s="75">
        <f t="shared" si="50"/>
        <v>0</v>
      </c>
      <c r="DB17" s="75">
        <f t="shared" si="51"/>
        <v>0</v>
      </c>
      <c r="DC17" s="75">
        <f t="shared" si="52"/>
        <v>0</v>
      </c>
      <c r="DD17" s="75">
        <f t="shared" si="53"/>
        <v>0</v>
      </c>
      <c r="DE17" s="75">
        <f t="shared" si="54"/>
        <v>0</v>
      </c>
      <c r="DF17" s="75">
        <f t="shared" si="55"/>
        <v>0</v>
      </c>
      <c r="DG17" s="75">
        <f t="shared" si="56"/>
        <v>177049</v>
      </c>
      <c r="DH17" s="75">
        <f t="shared" si="57"/>
        <v>0</v>
      </c>
      <c r="DI17" s="75">
        <f t="shared" si="58"/>
        <v>23473</v>
      </c>
      <c r="DJ17" s="75">
        <f t="shared" si="59"/>
        <v>42916</v>
      </c>
    </row>
    <row r="18" spans="1:114" s="50" customFormat="1" ht="12" customHeight="1">
      <c r="A18" s="53" t="s">
        <v>120</v>
      </c>
      <c r="B18" s="54" t="s">
        <v>160</v>
      </c>
      <c r="C18" s="53" t="s">
        <v>161</v>
      </c>
      <c r="D18" s="75">
        <f t="shared" si="6"/>
        <v>148543</v>
      </c>
      <c r="E18" s="75">
        <f t="shared" si="7"/>
        <v>1647</v>
      </c>
      <c r="F18" s="75">
        <v>0</v>
      </c>
      <c r="G18" s="75">
        <v>0</v>
      </c>
      <c r="H18" s="75">
        <v>0</v>
      </c>
      <c r="I18" s="75">
        <v>0</v>
      </c>
      <c r="J18" s="76" t="s">
        <v>123</v>
      </c>
      <c r="K18" s="75">
        <v>1647</v>
      </c>
      <c r="L18" s="75">
        <v>146896</v>
      </c>
      <c r="M18" s="75">
        <f t="shared" si="8"/>
        <v>16529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123</v>
      </c>
      <c r="T18" s="75">
        <v>0</v>
      </c>
      <c r="U18" s="75">
        <v>16529</v>
      </c>
      <c r="V18" s="75">
        <f t="shared" si="10"/>
        <v>165072</v>
      </c>
      <c r="W18" s="75">
        <f t="shared" si="11"/>
        <v>1647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0</v>
      </c>
      <c r="AB18" s="76" t="s">
        <v>123</v>
      </c>
      <c r="AC18" s="75">
        <f t="shared" si="16"/>
        <v>1647</v>
      </c>
      <c r="AD18" s="75">
        <f t="shared" si="17"/>
        <v>163425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1900</v>
      </c>
      <c r="AN18" s="75">
        <f t="shared" si="21"/>
        <v>1900</v>
      </c>
      <c r="AO18" s="75">
        <v>1900</v>
      </c>
      <c r="AP18" s="75">
        <v>0</v>
      </c>
      <c r="AQ18" s="75">
        <v>0</v>
      </c>
      <c r="AR18" s="75">
        <v>0</v>
      </c>
      <c r="AS18" s="75">
        <f t="shared" si="22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23"/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128485</v>
      </c>
      <c r="BD18" s="75">
        <v>0</v>
      </c>
      <c r="BE18" s="75">
        <v>18158</v>
      </c>
      <c r="BF18" s="75">
        <f t="shared" si="24"/>
        <v>20058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0</v>
      </c>
      <c r="BP18" s="75">
        <f t="shared" si="28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16529</v>
      </c>
      <c r="CF18" s="75">
        <v>0</v>
      </c>
      <c r="CG18" s="75">
        <v>0</v>
      </c>
      <c r="CH18" s="75">
        <f t="shared" si="31"/>
        <v>0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1900</v>
      </c>
      <c r="CR18" s="75">
        <f t="shared" si="41"/>
        <v>1900</v>
      </c>
      <c r="CS18" s="75">
        <f t="shared" si="42"/>
        <v>1900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0</v>
      </c>
      <c r="CX18" s="75">
        <f t="shared" si="47"/>
        <v>0</v>
      </c>
      <c r="CY18" s="75">
        <f t="shared" si="48"/>
        <v>0</v>
      </c>
      <c r="CZ18" s="75">
        <f t="shared" si="49"/>
        <v>0</v>
      </c>
      <c r="DA18" s="75">
        <f t="shared" si="50"/>
        <v>0</v>
      </c>
      <c r="DB18" s="75">
        <f t="shared" si="51"/>
        <v>0</v>
      </c>
      <c r="DC18" s="75">
        <f t="shared" si="52"/>
        <v>0</v>
      </c>
      <c r="DD18" s="75">
        <f t="shared" si="53"/>
        <v>0</v>
      </c>
      <c r="DE18" s="75">
        <f t="shared" si="54"/>
        <v>0</v>
      </c>
      <c r="DF18" s="75">
        <f t="shared" si="55"/>
        <v>0</v>
      </c>
      <c r="DG18" s="75">
        <f t="shared" si="56"/>
        <v>145014</v>
      </c>
      <c r="DH18" s="75">
        <f t="shared" si="57"/>
        <v>0</v>
      </c>
      <c r="DI18" s="75">
        <f t="shared" si="58"/>
        <v>18158</v>
      </c>
      <c r="DJ18" s="75">
        <f t="shared" si="59"/>
        <v>20058</v>
      </c>
    </row>
    <row r="19" spans="1:114" s="50" customFormat="1" ht="12" customHeight="1">
      <c r="A19" s="53" t="s">
        <v>120</v>
      </c>
      <c r="B19" s="54" t="s">
        <v>162</v>
      </c>
      <c r="C19" s="53" t="s">
        <v>163</v>
      </c>
      <c r="D19" s="75">
        <f t="shared" si="6"/>
        <v>223925</v>
      </c>
      <c r="E19" s="75">
        <f t="shared" si="7"/>
        <v>0</v>
      </c>
      <c r="F19" s="75">
        <v>0</v>
      </c>
      <c r="G19" s="75">
        <v>0</v>
      </c>
      <c r="H19" s="75">
        <v>0</v>
      </c>
      <c r="I19" s="75">
        <v>0</v>
      </c>
      <c r="J19" s="76" t="s">
        <v>123</v>
      </c>
      <c r="K19" s="75">
        <v>0</v>
      </c>
      <c r="L19" s="75">
        <v>223925</v>
      </c>
      <c r="M19" s="75">
        <f t="shared" si="8"/>
        <v>41457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123</v>
      </c>
      <c r="T19" s="75">
        <v>0</v>
      </c>
      <c r="U19" s="75">
        <v>41457</v>
      </c>
      <c r="V19" s="75">
        <f t="shared" si="10"/>
        <v>265382</v>
      </c>
      <c r="W19" s="75">
        <f t="shared" si="11"/>
        <v>0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0</v>
      </c>
      <c r="AB19" s="76" t="s">
        <v>123</v>
      </c>
      <c r="AC19" s="75">
        <f t="shared" si="16"/>
        <v>0</v>
      </c>
      <c r="AD19" s="75">
        <f t="shared" si="17"/>
        <v>265382</v>
      </c>
      <c r="AE19" s="75">
        <f t="shared" si="18"/>
        <v>0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0</v>
      </c>
      <c r="AN19" s="75">
        <f t="shared" si="21"/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f t="shared" si="22"/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f t="shared" si="23"/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223925</v>
      </c>
      <c r="BD19" s="75">
        <v>0</v>
      </c>
      <c r="BE19" s="75">
        <v>0</v>
      </c>
      <c r="BF19" s="75">
        <f t="shared" si="24"/>
        <v>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0</v>
      </c>
      <c r="BP19" s="75">
        <f t="shared" si="28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41457</v>
      </c>
      <c r="CF19" s="75">
        <v>0</v>
      </c>
      <c r="CG19" s="75">
        <v>0</v>
      </c>
      <c r="CH19" s="75">
        <f t="shared" si="31"/>
        <v>0</v>
      </c>
      <c r="CI19" s="75">
        <f t="shared" si="32"/>
        <v>0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0</v>
      </c>
      <c r="CR19" s="75">
        <f t="shared" si="41"/>
        <v>0</v>
      </c>
      <c r="CS19" s="75">
        <f t="shared" si="42"/>
        <v>0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0</v>
      </c>
      <c r="CX19" s="75">
        <f t="shared" si="47"/>
        <v>0</v>
      </c>
      <c r="CY19" s="75">
        <f t="shared" si="48"/>
        <v>0</v>
      </c>
      <c r="CZ19" s="75">
        <f t="shared" si="49"/>
        <v>0</v>
      </c>
      <c r="DA19" s="75">
        <f t="shared" si="50"/>
        <v>0</v>
      </c>
      <c r="DB19" s="75">
        <f t="shared" si="51"/>
        <v>0</v>
      </c>
      <c r="DC19" s="75">
        <f t="shared" si="52"/>
        <v>0</v>
      </c>
      <c r="DD19" s="75">
        <f t="shared" si="53"/>
        <v>0</v>
      </c>
      <c r="DE19" s="75">
        <f t="shared" si="54"/>
        <v>0</v>
      </c>
      <c r="DF19" s="75">
        <f t="shared" si="55"/>
        <v>0</v>
      </c>
      <c r="DG19" s="75">
        <f t="shared" si="56"/>
        <v>265382</v>
      </c>
      <c r="DH19" s="75">
        <f t="shared" si="57"/>
        <v>0</v>
      </c>
      <c r="DI19" s="75">
        <f t="shared" si="58"/>
        <v>0</v>
      </c>
      <c r="DJ19" s="75">
        <f t="shared" si="59"/>
        <v>0</v>
      </c>
    </row>
    <row r="20" spans="1:114" s="50" customFormat="1" ht="12" customHeight="1">
      <c r="A20" s="53" t="s">
        <v>120</v>
      </c>
      <c r="B20" s="54" t="s">
        <v>164</v>
      </c>
      <c r="C20" s="53" t="s">
        <v>165</v>
      </c>
      <c r="D20" s="75">
        <f t="shared" si="6"/>
        <v>108771</v>
      </c>
      <c r="E20" s="75">
        <f t="shared" si="7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123</v>
      </c>
      <c r="K20" s="75">
        <v>0</v>
      </c>
      <c r="L20" s="75">
        <v>108771</v>
      </c>
      <c r="M20" s="75">
        <f t="shared" si="8"/>
        <v>74212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123</v>
      </c>
      <c r="T20" s="75">
        <v>0</v>
      </c>
      <c r="U20" s="75">
        <v>74212</v>
      </c>
      <c r="V20" s="75">
        <f t="shared" si="10"/>
        <v>182983</v>
      </c>
      <c r="W20" s="75">
        <f t="shared" si="11"/>
        <v>0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0</v>
      </c>
      <c r="AB20" s="76" t="s">
        <v>123</v>
      </c>
      <c r="AC20" s="75">
        <f t="shared" si="16"/>
        <v>0</v>
      </c>
      <c r="AD20" s="75">
        <f t="shared" si="17"/>
        <v>182983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1177</v>
      </c>
      <c r="AM20" s="75">
        <f t="shared" si="20"/>
        <v>43524</v>
      </c>
      <c r="AN20" s="75">
        <f t="shared" si="21"/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f t="shared" si="22"/>
        <v>171</v>
      </c>
      <c r="AT20" s="75">
        <v>0</v>
      </c>
      <c r="AU20" s="75">
        <v>0</v>
      </c>
      <c r="AV20" s="75">
        <v>171</v>
      </c>
      <c r="AW20" s="75">
        <v>0</v>
      </c>
      <c r="AX20" s="75">
        <f t="shared" si="23"/>
        <v>43353</v>
      </c>
      <c r="AY20" s="75">
        <v>43154</v>
      </c>
      <c r="AZ20" s="75">
        <v>199</v>
      </c>
      <c r="BA20" s="75">
        <v>0</v>
      </c>
      <c r="BB20" s="75">
        <v>0</v>
      </c>
      <c r="BC20" s="75">
        <v>64070</v>
      </c>
      <c r="BD20" s="75">
        <v>0</v>
      </c>
      <c r="BE20" s="75">
        <v>0</v>
      </c>
      <c r="BF20" s="75">
        <f t="shared" si="24"/>
        <v>43524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74212</v>
      </c>
      <c r="CF20" s="75">
        <v>0</v>
      </c>
      <c r="CG20" s="75">
        <v>0</v>
      </c>
      <c r="CH20" s="75">
        <f t="shared" si="31"/>
        <v>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1177</v>
      </c>
      <c r="CQ20" s="75">
        <f t="shared" si="40"/>
        <v>43524</v>
      </c>
      <c r="CR20" s="75">
        <f t="shared" si="41"/>
        <v>0</v>
      </c>
      <c r="CS20" s="75">
        <f t="shared" si="42"/>
        <v>0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171</v>
      </c>
      <c r="CX20" s="75">
        <f t="shared" si="47"/>
        <v>0</v>
      </c>
      <c r="CY20" s="75">
        <f t="shared" si="48"/>
        <v>0</v>
      </c>
      <c r="CZ20" s="75">
        <f t="shared" si="49"/>
        <v>171</v>
      </c>
      <c r="DA20" s="75">
        <f t="shared" si="50"/>
        <v>0</v>
      </c>
      <c r="DB20" s="75">
        <f t="shared" si="51"/>
        <v>43353</v>
      </c>
      <c r="DC20" s="75">
        <f t="shared" si="52"/>
        <v>43154</v>
      </c>
      <c r="DD20" s="75">
        <f t="shared" si="53"/>
        <v>199</v>
      </c>
      <c r="DE20" s="75">
        <f t="shared" si="54"/>
        <v>0</v>
      </c>
      <c r="DF20" s="75">
        <f t="shared" si="55"/>
        <v>0</v>
      </c>
      <c r="DG20" s="75">
        <f t="shared" si="56"/>
        <v>138282</v>
      </c>
      <c r="DH20" s="75">
        <f t="shared" si="57"/>
        <v>0</v>
      </c>
      <c r="DI20" s="75">
        <f t="shared" si="58"/>
        <v>0</v>
      </c>
      <c r="DJ20" s="75">
        <f t="shared" si="59"/>
        <v>43524</v>
      </c>
    </row>
    <row r="21" spans="1:114" s="50" customFormat="1" ht="12" customHeight="1">
      <c r="A21" s="53" t="s">
        <v>120</v>
      </c>
      <c r="B21" s="54" t="s">
        <v>166</v>
      </c>
      <c r="C21" s="53" t="s">
        <v>167</v>
      </c>
      <c r="D21" s="75">
        <f t="shared" si="6"/>
        <v>142605</v>
      </c>
      <c r="E21" s="75">
        <f t="shared" si="7"/>
        <v>26248</v>
      </c>
      <c r="F21" s="75">
        <v>0</v>
      </c>
      <c r="G21" s="75">
        <v>0</v>
      </c>
      <c r="H21" s="75">
        <v>0</v>
      </c>
      <c r="I21" s="75">
        <v>25656</v>
      </c>
      <c r="J21" s="76" t="s">
        <v>123</v>
      </c>
      <c r="K21" s="75">
        <v>592</v>
      </c>
      <c r="L21" s="75">
        <v>116357</v>
      </c>
      <c r="M21" s="75">
        <f t="shared" si="8"/>
        <v>26655</v>
      </c>
      <c r="N21" s="75">
        <f t="shared" si="9"/>
        <v>470</v>
      </c>
      <c r="O21" s="75">
        <v>263</v>
      </c>
      <c r="P21" s="75">
        <v>0</v>
      </c>
      <c r="Q21" s="75">
        <v>0</v>
      </c>
      <c r="R21" s="75">
        <v>0</v>
      </c>
      <c r="S21" s="76" t="s">
        <v>123</v>
      </c>
      <c r="T21" s="75">
        <v>207</v>
      </c>
      <c r="U21" s="75">
        <v>26185</v>
      </c>
      <c r="V21" s="75">
        <f t="shared" si="10"/>
        <v>169260</v>
      </c>
      <c r="W21" s="75">
        <f t="shared" si="11"/>
        <v>26718</v>
      </c>
      <c r="X21" s="75">
        <f t="shared" si="12"/>
        <v>263</v>
      </c>
      <c r="Y21" s="75">
        <f t="shared" si="13"/>
        <v>0</v>
      </c>
      <c r="Z21" s="75">
        <f t="shared" si="14"/>
        <v>0</v>
      </c>
      <c r="AA21" s="75">
        <f t="shared" si="15"/>
        <v>25656</v>
      </c>
      <c r="AB21" s="76" t="s">
        <v>123</v>
      </c>
      <c r="AC21" s="75">
        <f t="shared" si="16"/>
        <v>799</v>
      </c>
      <c r="AD21" s="75">
        <f t="shared" si="17"/>
        <v>142542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6074</v>
      </c>
      <c r="AM21" s="75">
        <f t="shared" si="20"/>
        <v>95245</v>
      </c>
      <c r="AN21" s="75">
        <f t="shared" si="21"/>
        <v>7112</v>
      </c>
      <c r="AO21" s="75">
        <v>7112</v>
      </c>
      <c r="AP21" s="75">
        <v>0</v>
      </c>
      <c r="AQ21" s="75">
        <v>0</v>
      </c>
      <c r="AR21" s="75">
        <v>0</v>
      </c>
      <c r="AS21" s="75">
        <f t="shared" si="22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23"/>
        <v>88133</v>
      </c>
      <c r="AY21" s="75">
        <v>39224</v>
      </c>
      <c r="AZ21" s="75">
        <v>47729</v>
      </c>
      <c r="BA21" s="75">
        <v>1180</v>
      </c>
      <c r="BB21" s="75">
        <v>0</v>
      </c>
      <c r="BC21" s="75">
        <v>27439</v>
      </c>
      <c r="BD21" s="75">
        <v>0</v>
      </c>
      <c r="BE21" s="75">
        <v>13847</v>
      </c>
      <c r="BF21" s="75">
        <f t="shared" si="24"/>
        <v>109092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4741</v>
      </c>
      <c r="BP21" s="75">
        <f t="shared" si="28"/>
        <v>4741</v>
      </c>
      <c r="BQ21" s="75">
        <v>4741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21101</v>
      </c>
      <c r="CF21" s="75">
        <v>0</v>
      </c>
      <c r="CG21" s="75">
        <v>813</v>
      </c>
      <c r="CH21" s="75">
        <f t="shared" si="31"/>
        <v>5554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6074</v>
      </c>
      <c r="CQ21" s="75">
        <f t="shared" si="40"/>
        <v>99986</v>
      </c>
      <c r="CR21" s="75">
        <f t="shared" si="41"/>
        <v>11853</v>
      </c>
      <c r="CS21" s="75">
        <f t="shared" si="42"/>
        <v>11853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0</v>
      </c>
      <c r="CX21" s="75">
        <f t="shared" si="47"/>
        <v>0</v>
      </c>
      <c r="CY21" s="75">
        <f t="shared" si="48"/>
        <v>0</v>
      </c>
      <c r="CZ21" s="75">
        <f t="shared" si="49"/>
        <v>0</v>
      </c>
      <c r="DA21" s="75">
        <f t="shared" si="50"/>
        <v>0</v>
      </c>
      <c r="DB21" s="75">
        <f t="shared" si="51"/>
        <v>88133</v>
      </c>
      <c r="DC21" s="75">
        <f t="shared" si="52"/>
        <v>39224</v>
      </c>
      <c r="DD21" s="75">
        <f t="shared" si="53"/>
        <v>47729</v>
      </c>
      <c r="DE21" s="75">
        <f t="shared" si="54"/>
        <v>1180</v>
      </c>
      <c r="DF21" s="75">
        <f t="shared" si="55"/>
        <v>0</v>
      </c>
      <c r="DG21" s="75">
        <f t="shared" si="56"/>
        <v>48540</v>
      </c>
      <c r="DH21" s="75">
        <f t="shared" si="57"/>
        <v>0</v>
      </c>
      <c r="DI21" s="75">
        <f t="shared" si="58"/>
        <v>14660</v>
      </c>
      <c r="DJ21" s="75">
        <f t="shared" si="59"/>
        <v>114646</v>
      </c>
    </row>
    <row r="22" spans="1:114" s="50" customFormat="1" ht="12" customHeight="1">
      <c r="A22" s="53" t="s">
        <v>120</v>
      </c>
      <c r="B22" s="54" t="s">
        <v>168</v>
      </c>
      <c r="C22" s="53" t="s">
        <v>169</v>
      </c>
      <c r="D22" s="75">
        <f t="shared" si="6"/>
        <v>122702</v>
      </c>
      <c r="E22" s="75">
        <f t="shared" si="7"/>
        <v>21890</v>
      </c>
      <c r="F22" s="75">
        <v>0</v>
      </c>
      <c r="G22" s="75">
        <v>0</v>
      </c>
      <c r="H22" s="75">
        <v>0</v>
      </c>
      <c r="I22" s="75">
        <v>19585</v>
      </c>
      <c r="J22" s="76" t="s">
        <v>123</v>
      </c>
      <c r="K22" s="75">
        <v>2305</v>
      </c>
      <c r="L22" s="75">
        <v>100812</v>
      </c>
      <c r="M22" s="75">
        <f t="shared" si="8"/>
        <v>22376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123</v>
      </c>
      <c r="T22" s="75">
        <v>0</v>
      </c>
      <c r="U22" s="75">
        <v>22376</v>
      </c>
      <c r="V22" s="75">
        <f t="shared" si="10"/>
        <v>145078</v>
      </c>
      <c r="W22" s="75">
        <f t="shared" si="11"/>
        <v>21890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19585</v>
      </c>
      <c r="AB22" s="76" t="s">
        <v>123</v>
      </c>
      <c r="AC22" s="75">
        <f t="shared" si="16"/>
        <v>2305</v>
      </c>
      <c r="AD22" s="75">
        <f t="shared" si="17"/>
        <v>123188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5136</v>
      </c>
      <c r="AM22" s="75">
        <f t="shared" si="20"/>
        <v>94949</v>
      </c>
      <c r="AN22" s="75">
        <f t="shared" si="21"/>
        <v>18042</v>
      </c>
      <c r="AO22" s="75">
        <v>18042</v>
      </c>
      <c r="AP22" s="75">
        <v>0</v>
      </c>
      <c r="AQ22" s="75">
        <v>0</v>
      </c>
      <c r="AR22" s="75">
        <v>0</v>
      </c>
      <c r="AS22" s="75">
        <f t="shared" si="22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3"/>
        <v>76907</v>
      </c>
      <c r="AY22" s="75">
        <v>31404</v>
      </c>
      <c r="AZ22" s="75">
        <v>38009</v>
      </c>
      <c r="BA22" s="75">
        <v>756</v>
      </c>
      <c r="BB22" s="75">
        <v>6738</v>
      </c>
      <c r="BC22" s="75">
        <v>22617</v>
      </c>
      <c r="BD22" s="75">
        <v>0</v>
      </c>
      <c r="BE22" s="75">
        <v>0</v>
      </c>
      <c r="BF22" s="75">
        <f t="shared" si="24"/>
        <v>94949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0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22376</v>
      </c>
      <c r="CF22" s="75">
        <v>0</v>
      </c>
      <c r="CG22" s="75">
        <v>0</v>
      </c>
      <c r="CH22" s="75">
        <f t="shared" si="31"/>
        <v>0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5136</v>
      </c>
      <c r="CQ22" s="75">
        <f t="shared" si="40"/>
        <v>94949</v>
      </c>
      <c r="CR22" s="75">
        <f t="shared" si="41"/>
        <v>18042</v>
      </c>
      <c r="CS22" s="75">
        <f t="shared" si="42"/>
        <v>18042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0</v>
      </c>
      <c r="CX22" s="75">
        <f t="shared" si="47"/>
        <v>0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76907</v>
      </c>
      <c r="DC22" s="75">
        <f t="shared" si="52"/>
        <v>31404</v>
      </c>
      <c r="DD22" s="75">
        <f t="shared" si="53"/>
        <v>38009</v>
      </c>
      <c r="DE22" s="75">
        <f t="shared" si="54"/>
        <v>756</v>
      </c>
      <c r="DF22" s="75">
        <f t="shared" si="55"/>
        <v>6738</v>
      </c>
      <c r="DG22" s="75">
        <f t="shared" si="56"/>
        <v>44993</v>
      </c>
      <c r="DH22" s="75">
        <f t="shared" si="57"/>
        <v>0</v>
      </c>
      <c r="DI22" s="75">
        <f t="shared" si="58"/>
        <v>0</v>
      </c>
      <c r="DJ22" s="75">
        <f t="shared" si="59"/>
        <v>94949</v>
      </c>
    </row>
    <row r="23" spans="1:114" s="50" customFormat="1" ht="12" customHeight="1">
      <c r="A23" s="53" t="s">
        <v>120</v>
      </c>
      <c r="B23" s="54" t="s">
        <v>170</v>
      </c>
      <c r="C23" s="53" t="s">
        <v>171</v>
      </c>
      <c r="D23" s="75">
        <f t="shared" si="6"/>
        <v>65397</v>
      </c>
      <c r="E23" s="75">
        <f t="shared" si="7"/>
        <v>170</v>
      </c>
      <c r="F23" s="75">
        <v>0</v>
      </c>
      <c r="G23" s="75">
        <v>0</v>
      </c>
      <c r="H23" s="75">
        <v>0</v>
      </c>
      <c r="I23" s="75">
        <v>0</v>
      </c>
      <c r="J23" s="76" t="s">
        <v>123</v>
      </c>
      <c r="K23" s="75">
        <v>170</v>
      </c>
      <c r="L23" s="75">
        <v>65227</v>
      </c>
      <c r="M23" s="75">
        <f t="shared" si="8"/>
        <v>8194</v>
      </c>
      <c r="N23" s="75">
        <f t="shared" si="9"/>
        <v>130</v>
      </c>
      <c r="O23" s="75">
        <v>0</v>
      </c>
      <c r="P23" s="75">
        <v>0</v>
      </c>
      <c r="Q23" s="75">
        <v>0</v>
      </c>
      <c r="R23" s="75">
        <v>0</v>
      </c>
      <c r="S23" s="76" t="s">
        <v>123</v>
      </c>
      <c r="T23" s="75">
        <v>130</v>
      </c>
      <c r="U23" s="75">
        <v>8064</v>
      </c>
      <c r="V23" s="75">
        <f t="shared" si="10"/>
        <v>73591</v>
      </c>
      <c r="W23" s="75">
        <f t="shared" si="11"/>
        <v>300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0</v>
      </c>
      <c r="AB23" s="76" t="s">
        <v>123</v>
      </c>
      <c r="AC23" s="75">
        <f t="shared" si="16"/>
        <v>300</v>
      </c>
      <c r="AD23" s="75">
        <f t="shared" si="17"/>
        <v>73291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8379</v>
      </c>
      <c r="AN23" s="75">
        <f t="shared" si="21"/>
        <v>8379</v>
      </c>
      <c r="AO23" s="75">
        <v>8379</v>
      </c>
      <c r="AP23" s="75">
        <v>0</v>
      </c>
      <c r="AQ23" s="75">
        <v>0</v>
      </c>
      <c r="AR23" s="75">
        <v>0</v>
      </c>
      <c r="AS23" s="75">
        <f t="shared" si="22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23"/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54428</v>
      </c>
      <c r="BD23" s="75">
        <v>0</v>
      </c>
      <c r="BE23" s="75">
        <v>2590</v>
      </c>
      <c r="BF23" s="75">
        <f t="shared" si="24"/>
        <v>10969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792</v>
      </c>
      <c r="BP23" s="75">
        <f t="shared" si="28"/>
        <v>792</v>
      </c>
      <c r="BQ23" s="75">
        <v>792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7402</v>
      </c>
      <c r="CF23" s="75">
        <v>0</v>
      </c>
      <c r="CG23" s="75">
        <v>0</v>
      </c>
      <c r="CH23" s="75">
        <f t="shared" si="31"/>
        <v>792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9171</v>
      </c>
      <c r="CR23" s="75">
        <f t="shared" si="41"/>
        <v>9171</v>
      </c>
      <c r="CS23" s="75">
        <f t="shared" si="42"/>
        <v>9171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0</v>
      </c>
      <c r="CX23" s="75">
        <f t="shared" si="47"/>
        <v>0</v>
      </c>
      <c r="CY23" s="75">
        <f t="shared" si="48"/>
        <v>0</v>
      </c>
      <c r="CZ23" s="75">
        <f t="shared" si="49"/>
        <v>0</v>
      </c>
      <c r="DA23" s="75">
        <f t="shared" si="50"/>
        <v>0</v>
      </c>
      <c r="DB23" s="75">
        <f t="shared" si="51"/>
        <v>0</v>
      </c>
      <c r="DC23" s="75">
        <f t="shared" si="52"/>
        <v>0</v>
      </c>
      <c r="DD23" s="75">
        <f t="shared" si="53"/>
        <v>0</v>
      </c>
      <c r="DE23" s="75">
        <f t="shared" si="54"/>
        <v>0</v>
      </c>
      <c r="DF23" s="75">
        <f t="shared" si="55"/>
        <v>0</v>
      </c>
      <c r="DG23" s="75">
        <f t="shared" si="56"/>
        <v>61830</v>
      </c>
      <c r="DH23" s="75">
        <f t="shared" si="57"/>
        <v>0</v>
      </c>
      <c r="DI23" s="75">
        <f t="shared" si="58"/>
        <v>2590</v>
      </c>
      <c r="DJ23" s="75">
        <f t="shared" si="59"/>
        <v>11761</v>
      </c>
    </row>
    <row r="24" spans="1:114" s="50" customFormat="1" ht="12" customHeight="1">
      <c r="A24" s="53" t="s">
        <v>120</v>
      </c>
      <c r="B24" s="54" t="s">
        <v>172</v>
      </c>
      <c r="C24" s="53" t="s">
        <v>173</v>
      </c>
      <c r="D24" s="75">
        <f t="shared" si="6"/>
        <v>42550</v>
      </c>
      <c r="E24" s="75">
        <f t="shared" si="7"/>
        <v>0</v>
      </c>
      <c r="F24" s="75">
        <v>0</v>
      </c>
      <c r="G24" s="75">
        <v>0</v>
      </c>
      <c r="H24" s="75">
        <v>0</v>
      </c>
      <c r="I24" s="75">
        <v>0</v>
      </c>
      <c r="J24" s="76" t="s">
        <v>123</v>
      </c>
      <c r="K24" s="75">
        <v>0</v>
      </c>
      <c r="L24" s="75">
        <v>42550</v>
      </c>
      <c r="M24" s="75">
        <f t="shared" si="8"/>
        <v>23905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123</v>
      </c>
      <c r="T24" s="75">
        <v>0</v>
      </c>
      <c r="U24" s="75">
        <v>23905</v>
      </c>
      <c r="V24" s="75">
        <f t="shared" si="10"/>
        <v>66455</v>
      </c>
      <c r="W24" s="75">
        <f t="shared" si="11"/>
        <v>0</v>
      </c>
      <c r="X24" s="75">
        <f t="shared" si="12"/>
        <v>0</v>
      </c>
      <c r="Y24" s="75">
        <f t="shared" si="13"/>
        <v>0</v>
      </c>
      <c r="Z24" s="75">
        <f t="shared" si="14"/>
        <v>0</v>
      </c>
      <c r="AA24" s="75">
        <f t="shared" si="15"/>
        <v>0</v>
      </c>
      <c r="AB24" s="76" t="s">
        <v>123</v>
      </c>
      <c r="AC24" s="75">
        <f t="shared" si="16"/>
        <v>0</v>
      </c>
      <c r="AD24" s="75">
        <f t="shared" si="17"/>
        <v>66455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202</v>
      </c>
      <c r="AM24" s="75">
        <f t="shared" si="20"/>
        <v>0</v>
      </c>
      <c r="AN24" s="75">
        <f t="shared" si="21"/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f t="shared" si="22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3"/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42348</v>
      </c>
      <c r="BD24" s="75">
        <v>0</v>
      </c>
      <c r="BE24" s="75">
        <v>0</v>
      </c>
      <c r="BF24" s="75">
        <f t="shared" si="24"/>
        <v>0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23905</v>
      </c>
      <c r="CF24" s="75">
        <v>0</v>
      </c>
      <c r="CG24" s="75">
        <v>0</v>
      </c>
      <c r="CH24" s="75">
        <f t="shared" si="31"/>
        <v>0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202</v>
      </c>
      <c r="CQ24" s="75">
        <f t="shared" si="40"/>
        <v>0</v>
      </c>
      <c r="CR24" s="75">
        <f t="shared" si="41"/>
        <v>0</v>
      </c>
      <c r="CS24" s="75">
        <f t="shared" si="42"/>
        <v>0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0</v>
      </c>
      <c r="DC24" s="75">
        <f t="shared" si="52"/>
        <v>0</v>
      </c>
      <c r="DD24" s="75">
        <f t="shared" si="53"/>
        <v>0</v>
      </c>
      <c r="DE24" s="75">
        <f t="shared" si="54"/>
        <v>0</v>
      </c>
      <c r="DF24" s="75">
        <f t="shared" si="55"/>
        <v>0</v>
      </c>
      <c r="DG24" s="75">
        <f t="shared" si="56"/>
        <v>66253</v>
      </c>
      <c r="DH24" s="75">
        <f t="shared" si="57"/>
        <v>0</v>
      </c>
      <c r="DI24" s="75">
        <f t="shared" si="58"/>
        <v>0</v>
      </c>
      <c r="DJ24" s="75">
        <f t="shared" si="59"/>
        <v>0</v>
      </c>
    </row>
    <row r="25" spans="1:114" s="50" customFormat="1" ht="12" customHeight="1">
      <c r="A25" s="53" t="s">
        <v>120</v>
      </c>
      <c r="B25" s="54" t="s">
        <v>174</v>
      </c>
      <c r="C25" s="53" t="s">
        <v>175</v>
      </c>
      <c r="D25" s="75">
        <f t="shared" si="6"/>
        <v>66413</v>
      </c>
      <c r="E25" s="75">
        <f t="shared" si="7"/>
        <v>0</v>
      </c>
      <c r="F25" s="75">
        <v>0</v>
      </c>
      <c r="G25" s="75">
        <v>0</v>
      </c>
      <c r="H25" s="75">
        <v>0</v>
      </c>
      <c r="I25" s="75">
        <v>0</v>
      </c>
      <c r="J25" s="76" t="s">
        <v>123</v>
      </c>
      <c r="K25" s="75">
        <v>0</v>
      </c>
      <c r="L25" s="75">
        <v>66413</v>
      </c>
      <c r="M25" s="75">
        <f t="shared" si="8"/>
        <v>28043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123</v>
      </c>
      <c r="T25" s="75">
        <v>0</v>
      </c>
      <c r="U25" s="75">
        <v>28043</v>
      </c>
      <c r="V25" s="75">
        <f t="shared" si="10"/>
        <v>94456</v>
      </c>
      <c r="W25" s="75">
        <f t="shared" si="11"/>
        <v>0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0</v>
      </c>
      <c r="AB25" s="76" t="s">
        <v>123</v>
      </c>
      <c r="AC25" s="75">
        <f t="shared" si="16"/>
        <v>0</v>
      </c>
      <c r="AD25" s="75">
        <f t="shared" si="17"/>
        <v>94456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250</v>
      </c>
      <c r="AM25" s="75">
        <f t="shared" si="20"/>
        <v>22551</v>
      </c>
      <c r="AN25" s="75">
        <f t="shared" si="21"/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f t="shared" si="22"/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f t="shared" si="23"/>
        <v>22551</v>
      </c>
      <c r="AY25" s="75">
        <v>22551</v>
      </c>
      <c r="AZ25" s="75">
        <v>0</v>
      </c>
      <c r="BA25" s="75">
        <v>0</v>
      </c>
      <c r="BB25" s="75">
        <v>0</v>
      </c>
      <c r="BC25" s="75">
        <v>43612</v>
      </c>
      <c r="BD25" s="75">
        <v>0</v>
      </c>
      <c r="BE25" s="75">
        <v>0</v>
      </c>
      <c r="BF25" s="75">
        <f t="shared" si="24"/>
        <v>22551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0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28043</v>
      </c>
      <c r="CF25" s="75">
        <v>0</v>
      </c>
      <c r="CG25" s="75">
        <v>0</v>
      </c>
      <c r="CH25" s="75">
        <f t="shared" si="31"/>
        <v>0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250</v>
      </c>
      <c r="CQ25" s="75">
        <f t="shared" si="40"/>
        <v>22551</v>
      </c>
      <c r="CR25" s="75">
        <f t="shared" si="41"/>
        <v>0</v>
      </c>
      <c r="CS25" s="75">
        <f t="shared" si="42"/>
        <v>0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0</v>
      </c>
      <c r="CX25" s="75">
        <f t="shared" si="47"/>
        <v>0</v>
      </c>
      <c r="CY25" s="75">
        <f t="shared" si="48"/>
        <v>0</v>
      </c>
      <c r="CZ25" s="75">
        <f t="shared" si="49"/>
        <v>0</v>
      </c>
      <c r="DA25" s="75">
        <f t="shared" si="50"/>
        <v>0</v>
      </c>
      <c r="DB25" s="75">
        <f t="shared" si="51"/>
        <v>22551</v>
      </c>
      <c r="DC25" s="75">
        <f t="shared" si="52"/>
        <v>22551</v>
      </c>
      <c r="DD25" s="75">
        <f t="shared" si="53"/>
        <v>0</v>
      </c>
      <c r="DE25" s="75">
        <f t="shared" si="54"/>
        <v>0</v>
      </c>
      <c r="DF25" s="75">
        <f t="shared" si="55"/>
        <v>0</v>
      </c>
      <c r="DG25" s="75">
        <f t="shared" si="56"/>
        <v>71655</v>
      </c>
      <c r="DH25" s="75">
        <f t="shared" si="57"/>
        <v>0</v>
      </c>
      <c r="DI25" s="75">
        <f t="shared" si="58"/>
        <v>0</v>
      </c>
      <c r="DJ25" s="75">
        <f t="shared" si="59"/>
        <v>22551</v>
      </c>
    </row>
    <row r="26" spans="1:114" s="50" customFormat="1" ht="12" customHeight="1">
      <c r="A26" s="53" t="s">
        <v>120</v>
      </c>
      <c r="B26" s="54" t="s">
        <v>176</v>
      </c>
      <c r="C26" s="53" t="s">
        <v>177</v>
      </c>
      <c r="D26" s="75">
        <f t="shared" si="6"/>
        <v>47902</v>
      </c>
      <c r="E26" s="75">
        <f t="shared" si="7"/>
        <v>0</v>
      </c>
      <c r="F26" s="75">
        <v>0</v>
      </c>
      <c r="G26" s="75">
        <v>0</v>
      </c>
      <c r="H26" s="75">
        <v>0</v>
      </c>
      <c r="I26" s="75">
        <v>0</v>
      </c>
      <c r="J26" s="76" t="s">
        <v>123</v>
      </c>
      <c r="K26" s="75">
        <v>0</v>
      </c>
      <c r="L26" s="75">
        <v>47902</v>
      </c>
      <c r="M26" s="75">
        <f t="shared" si="8"/>
        <v>26256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123</v>
      </c>
      <c r="T26" s="75">
        <v>0</v>
      </c>
      <c r="U26" s="75">
        <v>26256</v>
      </c>
      <c r="V26" s="75">
        <f t="shared" si="10"/>
        <v>74158</v>
      </c>
      <c r="W26" s="75">
        <f t="shared" si="11"/>
        <v>0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0</v>
      </c>
      <c r="AB26" s="76" t="s">
        <v>123</v>
      </c>
      <c r="AC26" s="75">
        <f t="shared" si="16"/>
        <v>0</v>
      </c>
      <c r="AD26" s="75">
        <f t="shared" si="17"/>
        <v>74158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290</v>
      </c>
      <c r="AM26" s="75">
        <f t="shared" si="20"/>
        <v>0</v>
      </c>
      <c r="AN26" s="75">
        <f t="shared" si="21"/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f t="shared" si="22"/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f t="shared" si="23"/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47612</v>
      </c>
      <c r="BD26" s="75">
        <v>0</v>
      </c>
      <c r="BE26" s="75">
        <v>0</v>
      </c>
      <c r="BF26" s="75">
        <f t="shared" si="24"/>
        <v>0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0</v>
      </c>
      <c r="BP26" s="75">
        <f t="shared" si="28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9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26256</v>
      </c>
      <c r="CF26" s="75">
        <v>0</v>
      </c>
      <c r="CG26" s="75">
        <v>0</v>
      </c>
      <c r="CH26" s="75">
        <f t="shared" si="31"/>
        <v>0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290</v>
      </c>
      <c r="CQ26" s="75">
        <f t="shared" si="40"/>
        <v>0</v>
      </c>
      <c r="CR26" s="75">
        <f t="shared" si="41"/>
        <v>0</v>
      </c>
      <c r="CS26" s="75">
        <f t="shared" si="42"/>
        <v>0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0</v>
      </c>
      <c r="CX26" s="75">
        <f t="shared" si="47"/>
        <v>0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0</v>
      </c>
      <c r="DC26" s="75">
        <f t="shared" si="52"/>
        <v>0</v>
      </c>
      <c r="DD26" s="75">
        <f t="shared" si="53"/>
        <v>0</v>
      </c>
      <c r="DE26" s="75">
        <f t="shared" si="54"/>
        <v>0</v>
      </c>
      <c r="DF26" s="75">
        <f t="shared" si="55"/>
        <v>0</v>
      </c>
      <c r="DG26" s="75">
        <f t="shared" si="56"/>
        <v>73868</v>
      </c>
      <c r="DH26" s="75">
        <f t="shared" si="57"/>
        <v>0</v>
      </c>
      <c r="DI26" s="75">
        <f t="shared" si="58"/>
        <v>0</v>
      </c>
      <c r="DJ26" s="75">
        <f t="shared" si="59"/>
        <v>0</v>
      </c>
    </row>
    <row r="27" spans="1:114" s="50" customFormat="1" ht="12" customHeight="1">
      <c r="A27" s="53" t="s">
        <v>120</v>
      </c>
      <c r="B27" s="54" t="s">
        <v>178</v>
      </c>
      <c r="C27" s="53" t="s">
        <v>179</v>
      </c>
      <c r="D27" s="75">
        <f t="shared" si="6"/>
        <v>111962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123</v>
      </c>
      <c r="K27" s="75">
        <v>0</v>
      </c>
      <c r="L27" s="75">
        <v>111962</v>
      </c>
      <c r="M27" s="75">
        <f t="shared" si="8"/>
        <v>20728</v>
      </c>
      <c r="N27" s="75">
        <f t="shared" si="9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123</v>
      </c>
      <c r="T27" s="75">
        <v>0</v>
      </c>
      <c r="U27" s="75">
        <v>20728</v>
      </c>
      <c r="V27" s="75">
        <f t="shared" si="10"/>
        <v>132690</v>
      </c>
      <c r="W27" s="75">
        <f t="shared" si="11"/>
        <v>0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0</v>
      </c>
      <c r="AB27" s="76" t="s">
        <v>123</v>
      </c>
      <c r="AC27" s="75">
        <f t="shared" si="16"/>
        <v>0</v>
      </c>
      <c r="AD27" s="75">
        <f t="shared" si="17"/>
        <v>132690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0</v>
      </c>
      <c r="AN27" s="75">
        <f t="shared" si="21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22"/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f t="shared" si="23"/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111962</v>
      </c>
      <c r="BD27" s="75">
        <v>0</v>
      </c>
      <c r="BE27" s="75">
        <v>0</v>
      </c>
      <c r="BF27" s="75">
        <f t="shared" si="24"/>
        <v>0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0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30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20728</v>
      </c>
      <c r="CF27" s="75">
        <v>0</v>
      </c>
      <c r="CG27" s="75">
        <v>0</v>
      </c>
      <c r="CH27" s="75">
        <f t="shared" si="31"/>
        <v>0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0</v>
      </c>
      <c r="CR27" s="75">
        <f t="shared" si="41"/>
        <v>0</v>
      </c>
      <c r="CS27" s="75">
        <f t="shared" si="42"/>
        <v>0</v>
      </c>
      <c r="CT27" s="75">
        <f t="shared" si="43"/>
        <v>0</v>
      </c>
      <c r="CU27" s="75">
        <f t="shared" si="44"/>
        <v>0</v>
      </c>
      <c r="CV27" s="75">
        <f t="shared" si="45"/>
        <v>0</v>
      </c>
      <c r="CW27" s="75">
        <f t="shared" si="46"/>
        <v>0</v>
      </c>
      <c r="CX27" s="75">
        <f t="shared" si="47"/>
        <v>0</v>
      </c>
      <c r="CY27" s="75">
        <f t="shared" si="48"/>
        <v>0</v>
      </c>
      <c r="CZ27" s="75">
        <f t="shared" si="49"/>
        <v>0</v>
      </c>
      <c r="DA27" s="75">
        <f t="shared" si="50"/>
        <v>0</v>
      </c>
      <c r="DB27" s="75">
        <f t="shared" si="51"/>
        <v>0</v>
      </c>
      <c r="DC27" s="75">
        <f t="shared" si="52"/>
        <v>0</v>
      </c>
      <c r="DD27" s="75">
        <f t="shared" si="53"/>
        <v>0</v>
      </c>
      <c r="DE27" s="75">
        <f t="shared" si="54"/>
        <v>0</v>
      </c>
      <c r="DF27" s="75">
        <f t="shared" si="55"/>
        <v>0</v>
      </c>
      <c r="DG27" s="75">
        <f t="shared" si="56"/>
        <v>132690</v>
      </c>
      <c r="DH27" s="75">
        <f t="shared" si="57"/>
        <v>0</v>
      </c>
      <c r="DI27" s="75">
        <f t="shared" si="58"/>
        <v>0</v>
      </c>
      <c r="DJ27" s="75">
        <f t="shared" si="59"/>
        <v>0</v>
      </c>
    </row>
    <row r="28" spans="1:114" s="50" customFormat="1" ht="12" customHeight="1">
      <c r="A28" s="53" t="s">
        <v>120</v>
      </c>
      <c r="B28" s="54" t="s">
        <v>180</v>
      </c>
      <c r="C28" s="53" t="s">
        <v>181</v>
      </c>
      <c r="D28" s="75">
        <f t="shared" si="6"/>
        <v>93324</v>
      </c>
      <c r="E28" s="75">
        <f t="shared" si="7"/>
        <v>7480</v>
      </c>
      <c r="F28" s="75">
        <v>0</v>
      </c>
      <c r="G28" s="75">
        <v>0</v>
      </c>
      <c r="H28" s="75">
        <v>0</v>
      </c>
      <c r="I28" s="75">
        <v>7480</v>
      </c>
      <c r="J28" s="76" t="s">
        <v>123</v>
      </c>
      <c r="K28" s="75">
        <v>0</v>
      </c>
      <c r="L28" s="75">
        <v>85844</v>
      </c>
      <c r="M28" s="75">
        <f t="shared" si="8"/>
        <v>23479</v>
      </c>
      <c r="N28" s="75">
        <f t="shared" si="9"/>
        <v>1234</v>
      </c>
      <c r="O28" s="75">
        <v>1234</v>
      </c>
      <c r="P28" s="75">
        <v>0</v>
      </c>
      <c r="Q28" s="75">
        <v>0</v>
      </c>
      <c r="R28" s="75">
        <v>0</v>
      </c>
      <c r="S28" s="76" t="s">
        <v>123</v>
      </c>
      <c r="T28" s="75">
        <v>0</v>
      </c>
      <c r="U28" s="75">
        <v>22245</v>
      </c>
      <c r="V28" s="75">
        <f t="shared" si="10"/>
        <v>116803</v>
      </c>
      <c r="W28" s="75">
        <f t="shared" si="11"/>
        <v>8714</v>
      </c>
      <c r="X28" s="75">
        <f t="shared" si="12"/>
        <v>1234</v>
      </c>
      <c r="Y28" s="75">
        <f t="shared" si="13"/>
        <v>0</v>
      </c>
      <c r="Z28" s="75">
        <f t="shared" si="14"/>
        <v>0</v>
      </c>
      <c r="AA28" s="75">
        <f t="shared" si="15"/>
        <v>7480</v>
      </c>
      <c r="AB28" s="76" t="s">
        <v>123</v>
      </c>
      <c r="AC28" s="75">
        <f t="shared" si="16"/>
        <v>0</v>
      </c>
      <c r="AD28" s="75">
        <f t="shared" si="17"/>
        <v>108089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15470</v>
      </c>
      <c r="AN28" s="75">
        <f t="shared" si="21"/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f t="shared" si="22"/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f t="shared" si="23"/>
        <v>15470</v>
      </c>
      <c r="AY28" s="75">
        <v>14348</v>
      </c>
      <c r="AZ28" s="75">
        <v>0</v>
      </c>
      <c r="BA28" s="75">
        <v>0</v>
      </c>
      <c r="BB28" s="75">
        <v>1122</v>
      </c>
      <c r="BC28" s="75">
        <v>45899</v>
      </c>
      <c r="BD28" s="75">
        <v>0</v>
      </c>
      <c r="BE28" s="75">
        <v>31955</v>
      </c>
      <c r="BF28" s="75">
        <f t="shared" si="24"/>
        <v>47425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0</v>
      </c>
      <c r="BP28" s="75">
        <f t="shared" si="28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15531</v>
      </c>
      <c r="CF28" s="75">
        <v>0</v>
      </c>
      <c r="CG28" s="75">
        <v>7948</v>
      </c>
      <c r="CH28" s="75">
        <f t="shared" si="31"/>
        <v>7948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15470</v>
      </c>
      <c r="CR28" s="75">
        <f t="shared" si="41"/>
        <v>0</v>
      </c>
      <c r="CS28" s="75">
        <f t="shared" si="42"/>
        <v>0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0</v>
      </c>
      <c r="CX28" s="75">
        <f t="shared" si="47"/>
        <v>0</v>
      </c>
      <c r="CY28" s="75">
        <f t="shared" si="48"/>
        <v>0</v>
      </c>
      <c r="CZ28" s="75">
        <f t="shared" si="49"/>
        <v>0</v>
      </c>
      <c r="DA28" s="75">
        <f t="shared" si="50"/>
        <v>0</v>
      </c>
      <c r="DB28" s="75">
        <f t="shared" si="51"/>
        <v>15470</v>
      </c>
      <c r="DC28" s="75">
        <f t="shared" si="52"/>
        <v>14348</v>
      </c>
      <c r="DD28" s="75">
        <f t="shared" si="53"/>
        <v>0</v>
      </c>
      <c r="DE28" s="75">
        <f t="shared" si="54"/>
        <v>0</v>
      </c>
      <c r="DF28" s="75">
        <f t="shared" si="55"/>
        <v>1122</v>
      </c>
      <c r="DG28" s="75">
        <f t="shared" si="56"/>
        <v>61430</v>
      </c>
      <c r="DH28" s="75">
        <f t="shared" si="57"/>
        <v>0</v>
      </c>
      <c r="DI28" s="75">
        <f t="shared" si="58"/>
        <v>39903</v>
      </c>
      <c r="DJ28" s="75">
        <f t="shared" si="59"/>
        <v>55373</v>
      </c>
    </row>
    <row r="29" spans="1:114" s="50" customFormat="1" ht="12" customHeight="1">
      <c r="A29" s="53" t="s">
        <v>120</v>
      </c>
      <c r="B29" s="54" t="s">
        <v>182</v>
      </c>
      <c r="C29" s="53" t="s">
        <v>183</v>
      </c>
      <c r="D29" s="75">
        <f t="shared" si="6"/>
        <v>84532</v>
      </c>
      <c r="E29" s="75">
        <f t="shared" si="7"/>
        <v>19246</v>
      </c>
      <c r="F29" s="75">
        <v>0</v>
      </c>
      <c r="G29" s="75">
        <v>0</v>
      </c>
      <c r="H29" s="75">
        <v>0</v>
      </c>
      <c r="I29" s="75">
        <v>19246</v>
      </c>
      <c r="J29" s="76" t="s">
        <v>123</v>
      </c>
      <c r="K29" s="75">
        <v>0</v>
      </c>
      <c r="L29" s="75">
        <v>65286</v>
      </c>
      <c r="M29" s="75">
        <f t="shared" si="8"/>
        <v>28455</v>
      </c>
      <c r="N29" s="75">
        <f t="shared" si="9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123</v>
      </c>
      <c r="T29" s="75">
        <v>0</v>
      </c>
      <c r="U29" s="75">
        <v>28455</v>
      </c>
      <c r="V29" s="75">
        <f t="shared" si="10"/>
        <v>112987</v>
      </c>
      <c r="W29" s="75">
        <f t="shared" si="11"/>
        <v>19246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19246</v>
      </c>
      <c r="AB29" s="76" t="s">
        <v>123</v>
      </c>
      <c r="AC29" s="75">
        <f t="shared" si="16"/>
        <v>0</v>
      </c>
      <c r="AD29" s="75">
        <f t="shared" si="17"/>
        <v>93741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20"/>
        <v>0</v>
      </c>
      <c r="AN29" s="75">
        <f t="shared" si="21"/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f t="shared" si="22"/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f t="shared" si="23"/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84532</v>
      </c>
      <c r="BD29" s="75">
        <v>0</v>
      </c>
      <c r="BE29" s="75">
        <v>0</v>
      </c>
      <c r="BF29" s="75">
        <f t="shared" si="24"/>
        <v>0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0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28455</v>
      </c>
      <c r="CF29" s="75">
        <v>0</v>
      </c>
      <c r="CG29" s="75">
        <v>0</v>
      </c>
      <c r="CH29" s="75">
        <f t="shared" si="31"/>
        <v>0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0</v>
      </c>
      <c r="CR29" s="75">
        <f t="shared" si="41"/>
        <v>0</v>
      </c>
      <c r="CS29" s="75">
        <f t="shared" si="42"/>
        <v>0</v>
      </c>
      <c r="CT29" s="75">
        <f t="shared" si="43"/>
        <v>0</v>
      </c>
      <c r="CU29" s="75">
        <f t="shared" si="44"/>
        <v>0</v>
      </c>
      <c r="CV29" s="75">
        <f t="shared" si="45"/>
        <v>0</v>
      </c>
      <c r="CW29" s="75">
        <f t="shared" si="46"/>
        <v>0</v>
      </c>
      <c r="CX29" s="75">
        <f t="shared" si="47"/>
        <v>0</v>
      </c>
      <c r="CY29" s="75">
        <f t="shared" si="48"/>
        <v>0</v>
      </c>
      <c r="CZ29" s="75">
        <f t="shared" si="49"/>
        <v>0</v>
      </c>
      <c r="DA29" s="75">
        <f t="shared" si="50"/>
        <v>0</v>
      </c>
      <c r="DB29" s="75">
        <f t="shared" si="51"/>
        <v>0</v>
      </c>
      <c r="DC29" s="75">
        <f t="shared" si="52"/>
        <v>0</v>
      </c>
      <c r="DD29" s="75">
        <f t="shared" si="53"/>
        <v>0</v>
      </c>
      <c r="DE29" s="75">
        <f t="shared" si="54"/>
        <v>0</v>
      </c>
      <c r="DF29" s="75">
        <f t="shared" si="55"/>
        <v>0</v>
      </c>
      <c r="DG29" s="75">
        <f t="shared" si="56"/>
        <v>112987</v>
      </c>
      <c r="DH29" s="75">
        <f t="shared" si="57"/>
        <v>0</v>
      </c>
      <c r="DI29" s="75">
        <f t="shared" si="58"/>
        <v>0</v>
      </c>
      <c r="DJ29" s="75">
        <f t="shared" si="59"/>
        <v>0</v>
      </c>
    </row>
    <row r="30" spans="1:114" s="50" customFormat="1" ht="12" customHeight="1">
      <c r="A30" s="53" t="s">
        <v>120</v>
      </c>
      <c r="B30" s="54" t="s">
        <v>184</v>
      </c>
      <c r="C30" s="53" t="s">
        <v>185</v>
      </c>
      <c r="D30" s="75">
        <f t="shared" si="6"/>
        <v>61715</v>
      </c>
      <c r="E30" s="75">
        <f t="shared" si="7"/>
        <v>8190</v>
      </c>
      <c r="F30" s="75">
        <v>0</v>
      </c>
      <c r="G30" s="75">
        <v>0</v>
      </c>
      <c r="H30" s="75">
        <v>0</v>
      </c>
      <c r="I30" s="75">
        <v>8130</v>
      </c>
      <c r="J30" s="76" t="s">
        <v>123</v>
      </c>
      <c r="K30" s="75">
        <v>60</v>
      </c>
      <c r="L30" s="75">
        <v>53525</v>
      </c>
      <c r="M30" s="75">
        <f t="shared" si="8"/>
        <v>11009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123</v>
      </c>
      <c r="T30" s="75">
        <v>0</v>
      </c>
      <c r="U30" s="75">
        <v>11009</v>
      </c>
      <c r="V30" s="75">
        <f t="shared" si="10"/>
        <v>72724</v>
      </c>
      <c r="W30" s="75">
        <f t="shared" si="11"/>
        <v>8190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8130</v>
      </c>
      <c r="AB30" s="76" t="s">
        <v>123</v>
      </c>
      <c r="AC30" s="75">
        <f t="shared" si="16"/>
        <v>60</v>
      </c>
      <c r="AD30" s="75">
        <f t="shared" si="17"/>
        <v>64534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20"/>
        <v>15638</v>
      </c>
      <c r="AN30" s="75">
        <f t="shared" si="21"/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f t="shared" si="22"/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f t="shared" si="23"/>
        <v>15638</v>
      </c>
      <c r="AY30" s="75">
        <v>15638</v>
      </c>
      <c r="AZ30" s="75">
        <v>0</v>
      </c>
      <c r="BA30" s="75">
        <v>0</v>
      </c>
      <c r="BB30" s="75">
        <v>0</v>
      </c>
      <c r="BC30" s="75">
        <v>46077</v>
      </c>
      <c r="BD30" s="75">
        <v>0</v>
      </c>
      <c r="BE30" s="75">
        <v>0</v>
      </c>
      <c r="BF30" s="75">
        <f t="shared" si="24"/>
        <v>15638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0</v>
      </c>
      <c r="BP30" s="75">
        <f t="shared" si="28"/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11009</v>
      </c>
      <c r="CF30" s="75">
        <v>0</v>
      </c>
      <c r="CG30" s="75">
        <v>0</v>
      </c>
      <c r="CH30" s="75">
        <f t="shared" si="31"/>
        <v>0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0</v>
      </c>
      <c r="CQ30" s="75">
        <f t="shared" si="40"/>
        <v>15638</v>
      </c>
      <c r="CR30" s="75">
        <f t="shared" si="41"/>
        <v>0</v>
      </c>
      <c r="CS30" s="75">
        <f t="shared" si="42"/>
        <v>0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0</v>
      </c>
      <c r="CX30" s="75">
        <f t="shared" si="47"/>
        <v>0</v>
      </c>
      <c r="CY30" s="75">
        <f t="shared" si="48"/>
        <v>0</v>
      </c>
      <c r="CZ30" s="75">
        <f t="shared" si="49"/>
        <v>0</v>
      </c>
      <c r="DA30" s="75">
        <f t="shared" si="50"/>
        <v>0</v>
      </c>
      <c r="DB30" s="75">
        <f t="shared" si="51"/>
        <v>15638</v>
      </c>
      <c r="DC30" s="75">
        <f t="shared" si="52"/>
        <v>15638</v>
      </c>
      <c r="DD30" s="75">
        <f t="shared" si="53"/>
        <v>0</v>
      </c>
      <c r="DE30" s="75">
        <f t="shared" si="54"/>
        <v>0</v>
      </c>
      <c r="DF30" s="75">
        <f t="shared" si="55"/>
        <v>0</v>
      </c>
      <c r="DG30" s="75">
        <f t="shared" si="56"/>
        <v>57086</v>
      </c>
      <c r="DH30" s="75">
        <f t="shared" si="57"/>
        <v>0</v>
      </c>
      <c r="DI30" s="75">
        <f t="shared" si="58"/>
        <v>0</v>
      </c>
      <c r="DJ30" s="75">
        <f t="shared" si="59"/>
        <v>15638</v>
      </c>
    </row>
    <row r="31" spans="1:114" s="50" customFormat="1" ht="12" customHeight="1">
      <c r="A31" s="53" t="s">
        <v>120</v>
      </c>
      <c r="B31" s="54" t="s">
        <v>186</v>
      </c>
      <c r="C31" s="53" t="s">
        <v>187</v>
      </c>
      <c r="D31" s="75">
        <f t="shared" si="6"/>
        <v>98499</v>
      </c>
      <c r="E31" s="75">
        <f t="shared" si="7"/>
        <v>11020</v>
      </c>
      <c r="F31" s="75">
        <v>0</v>
      </c>
      <c r="G31" s="75">
        <v>0</v>
      </c>
      <c r="H31" s="75">
        <v>0</v>
      </c>
      <c r="I31" s="75">
        <v>10980</v>
      </c>
      <c r="J31" s="76" t="s">
        <v>123</v>
      </c>
      <c r="K31" s="75">
        <v>40</v>
      </c>
      <c r="L31" s="75">
        <v>87479</v>
      </c>
      <c r="M31" s="75">
        <f t="shared" si="8"/>
        <v>34446</v>
      </c>
      <c r="N31" s="75">
        <f t="shared" si="9"/>
        <v>0</v>
      </c>
      <c r="O31" s="75">
        <v>0</v>
      </c>
      <c r="P31" s="75">
        <v>0</v>
      </c>
      <c r="Q31" s="75">
        <v>0</v>
      </c>
      <c r="R31" s="75">
        <v>0</v>
      </c>
      <c r="S31" s="76" t="s">
        <v>123</v>
      </c>
      <c r="T31" s="75">
        <v>0</v>
      </c>
      <c r="U31" s="75">
        <v>34446</v>
      </c>
      <c r="V31" s="75">
        <f t="shared" si="10"/>
        <v>132945</v>
      </c>
      <c r="W31" s="75">
        <f t="shared" si="11"/>
        <v>11020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10980</v>
      </c>
      <c r="AB31" s="76" t="s">
        <v>123</v>
      </c>
      <c r="AC31" s="75">
        <f t="shared" si="16"/>
        <v>40</v>
      </c>
      <c r="AD31" s="75">
        <f t="shared" si="17"/>
        <v>121925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25433</v>
      </c>
      <c r="AN31" s="75">
        <f t="shared" si="21"/>
        <v>2202</v>
      </c>
      <c r="AO31" s="75">
        <v>2202</v>
      </c>
      <c r="AP31" s="75">
        <v>0</v>
      </c>
      <c r="AQ31" s="75">
        <v>0</v>
      </c>
      <c r="AR31" s="75">
        <v>0</v>
      </c>
      <c r="AS31" s="75">
        <f t="shared" si="22"/>
        <v>360</v>
      </c>
      <c r="AT31" s="75">
        <v>360</v>
      </c>
      <c r="AU31" s="75">
        <v>0</v>
      </c>
      <c r="AV31" s="75">
        <v>0</v>
      </c>
      <c r="AW31" s="75">
        <v>0</v>
      </c>
      <c r="AX31" s="75">
        <f t="shared" si="23"/>
        <v>22871</v>
      </c>
      <c r="AY31" s="75">
        <v>22871</v>
      </c>
      <c r="AZ31" s="75">
        <v>0</v>
      </c>
      <c r="BA31" s="75">
        <v>0</v>
      </c>
      <c r="BB31" s="75">
        <v>0</v>
      </c>
      <c r="BC31" s="75">
        <v>73066</v>
      </c>
      <c r="BD31" s="75">
        <v>0</v>
      </c>
      <c r="BE31" s="75">
        <v>0</v>
      </c>
      <c r="BF31" s="75">
        <f t="shared" si="24"/>
        <v>25433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1101</v>
      </c>
      <c r="BP31" s="75">
        <f t="shared" si="28"/>
        <v>1101</v>
      </c>
      <c r="BQ31" s="75">
        <v>1101</v>
      </c>
      <c r="BR31" s="75">
        <v>0</v>
      </c>
      <c r="BS31" s="75">
        <v>0</v>
      </c>
      <c r="BT31" s="75">
        <v>0</v>
      </c>
      <c r="BU31" s="75">
        <f t="shared" si="29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30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33345</v>
      </c>
      <c r="CF31" s="75">
        <v>0</v>
      </c>
      <c r="CG31" s="75">
        <v>0</v>
      </c>
      <c r="CH31" s="75">
        <f t="shared" si="31"/>
        <v>1101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26534</v>
      </c>
      <c r="CR31" s="75">
        <f t="shared" si="41"/>
        <v>3303</v>
      </c>
      <c r="CS31" s="75">
        <f t="shared" si="42"/>
        <v>3303</v>
      </c>
      <c r="CT31" s="75">
        <f t="shared" si="43"/>
        <v>0</v>
      </c>
      <c r="CU31" s="75">
        <f t="shared" si="44"/>
        <v>0</v>
      </c>
      <c r="CV31" s="75">
        <f t="shared" si="45"/>
        <v>0</v>
      </c>
      <c r="CW31" s="75">
        <f t="shared" si="46"/>
        <v>360</v>
      </c>
      <c r="CX31" s="75">
        <f t="shared" si="47"/>
        <v>360</v>
      </c>
      <c r="CY31" s="75">
        <f t="shared" si="48"/>
        <v>0</v>
      </c>
      <c r="CZ31" s="75">
        <f t="shared" si="49"/>
        <v>0</v>
      </c>
      <c r="DA31" s="75">
        <f t="shared" si="50"/>
        <v>0</v>
      </c>
      <c r="DB31" s="75">
        <f t="shared" si="51"/>
        <v>22871</v>
      </c>
      <c r="DC31" s="75">
        <f t="shared" si="52"/>
        <v>22871</v>
      </c>
      <c r="DD31" s="75">
        <f t="shared" si="53"/>
        <v>0</v>
      </c>
      <c r="DE31" s="75">
        <f t="shared" si="54"/>
        <v>0</v>
      </c>
      <c r="DF31" s="75">
        <f t="shared" si="55"/>
        <v>0</v>
      </c>
      <c r="DG31" s="75">
        <f t="shared" si="56"/>
        <v>106411</v>
      </c>
      <c r="DH31" s="75">
        <f t="shared" si="57"/>
        <v>0</v>
      </c>
      <c r="DI31" s="75">
        <f t="shared" si="58"/>
        <v>0</v>
      </c>
      <c r="DJ31" s="75">
        <f t="shared" si="59"/>
        <v>26534</v>
      </c>
    </row>
    <row r="32" spans="1:114" s="50" customFormat="1" ht="12" customHeight="1">
      <c r="A32" s="53" t="s">
        <v>120</v>
      </c>
      <c r="B32" s="54" t="s">
        <v>188</v>
      </c>
      <c r="C32" s="53" t="s">
        <v>189</v>
      </c>
      <c r="D32" s="75">
        <f t="shared" si="6"/>
        <v>41901</v>
      </c>
      <c r="E32" s="75">
        <f t="shared" si="7"/>
        <v>0</v>
      </c>
      <c r="F32" s="75">
        <v>0</v>
      </c>
      <c r="G32" s="75">
        <v>0</v>
      </c>
      <c r="H32" s="75">
        <v>0</v>
      </c>
      <c r="I32" s="75">
        <v>0</v>
      </c>
      <c r="J32" s="76" t="s">
        <v>123</v>
      </c>
      <c r="K32" s="75">
        <v>0</v>
      </c>
      <c r="L32" s="75">
        <v>41901</v>
      </c>
      <c r="M32" s="75">
        <f t="shared" si="8"/>
        <v>7354</v>
      </c>
      <c r="N32" s="75">
        <f t="shared" si="9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123</v>
      </c>
      <c r="T32" s="75">
        <v>0</v>
      </c>
      <c r="U32" s="75">
        <v>7354</v>
      </c>
      <c r="V32" s="75">
        <f t="shared" si="10"/>
        <v>49255</v>
      </c>
      <c r="W32" s="75">
        <f t="shared" si="11"/>
        <v>0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0</v>
      </c>
      <c r="AB32" s="76" t="s">
        <v>123</v>
      </c>
      <c r="AC32" s="75">
        <f t="shared" si="16"/>
        <v>0</v>
      </c>
      <c r="AD32" s="75">
        <f t="shared" si="17"/>
        <v>49255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12210</v>
      </c>
      <c r="AN32" s="75">
        <f t="shared" si="21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12210</v>
      </c>
      <c r="AY32" s="75">
        <v>12210</v>
      </c>
      <c r="AZ32" s="75">
        <v>0</v>
      </c>
      <c r="BA32" s="75">
        <v>0</v>
      </c>
      <c r="BB32" s="75">
        <v>0</v>
      </c>
      <c r="BC32" s="75">
        <v>29691</v>
      </c>
      <c r="BD32" s="75">
        <v>0</v>
      </c>
      <c r="BE32" s="75">
        <v>0</v>
      </c>
      <c r="BF32" s="75">
        <f t="shared" si="24"/>
        <v>12210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7354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12210</v>
      </c>
      <c r="CR32" s="75">
        <f t="shared" si="41"/>
        <v>0</v>
      </c>
      <c r="CS32" s="75">
        <f t="shared" si="42"/>
        <v>0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12210</v>
      </c>
      <c r="DC32" s="75">
        <f t="shared" si="52"/>
        <v>12210</v>
      </c>
      <c r="DD32" s="75">
        <f t="shared" si="53"/>
        <v>0</v>
      </c>
      <c r="DE32" s="75">
        <f t="shared" si="54"/>
        <v>0</v>
      </c>
      <c r="DF32" s="75">
        <f t="shared" si="55"/>
        <v>0</v>
      </c>
      <c r="DG32" s="75">
        <f t="shared" si="56"/>
        <v>37045</v>
      </c>
      <c r="DH32" s="75">
        <f t="shared" si="57"/>
        <v>0</v>
      </c>
      <c r="DI32" s="75">
        <f t="shared" si="58"/>
        <v>0</v>
      </c>
      <c r="DJ32" s="75">
        <f t="shared" si="59"/>
        <v>12210</v>
      </c>
    </row>
    <row r="33" spans="1:114" s="50" customFormat="1" ht="12" customHeight="1">
      <c r="A33" s="53" t="s">
        <v>120</v>
      </c>
      <c r="B33" s="54" t="s">
        <v>190</v>
      </c>
      <c r="C33" s="53" t="s">
        <v>191</v>
      </c>
      <c r="D33" s="75">
        <f t="shared" si="6"/>
        <v>51358</v>
      </c>
      <c r="E33" s="75">
        <f t="shared" si="7"/>
        <v>5595</v>
      </c>
      <c r="F33" s="75">
        <v>0</v>
      </c>
      <c r="G33" s="75">
        <v>0</v>
      </c>
      <c r="H33" s="75">
        <v>0</v>
      </c>
      <c r="I33" s="75">
        <v>5595</v>
      </c>
      <c r="J33" s="76" t="s">
        <v>123</v>
      </c>
      <c r="K33" s="75">
        <v>0</v>
      </c>
      <c r="L33" s="75">
        <v>45763</v>
      </c>
      <c r="M33" s="75">
        <f t="shared" si="8"/>
        <v>15693</v>
      </c>
      <c r="N33" s="75">
        <f t="shared" si="9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123</v>
      </c>
      <c r="T33" s="75">
        <v>0</v>
      </c>
      <c r="U33" s="75">
        <v>15693</v>
      </c>
      <c r="V33" s="75">
        <f t="shared" si="10"/>
        <v>67051</v>
      </c>
      <c r="W33" s="75">
        <f t="shared" si="11"/>
        <v>5595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5595</v>
      </c>
      <c r="AB33" s="76" t="s">
        <v>123</v>
      </c>
      <c r="AC33" s="75">
        <f t="shared" si="16"/>
        <v>0</v>
      </c>
      <c r="AD33" s="75">
        <f t="shared" si="17"/>
        <v>61456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16678</v>
      </c>
      <c r="AN33" s="75">
        <f t="shared" si="21"/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f t="shared" si="22"/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f t="shared" si="23"/>
        <v>16678</v>
      </c>
      <c r="AY33" s="75">
        <v>16678</v>
      </c>
      <c r="AZ33" s="75">
        <v>0</v>
      </c>
      <c r="BA33" s="75">
        <v>0</v>
      </c>
      <c r="BB33" s="75">
        <v>0</v>
      </c>
      <c r="BC33" s="75">
        <v>34680</v>
      </c>
      <c r="BD33" s="75">
        <v>0</v>
      </c>
      <c r="BE33" s="75">
        <v>0</v>
      </c>
      <c r="BF33" s="75">
        <f t="shared" si="24"/>
        <v>16678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0</v>
      </c>
      <c r="BP33" s="75">
        <f t="shared" si="28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15693</v>
      </c>
      <c r="CF33" s="75">
        <v>0</v>
      </c>
      <c r="CG33" s="75">
        <v>0</v>
      </c>
      <c r="CH33" s="75">
        <f t="shared" si="31"/>
        <v>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16678</v>
      </c>
      <c r="CR33" s="75">
        <f t="shared" si="41"/>
        <v>0</v>
      </c>
      <c r="CS33" s="75">
        <f t="shared" si="42"/>
        <v>0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0</v>
      </c>
      <c r="CX33" s="75">
        <f t="shared" si="47"/>
        <v>0</v>
      </c>
      <c r="CY33" s="75">
        <f t="shared" si="48"/>
        <v>0</v>
      </c>
      <c r="CZ33" s="75">
        <f t="shared" si="49"/>
        <v>0</v>
      </c>
      <c r="DA33" s="75">
        <f t="shared" si="50"/>
        <v>0</v>
      </c>
      <c r="DB33" s="75">
        <f t="shared" si="51"/>
        <v>16678</v>
      </c>
      <c r="DC33" s="75">
        <f t="shared" si="52"/>
        <v>16678</v>
      </c>
      <c r="DD33" s="75">
        <f t="shared" si="53"/>
        <v>0</v>
      </c>
      <c r="DE33" s="75">
        <f t="shared" si="54"/>
        <v>0</v>
      </c>
      <c r="DF33" s="75">
        <f t="shared" si="55"/>
        <v>0</v>
      </c>
      <c r="DG33" s="75">
        <f t="shared" si="56"/>
        <v>50373</v>
      </c>
      <c r="DH33" s="75">
        <f t="shared" si="57"/>
        <v>0</v>
      </c>
      <c r="DI33" s="75">
        <f t="shared" si="58"/>
        <v>0</v>
      </c>
      <c r="DJ33" s="75">
        <f t="shared" si="59"/>
        <v>16678</v>
      </c>
    </row>
    <row r="34" spans="1:114" s="50" customFormat="1" ht="12" customHeight="1">
      <c r="A34" s="53" t="s">
        <v>120</v>
      </c>
      <c r="B34" s="54" t="s">
        <v>192</v>
      </c>
      <c r="C34" s="53" t="s">
        <v>193</v>
      </c>
      <c r="D34" s="75">
        <f t="shared" si="6"/>
        <v>42113</v>
      </c>
      <c r="E34" s="75">
        <f t="shared" si="7"/>
        <v>6852</v>
      </c>
      <c r="F34" s="75">
        <v>0</v>
      </c>
      <c r="G34" s="75">
        <v>0</v>
      </c>
      <c r="H34" s="75">
        <v>0</v>
      </c>
      <c r="I34" s="75">
        <v>6852</v>
      </c>
      <c r="J34" s="76" t="s">
        <v>123</v>
      </c>
      <c r="K34" s="75">
        <v>0</v>
      </c>
      <c r="L34" s="75">
        <v>35261</v>
      </c>
      <c r="M34" s="75">
        <f t="shared" si="8"/>
        <v>15397</v>
      </c>
      <c r="N34" s="75">
        <f t="shared" si="9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123</v>
      </c>
      <c r="T34" s="75">
        <v>0</v>
      </c>
      <c r="U34" s="75">
        <v>15397</v>
      </c>
      <c r="V34" s="75">
        <f t="shared" si="10"/>
        <v>57510</v>
      </c>
      <c r="W34" s="75">
        <f t="shared" si="11"/>
        <v>6852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6852</v>
      </c>
      <c r="AB34" s="76" t="s">
        <v>123</v>
      </c>
      <c r="AC34" s="75">
        <f t="shared" si="16"/>
        <v>0</v>
      </c>
      <c r="AD34" s="75">
        <f t="shared" si="17"/>
        <v>50658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f t="shared" si="20"/>
        <v>0</v>
      </c>
      <c r="AN34" s="75">
        <f t="shared" si="21"/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f t="shared" si="22"/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f t="shared" si="23"/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42113</v>
      </c>
      <c r="BD34" s="75">
        <v>0</v>
      </c>
      <c r="BE34" s="75">
        <v>0</v>
      </c>
      <c r="BF34" s="75">
        <f t="shared" si="24"/>
        <v>0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0</v>
      </c>
      <c r="BP34" s="75">
        <f t="shared" si="28"/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15397</v>
      </c>
      <c r="CF34" s="75">
        <v>0</v>
      </c>
      <c r="CG34" s="75">
        <v>0</v>
      </c>
      <c r="CH34" s="75">
        <f t="shared" si="31"/>
        <v>0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0</v>
      </c>
      <c r="CQ34" s="75">
        <f t="shared" si="40"/>
        <v>0</v>
      </c>
      <c r="CR34" s="75">
        <f t="shared" si="41"/>
        <v>0</v>
      </c>
      <c r="CS34" s="75">
        <f t="shared" si="42"/>
        <v>0</v>
      </c>
      <c r="CT34" s="75">
        <f t="shared" si="43"/>
        <v>0</v>
      </c>
      <c r="CU34" s="75">
        <f t="shared" si="44"/>
        <v>0</v>
      </c>
      <c r="CV34" s="75">
        <f t="shared" si="45"/>
        <v>0</v>
      </c>
      <c r="CW34" s="75">
        <f t="shared" si="46"/>
        <v>0</v>
      </c>
      <c r="CX34" s="75">
        <f t="shared" si="47"/>
        <v>0</v>
      </c>
      <c r="CY34" s="75">
        <f t="shared" si="48"/>
        <v>0</v>
      </c>
      <c r="CZ34" s="75">
        <f t="shared" si="49"/>
        <v>0</v>
      </c>
      <c r="DA34" s="75">
        <f t="shared" si="50"/>
        <v>0</v>
      </c>
      <c r="DB34" s="75">
        <f t="shared" si="51"/>
        <v>0</v>
      </c>
      <c r="DC34" s="75">
        <f t="shared" si="52"/>
        <v>0</v>
      </c>
      <c r="DD34" s="75">
        <f t="shared" si="53"/>
        <v>0</v>
      </c>
      <c r="DE34" s="75">
        <f t="shared" si="54"/>
        <v>0</v>
      </c>
      <c r="DF34" s="75">
        <f t="shared" si="55"/>
        <v>0</v>
      </c>
      <c r="DG34" s="75">
        <f t="shared" si="56"/>
        <v>57510</v>
      </c>
      <c r="DH34" s="75">
        <f t="shared" si="57"/>
        <v>0</v>
      </c>
      <c r="DI34" s="75">
        <f t="shared" si="58"/>
        <v>0</v>
      </c>
      <c r="DJ34" s="75">
        <f t="shared" si="59"/>
        <v>0</v>
      </c>
    </row>
    <row r="35" spans="1:114" s="50" customFormat="1" ht="12" customHeight="1">
      <c r="A35" s="53" t="s">
        <v>120</v>
      </c>
      <c r="B35" s="54" t="s">
        <v>194</v>
      </c>
      <c r="C35" s="53" t="s">
        <v>195</v>
      </c>
      <c r="D35" s="75">
        <f t="shared" si="6"/>
        <v>102081</v>
      </c>
      <c r="E35" s="75">
        <f t="shared" si="7"/>
        <v>1979</v>
      </c>
      <c r="F35" s="75">
        <v>0</v>
      </c>
      <c r="G35" s="75">
        <v>1979</v>
      </c>
      <c r="H35" s="75">
        <v>0</v>
      </c>
      <c r="I35" s="75">
        <v>0</v>
      </c>
      <c r="J35" s="76" t="s">
        <v>123</v>
      </c>
      <c r="K35" s="75">
        <v>0</v>
      </c>
      <c r="L35" s="75">
        <v>100102</v>
      </c>
      <c r="M35" s="75">
        <f t="shared" si="8"/>
        <v>46122</v>
      </c>
      <c r="N35" s="75">
        <f t="shared" si="9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123</v>
      </c>
      <c r="T35" s="75">
        <v>0</v>
      </c>
      <c r="U35" s="75">
        <v>46122</v>
      </c>
      <c r="V35" s="75">
        <f t="shared" si="10"/>
        <v>148203</v>
      </c>
      <c r="W35" s="75">
        <f t="shared" si="11"/>
        <v>1979</v>
      </c>
      <c r="X35" s="75">
        <f t="shared" si="12"/>
        <v>0</v>
      </c>
      <c r="Y35" s="75">
        <f t="shared" si="13"/>
        <v>1979</v>
      </c>
      <c r="Z35" s="75">
        <f t="shared" si="14"/>
        <v>0</v>
      </c>
      <c r="AA35" s="75">
        <f t="shared" si="15"/>
        <v>0</v>
      </c>
      <c r="AB35" s="76" t="s">
        <v>123</v>
      </c>
      <c r="AC35" s="75">
        <f t="shared" si="16"/>
        <v>0</v>
      </c>
      <c r="AD35" s="75">
        <f t="shared" si="17"/>
        <v>146224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62755</v>
      </c>
      <c r="AN35" s="75">
        <f t="shared" si="21"/>
        <v>11000</v>
      </c>
      <c r="AO35" s="75">
        <v>11000</v>
      </c>
      <c r="AP35" s="75">
        <v>0</v>
      </c>
      <c r="AQ35" s="75">
        <v>0</v>
      </c>
      <c r="AR35" s="75">
        <v>0</v>
      </c>
      <c r="AS35" s="75">
        <f t="shared" si="22"/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f t="shared" si="23"/>
        <v>51755</v>
      </c>
      <c r="AY35" s="75">
        <v>51755</v>
      </c>
      <c r="AZ35" s="75">
        <v>0</v>
      </c>
      <c r="BA35" s="75">
        <v>0</v>
      </c>
      <c r="BB35" s="75">
        <v>0</v>
      </c>
      <c r="BC35" s="75">
        <v>36739</v>
      </c>
      <c r="BD35" s="75">
        <v>0</v>
      </c>
      <c r="BE35" s="75">
        <v>2587</v>
      </c>
      <c r="BF35" s="75">
        <f t="shared" si="24"/>
        <v>65342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0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46122</v>
      </c>
      <c r="CF35" s="75">
        <v>0</v>
      </c>
      <c r="CG35" s="75">
        <v>0</v>
      </c>
      <c r="CH35" s="75">
        <f t="shared" si="31"/>
        <v>0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0</v>
      </c>
      <c r="CQ35" s="75">
        <f t="shared" si="40"/>
        <v>62755</v>
      </c>
      <c r="CR35" s="75">
        <f t="shared" si="41"/>
        <v>11000</v>
      </c>
      <c r="CS35" s="75">
        <f t="shared" si="42"/>
        <v>11000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0</v>
      </c>
      <c r="CX35" s="75">
        <f t="shared" si="47"/>
        <v>0</v>
      </c>
      <c r="CY35" s="75">
        <f t="shared" si="48"/>
        <v>0</v>
      </c>
      <c r="CZ35" s="75">
        <f t="shared" si="49"/>
        <v>0</v>
      </c>
      <c r="DA35" s="75">
        <f t="shared" si="50"/>
        <v>0</v>
      </c>
      <c r="DB35" s="75">
        <f t="shared" si="51"/>
        <v>51755</v>
      </c>
      <c r="DC35" s="75">
        <f t="shared" si="52"/>
        <v>51755</v>
      </c>
      <c r="DD35" s="75">
        <f t="shared" si="53"/>
        <v>0</v>
      </c>
      <c r="DE35" s="75">
        <f t="shared" si="54"/>
        <v>0</v>
      </c>
      <c r="DF35" s="75">
        <f t="shared" si="55"/>
        <v>0</v>
      </c>
      <c r="DG35" s="75">
        <f t="shared" si="56"/>
        <v>82861</v>
      </c>
      <c r="DH35" s="75">
        <f t="shared" si="57"/>
        <v>0</v>
      </c>
      <c r="DI35" s="75">
        <f t="shared" si="58"/>
        <v>2587</v>
      </c>
      <c r="DJ35" s="75">
        <f t="shared" si="59"/>
        <v>65342</v>
      </c>
    </row>
    <row r="36" spans="1:114" s="50" customFormat="1" ht="12" customHeight="1">
      <c r="A36" s="53" t="s">
        <v>120</v>
      </c>
      <c r="B36" s="54" t="s">
        <v>196</v>
      </c>
      <c r="C36" s="53" t="s">
        <v>197</v>
      </c>
      <c r="D36" s="75">
        <f t="shared" si="6"/>
        <v>62483</v>
      </c>
      <c r="E36" s="75">
        <f t="shared" si="7"/>
        <v>0</v>
      </c>
      <c r="F36" s="75">
        <v>0</v>
      </c>
      <c r="G36" s="75">
        <v>0</v>
      </c>
      <c r="H36" s="75">
        <v>0</v>
      </c>
      <c r="I36" s="75">
        <v>0</v>
      </c>
      <c r="J36" s="76" t="s">
        <v>123</v>
      </c>
      <c r="K36" s="75">
        <v>0</v>
      </c>
      <c r="L36" s="75">
        <v>62483</v>
      </c>
      <c r="M36" s="75">
        <f t="shared" si="8"/>
        <v>54524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123</v>
      </c>
      <c r="T36" s="75">
        <v>0</v>
      </c>
      <c r="U36" s="75">
        <v>54524</v>
      </c>
      <c r="V36" s="75">
        <f t="shared" si="10"/>
        <v>117007</v>
      </c>
      <c r="W36" s="75">
        <f t="shared" si="11"/>
        <v>0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0</v>
      </c>
      <c r="AB36" s="76" t="s">
        <v>123</v>
      </c>
      <c r="AC36" s="75">
        <f t="shared" si="16"/>
        <v>0</v>
      </c>
      <c r="AD36" s="75">
        <f t="shared" si="17"/>
        <v>117007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551</v>
      </c>
      <c r="AM36" s="75">
        <f t="shared" si="20"/>
        <v>32921</v>
      </c>
      <c r="AN36" s="75">
        <f t="shared" si="21"/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f t="shared" si="22"/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f t="shared" si="23"/>
        <v>32921</v>
      </c>
      <c r="AY36" s="75">
        <v>31722</v>
      </c>
      <c r="AZ36" s="75">
        <v>1199</v>
      </c>
      <c r="BA36" s="75">
        <v>0</v>
      </c>
      <c r="BB36" s="75">
        <v>0</v>
      </c>
      <c r="BC36" s="75">
        <v>29011</v>
      </c>
      <c r="BD36" s="75">
        <v>0</v>
      </c>
      <c r="BE36" s="75">
        <v>0</v>
      </c>
      <c r="BF36" s="75">
        <f t="shared" si="24"/>
        <v>32921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0</v>
      </c>
      <c r="BP36" s="75">
        <f t="shared" si="28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54524</v>
      </c>
      <c r="CF36" s="75">
        <v>0</v>
      </c>
      <c r="CG36" s="75">
        <v>0</v>
      </c>
      <c r="CH36" s="75">
        <f t="shared" si="31"/>
        <v>0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551</v>
      </c>
      <c r="CQ36" s="75">
        <f t="shared" si="40"/>
        <v>32921</v>
      </c>
      <c r="CR36" s="75">
        <f t="shared" si="41"/>
        <v>0</v>
      </c>
      <c r="CS36" s="75">
        <f t="shared" si="42"/>
        <v>0</v>
      </c>
      <c r="CT36" s="75">
        <f t="shared" si="43"/>
        <v>0</v>
      </c>
      <c r="CU36" s="75">
        <f t="shared" si="44"/>
        <v>0</v>
      </c>
      <c r="CV36" s="75">
        <f t="shared" si="45"/>
        <v>0</v>
      </c>
      <c r="CW36" s="75">
        <f t="shared" si="46"/>
        <v>0</v>
      </c>
      <c r="CX36" s="75">
        <f t="shared" si="47"/>
        <v>0</v>
      </c>
      <c r="CY36" s="75">
        <f t="shared" si="48"/>
        <v>0</v>
      </c>
      <c r="CZ36" s="75">
        <f t="shared" si="49"/>
        <v>0</v>
      </c>
      <c r="DA36" s="75">
        <f t="shared" si="50"/>
        <v>0</v>
      </c>
      <c r="DB36" s="75">
        <f t="shared" si="51"/>
        <v>32921</v>
      </c>
      <c r="DC36" s="75">
        <f t="shared" si="52"/>
        <v>31722</v>
      </c>
      <c r="DD36" s="75">
        <f t="shared" si="53"/>
        <v>1199</v>
      </c>
      <c r="DE36" s="75">
        <f t="shared" si="54"/>
        <v>0</v>
      </c>
      <c r="DF36" s="75">
        <f t="shared" si="55"/>
        <v>0</v>
      </c>
      <c r="DG36" s="75">
        <f t="shared" si="56"/>
        <v>83535</v>
      </c>
      <c r="DH36" s="75">
        <f t="shared" si="57"/>
        <v>0</v>
      </c>
      <c r="DI36" s="75">
        <f t="shared" si="58"/>
        <v>0</v>
      </c>
      <c r="DJ36" s="75">
        <f t="shared" si="59"/>
        <v>32921</v>
      </c>
    </row>
    <row r="37" spans="1:114" s="50" customFormat="1" ht="12" customHeight="1">
      <c r="A37" s="53" t="s">
        <v>120</v>
      </c>
      <c r="B37" s="54" t="s">
        <v>198</v>
      </c>
      <c r="C37" s="53" t="s">
        <v>199</v>
      </c>
      <c r="D37" s="75">
        <f t="shared" si="6"/>
        <v>53894</v>
      </c>
      <c r="E37" s="75">
        <f t="shared" si="7"/>
        <v>0</v>
      </c>
      <c r="F37" s="75">
        <v>0</v>
      </c>
      <c r="G37" s="75">
        <v>0</v>
      </c>
      <c r="H37" s="75">
        <v>0</v>
      </c>
      <c r="I37" s="75">
        <v>0</v>
      </c>
      <c r="J37" s="76" t="s">
        <v>123</v>
      </c>
      <c r="K37" s="75">
        <v>0</v>
      </c>
      <c r="L37" s="75">
        <v>53894</v>
      </c>
      <c r="M37" s="75">
        <f t="shared" si="8"/>
        <v>20306</v>
      </c>
      <c r="N37" s="75">
        <f t="shared" si="9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123</v>
      </c>
      <c r="T37" s="75">
        <v>0</v>
      </c>
      <c r="U37" s="75">
        <v>20306</v>
      </c>
      <c r="V37" s="75">
        <f t="shared" si="10"/>
        <v>74200</v>
      </c>
      <c r="W37" s="75">
        <f t="shared" si="11"/>
        <v>0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0</v>
      </c>
      <c r="AB37" s="76" t="s">
        <v>123</v>
      </c>
      <c r="AC37" s="75">
        <f t="shared" si="16"/>
        <v>0</v>
      </c>
      <c r="AD37" s="75">
        <f t="shared" si="17"/>
        <v>74200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330</v>
      </c>
      <c r="AM37" s="75">
        <f t="shared" si="20"/>
        <v>36277</v>
      </c>
      <c r="AN37" s="75">
        <f t="shared" si="21"/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f t="shared" si="22"/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f t="shared" si="23"/>
        <v>36277</v>
      </c>
      <c r="AY37" s="75">
        <v>34801</v>
      </c>
      <c r="AZ37" s="75">
        <v>1476</v>
      </c>
      <c r="BA37" s="75">
        <v>0</v>
      </c>
      <c r="BB37" s="75">
        <v>0</v>
      </c>
      <c r="BC37" s="75">
        <v>17287</v>
      </c>
      <c r="BD37" s="75">
        <v>0</v>
      </c>
      <c r="BE37" s="75">
        <v>0</v>
      </c>
      <c r="BF37" s="75">
        <f t="shared" si="24"/>
        <v>36277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2080</v>
      </c>
      <c r="BO37" s="75">
        <f t="shared" si="27"/>
        <v>0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f t="shared" si="30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18226</v>
      </c>
      <c r="CF37" s="75">
        <v>0</v>
      </c>
      <c r="CG37" s="75">
        <v>0</v>
      </c>
      <c r="CH37" s="75">
        <f t="shared" si="31"/>
        <v>0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2410</v>
      </c>
      <c r="CQ37" s="75">
        <f t="shared" si="40"/>
        <v>36277</v>
      </c>
      <c r="CR37" s="75">
        <f t="shared" si="41"/>
        <v>0</v>
      </c>
      <c r="CS37" s="75">
        <f t="shared" si="42"/>
        <v>0</v>
      </c>
      <c r="CT37" s="75">
        <f t="shared" si="43"/>
        <v>0</v>
      </c>
      <c r="CU37" s="75">
        <f t="shared" si="44"/>
        <v>0</v>
      </c>
      <c r="CV37" s="75">
        <f t="shared" si="45"/>
        <v>0</v>
      </c>
      <c r="CW37" s="75">
        <f t="shared" si="46"/>
        <v>0</v>
      </c>
      <c r="CX37" s="75">
        <f t="shared" si="47"/>
        <v>0</v>
      </c>
      <c r="CY37" s="75">
        <f t="shared" si="48"/>
        <v>0</v>
      </c>
      <c r="CZ37" s="75">
        <f t="shared" si="49"/>
        <v>0</v>
      </c>
      <c r="DA37" s="75">
        <f t="shared" si="50"/>
        <v>0</v>
      </c>
      <c r="DB37" s="75">
        <f t="shared" si="51"/>
        <v>36277</v>
      </c>
      <c r="DC37" s="75">
        <f t="shared" si="52"/>
        <v>34801</v>
      </c>
      <c r="DD37" s="75">
        <f t="shared" si="53"/>
        <v>1476</v>
      </c>
      <c r="DE37" s="75">
        <f t="shared" si="54"/>
        <v>0</v>
      </c>
      <c r="DF37" s="75">
        <f t="shared" si="55"/>
        <v>0</v>
      </c>
      <c r="DG37" s="75">
        <f t="shared" si="56"/>
        <v>35513</v>
      </c>
      <c r="DH37" s="75">
        <f t="shared" si="57"/>
        <v>0</v>
      </c>
      <c r="DI37" s="75">
        <f t="shared" si="58"/>
        <v>0</v>
      </c>
      <c r="DJ37" s="75">
        <f t="shared" si="59"/>
        <v>36277</v>
      </c>
    </row>
    <row r="38" spans="1:114" s="50" customFormat="1" ht="12" customHeight="1">
      <c r="A38" s="53" t="s">
        <v>120</v>
      </c>
      <c r="B38" s="54" t="s">
        <v>200</v>
      </c>
      <c r="C38" s="53" t="s">
        <v>201</v>
      </c>
      <c r="D38" s="75">
        <f t="shared" si="6"/>
        <v>55135</v>
      </c>
      <c r="E38" s="75">
        <f t="shared" si="7"/>
        <v>26</v>
      </c>
      <c r="F38" s="75">
        <v>0</v>
      </c>
      <c r="G38" s="75">
        <v>0</v>
      </c>
      <c r="H38" s="75">
        <v>0</v>
      </c>
      <c r="I38" s="75">
        <v>0</v>
      </c>
      <c r="J38" s="76" t="s">
        <v>123</v>
      </c>
      <c r="K38" s="75">
        <v>26</v>
      </c>
      <c r="L38" s="75">
        <v>55109</v>
      </c>
      <c r="M38" s="75">
        <f t="shared" si="8"/>
        <v>26034</v>
      </c>
      <c r="N38" s="75">
        <f t="shared" si="9"/>
        <v>8</v>
      </c>
      <c r="O38" s="75">
        <v>0</v>
      </c>
      <c r="P38" s="75">
        <v>0</v>
      </c>
      <c r="Q38" s="75">
        <v>0</v>
      </c>
      <c r="R38" s="75">
        <v>0</v>
      </c>
      <c r="S38" s="76" t="s">
        <v>123</v>
      </c>
      <c r="T38" s="75">
        <v>8</v>
      </c>
      <c r="U38" s="75">
        <v>26026</v>
      </c>
      <c r="V38" s="75">
        <f t="shared" si="10"/>
        <v>81169</v>
      </c>
      <c r="W38" s="75">
        <f t="shared" si="11"/>
        <v>34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123</v>
      </c>
      <c r="AC38" s="75">
        <f t="shared" si="16"/>
        <v>34</v>
      </c>
      <c r="AD38" s="75">
        <f t="shared" si="17"/>
        <v>81135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449</v>
      </c>
      <c r="AM38" s="75">
        <f t="shared" si="20"/>
        <v>31416</v>
      </c>
      <c r="AN38" s="75">
        <f t="shared" si="21"/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f t="shared" si="22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23"/>
        <v>31416</v>
      </c>
      <c r="AY38" s="75">
        <v>29715</v>
      </c>
      <c r="AZ38" s="75">
        <v>1701</v>
      </c>
      <c r="BA38" s="75">
        <v>0</v>
      </c>
      <c r="BB38" s="75">
        <v>0</v>
      </c>
      <c r="BC38" s="75">
        <v>23270</v>
      </c>
      <c r="BD38" s="75">
        <v>0</v>
      </c>
      <c r="BE38" s="75">
        <v>0</v>
      </c>
      <c r="BF38" s="75">
        <f t="shared" si="24"/>
        <v>31416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2618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23416</v>
      </c>
      <c r="CF38" s="75">
        <v>0</v>
      </c>
      <c r="CG38" s="75">
        <v>0</v>
      </c>
      <c r="CH38" s="75">
        <f t="shared" si="31"/>
        <v>0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3067</v>
      </c>
      <c r="CQ38" s="75">
        <f t="shared" si="40"/>
        <v>31416</v>
      </c>
      <c r="CR38" s="75">
        <f t="shared" si="41"/>
        <v>0</v>
      </c>
      <c r="CS38" s="75">
        <f t="shared" si="42"/>
        <v>0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0</v>
      </c>
      <c r="CX38" s="75">
        <f t="shared" si="47"/>
        <v>0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31416</v>
      </c>
      <c r="DC38" s="75">
        <f t="shared" si="52"/>
        <v>29715</v>
      </c>
      <c r="DD38" s="75">
        <f t="shared" si="53"/>
        <v>1701</v>
      </c>
      <c r="DE38" s="75">
        <f t="shared" si="54"/>
        <v>0</v>
      </c>
      <c r="DF38" s="75">
        <f t="shared" si="55"/>
        <v>0</v>
      </c>
      <c r="DG38" s="75">
        <f t="shared" si="56"/>
        <v>46686</v>
      </c>
      <c r="DH38" s="75">
        <f t="shared" si="57"/>
        <v>0</v>
      </c>
      <c r="DI38" s="75">
        <f t="shared" si="58"/>
        <v>0</v>
      </c>
      <c r="DJ38" s="75">
        <f t="shared" si="59"/>
        <v>31416</v>
      </c>
    </row>
    <row r="39" spans="1:114" s="50" customFormat="1" ht="12" customHeight="1">
      <c r="A39" s="53" t="s">
        <v>120</v>
      </c>
      <c r="B39" s="54" t="s">
        <v>202</v>
      </c>
      <c r="C39" s="53" t="s">
        <v>203</v>
      </c>
      <c r="D39" s="75">
        <f t="shared" si="6"/>
        <v>41408</v>
      </c>
      <c r="E39" s="75">
        <f t="shared" si="7"/>
        <v>0</v>
      </c>
      <c r="F39" s="75">
        <v>0</v>
      </c>
      <c r="G39" s="75">
        <v>0</v>
      </c>
      <c r="H39" s="75">
        <v>0</v>
      </c>
      <c r="I39" s="75">
        <v>0</v>
      </c>
      <c r="J39" s="76" t="s">
        <v>123</v>
      </c>
      <c r="K39" s="75">
        <v>0</v>
      </c>
      <c r="L39" s="75">
        <v>41408</v>
      </c>
      <c r="M39" s="75">
        <f t="shared" si="8"/>
        <v>24477</v>
      </c>
      <c r="N39" s="75">
        <f t="shared" si="9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123</v>
      </c>
      <c r="T39" s="75">
        <v>0</v>
      </c>
      <c r="U39" s="75">
        <v>24477</v>
      </c>
      <c r="V39" s="75">
        <f t="shared" si="10"/>
        <v>65885</v>
      </c>
      <c r="W39" s="75">
        <f t="shared" si="11"/>
        <v>0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0</v>
      </c>
      <c r="AB39" s="76" t="s">
        <v>123</v>
      </c>
      <c r="AC39" s="75">
        <f t="shared" si="16"/>
        <v>0</v>
      </c>
      <c r="AD39" s="75">
        <f t="shared" si="17"/>
        <v>65885</v>
      </c>
      <c r="AE39" s="75">
        <f t="shared" si="18"/>
        <v>0</v>
      </c>
      <c r="AF39" s="75">
        <f t="shared" si="19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301</v>
      </c>
      <c r="AM39" s="75">
        <f t="shared" si="20"/>
        <v>25200</v>
      </c>
      <c r="AN39" s="75">
        <f t="shared" si="21"/>
        <v>6126</v>
      </c>
      <c r="AO39" s="75">
        <v>6126</v>
      </c>
      <c r="AP39" s="75">
        <v>0</v>
      </c>
      <c r="AQ39" s="75">
        <v>0</v>
      </c>
      <c r="AR39" s="75">
        <v>0</v>
      </c>
      <c r="AS39" s="75">
        <f t="shared" si="22"/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f t="shared" si="23"/>
        <v>19074</v>
      </c>
      <c r="AY39" s="75">
        <v>18035</v>
      </c>
      <c r="AZ39" s="75">
        <v>949</v>
      </c>
      <c r="BA39" s="75">
        <v>0</v>
      </c>
      <c r="BB39" s="75">
        <v>90</v>
      </c>
      <c r="BC39" s="75">
        <v>15907</v>
      </c>
      <c r="BD39" s="75">
        <v>0</v>
      </c>
      <c r="BE39" s="75">
        <v>0</v>
      </c>
      <c r="BF39" s="75">
        <f t="shared" si="24"/>
        <v>25200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2359</v>
      </c>
      <c r="BO39" s="75">
        <f t="shared" si="27"/>
        <v>0</v>
      </c>
      <c r="BP39" s="75">
        <f t="shared" si="28"/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22118</v>
      </c>
      <c r="CF39" s="75">
        <v>0</v>
      </c>
      <c r="CG39" s="75">
        <v>0</v>
      </c>
      <c r="CH39" s="75">
        <f t="shared" si="31"/>
        <v>0</v>
      </c>
      <c r="CI39" s="75">
        <f t="shared" si="32"/>
        <v>0</v>
      </c>
      <c r="CJ39" s="75">
        <f t="shared" si="33"/>
        <v>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0</v>
      </c>
      <c r="CO39" s="75">
        <f t="shared" si="38"/>
        <v>0</v>
      </c>
      <c r="CP39" s="75">
        <f t="shared" si="39"/>
        <v>2660</v>
      </c>
      <c r="CQ39" s="75">
        <f t="shared" si="40"/>
        <v>25200</v>
      </c>
      <c r="CR39" s="75">
        <f t="shared" si="41"/>
        <v>6126</v>
      </c>
      <c r="CS39" s="75">
        <f t="shared" si="42"/>
        <v>6126</v>
      </c>
      <c r="CT39" s="75">
        <f t="shared" si="43"/>
        <v>0</v>
      </c>
      <c r="CU39" s="75">
        <f t="shared" si="44"/>
        <v>0</v>
      </c>
      <c r="CV39" s="75">
        <f t="shared" si="45"/>
        <v>0</v>
      </c>
      <c r="CW39" s="75">
        <f t="shared" si="46"/>
        <v>0</v>
      </c>
      <c r="CX39" s="75">
        <f t="shared" si="47"/>
        <v>0</v>
      </c>
      <c r="CY39" s="75">
        <f t="shared" si="48"/>
        <v>0</v>
      </c>
      <c r="CZ39" s="75">
        <f t="shared" si="49"/>
        <v>0</v>
      </c>
      <c r="DA39" s="75">
        <f t="shared" si="50"/>
        <v>0</v>
      </c>
      <c r="DB39" s="75">
        <f t="shared" si="51"/>
        <v>19074</v>
      </c>
      <c r="DC39" s="75">
        <f t="shared" si="52"/>
        <v>18035</v>
      </c>
      <c r="DD39" s="75">
        <f t="shared" si="53"/>
        <v>949</v>
      </c>
      <c r="DE39" s="75">
        <f t="shared" si="54"/>
        <v>0</v>
      </c>
      <c r="DF39" s="75">
        <f t="shared" si="55"/>
        <v>90</v>
      </c>
      <c r="DG39" s="75">
        <f t="shared" si="56"/>
        <v>38025</v>
      </c>
      <c r="DH39" s="75">
        <f t="shared" si="57"/>
        <v>0</v>
      </c>
      <c r="DI39" s="75">
        <f t="shared" si="58"/>
        <v>0</v>
      </c>
      <c r="DJ39" s="75">
        <f t="shared" si="59"/>
        <v>25200</v>
      </c>
    </row>
    <row r="40" spans="1:114" s="50" customFormat="1" ht="12" customHeight="1">
      <c r="A40" s="53" t="s">
        <v>120</v>
      </c>
      <c r="B40" s="54" t="s">
        <v>204</v>
      </c>
      <c r="C40" s="53" t="s">
        <v>205</v>
      </c>
      <c r="D40" s="75">
        <f t="shared" si="6"/>
        <v>40190</v>
      </c>
      <c r="E40" s="75">
        <f t="shared" si="7"/>
        <v>70</v>
      </c>
      <c r="F40" s="75">
        <v>0</v>
      </c>
      <c r="G40" s="75">
        <v>0</v>
      </c>
      <c r="H40" s="75">
        <v>0</v>
      </c>
      <c r="I40" s="75">
        <v>70</v>
      </c>
      <c r="J40" s="76" t="s">
        <v>123</v>
      </c>
      <c r="K40" s="75">
        <v>0</v>
      </c>
      <c r="L40" s="75">
        <v>40120</v>
      </c>
      <c r="M40" s="75">
        <f t="shared" si="8"/>
        <v>6542</v>
      </c>
      <c r="N40" s="75">
        <f t="shared" si="9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123</v>
      </c>
      <c r="T40" s="75">
        <v>0</v>
      </c>
      <c r="U40" s="75">
        <v>6542</v>
      </c>
      <c r="V40" s="75">
        <f t="shared" si="10"/>
        <v>46732</v>
      </c>
      <c r="W40" s="75">
        <f t="shared" si="11"/>
        <v>70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70</v>
      </c>
      <c r="AB40" s="76" t="s">
        <v>123</v>
      </c>
      <c r="AC40" s="75">
        <f t="shared" si="16"/>
        <v>0</v>
      </c>
      <c r="AD40" s="75">
        <f t="shared" si="17"/>
        <v>46662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40190</v>
      </c>
      <c r="AN40" s="75">
        <f t="shared" si="21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22"/>
        <v>1332</v>
      </c>
      <c r="AT40" s="75">
        <v>1332</v>
      </c>
      <c r="AU40" s="75">
        <v>0</v>
      </c>
      <c r="AV40" s="75">
        <v>0</v>
      </c>
      <c r="AW40" s="75">
        <v>0</v>
      </c>
      <c r="AX40" s="75">
        <f t="shared" si="23"/>
        <v>38858</v>
      </c>
      <c r="AY40" s="75">
        <v>5400</v>
      </c>
      <c r="AZ40" s="75">
        <v>30582</v>
      </c>
      <c r="BA40" s="75">
        <v>2876</v>
      </c>
      <c r="BB40" s="75">
        <v>0</v>
      </c>
      <c r="BC40" s="75">
        <v>0</v>
      </c>
      <c r="BD40" s="75">
        <v>0</v>
      </c>
      <c r="BE40" s="75">
        <v>0</v>
      </c>
      <c r="BF40" s="75">
        <f t="shared" si="24"/>
        <v>40190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6542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30"/>
        <v>6542</v>
      </c>
      <c r="CA40" s="75">
        <v>0</v>
      </c>
      <c r="CB40" s="75">
        <v>6542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f t="shared" si="31"/>
        <v>6542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46732</v>
      </c>
      <c r="CR40" s="75">
        <f t="shared" si="41"/>
        <v>0</v>
      </c>
      <c r="CS40" s="75">
        <f t="shared" si="42"/>
        <v>0</v>
      </c>
      <c r="CT40" s="75">
        <f t="shared" si="43"/>
        <v>0</v>
      </c>
      <c r="CU40" s="75">
        <f t="shared" si="44"/>
        <v>0</v>
      </c>
      <c r="CV40" s="75">
        <f t="shared" si="45"/>
        <v>0</v>
      </c>
      <c r="CW40" s="75">
        <f t="shared" si="46"/>
        <v>1332</v>
      </c>
      <c r="CX40" s="75">
        <f t="shared" si="47"/>
        <v>1332</v>
      </c>
      <c r="CY40" s="75">
        <f t="shared" si="48"/>
        <v>0</v>
      </c>
      <c r="CZ40" s="75">
        <f t="shared" si="49"/>
        <v>0</v>
      </c>
      <c r="DA40" s="75">
        <f t="shared" si="50"/>
        <v>0</v>
      </c>
      <c r="DB40" s="75">
        <f t="shared" si="51"/>
        <v>45400</v>
      </c>
      <c r="DC40" s="75">
        <f t="shared" si="52"/>
        <v>5400</v>
      </c>
      <c r="DD40" s="75">
        <f t="shared" si="53"/>
        <v>37124</v>
      </c>
      <c r="DE40" s="75">
        <f t="shared" si="54"/>
        <v>2876</v>
      </c>
      <c r="DF40" s="75">
        <f t="shared" si="55"/>
        <v>0</v>
      </c>
      <c r="DG40" s="75">
        <f t="shared" si="56"/>
        <v>0</v>
      </c>
      <c r="DH40" s="75">
        <f t="shared" si="57"/>
        <v>0</v>
      </c>
      <c r="DI40" s="75">
        <f t="shared" si="58"/>
        <v>0</v>
      </c>
      <c r="DJ40" s="75">
        <f t="shared" si="59"/>
        <v>46732</v>
      </c>
    </row>
    <row r="41" spans="1:114" s="50" customFormat="1" ht="12" customHeight="1">
      <c r="A41" s="53" t="s">
        <v>120</v>
      </c>
      <c r="B41" s="54" t="s">
        <v>206</v>
      </c>
      <c r="C41" s="53" t="s">
        <v>207</v>
      </c>
      <c r="D41" s="75">
        <f t="shared" si="6"/>
        <v>96390</v>
      </c>
      <c r="E41" s="75">
        <f t="shared" si="7"/>
        <v>40</v>
      </c>
      <c r="F41" s="75">
        <v>0</v>
      </c>
      <c r="G41" s="75">
        <v>0</v>
      </c>
      <c r="H41" s="75">
        <v>0</v>
      </c>
      <c r="I41" s="75">
        <v>0</v>
      </c>
      <c r="J41" s="76" t="s">
        <v>123</v>
      </c>
      <c r="K41" s="75">
        <v>40</v>
      </c>
      <c r="L41" s="75">
        <v>96350</v>
      </c>
      <c r="M41" s="75">
        <f t="shared" si="8"/>
        <v>12302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123</v>
      </c>
      <c r="T41" s="75">
        <v>0</v>
      </c>
      <c r="U41" s="75">
        <v>12302</v>
      </c>
      <c r="V41" s="75">
        <f t="shared" si="10"/>
        <v>108692</v>
      </c>
      <c r="W41" s="75">
        <f t="shared" si="11"/>
        <v>40</v>
      </c>
      <c r="X41" s="75">
        <f t="shared" si="12"/>
        <v>0</v>
      </c>
      <c r="Y41" s="75">
        <f t="shared" si="13"/>
        <v>0</v>
      </c>
      <c r="Z41" s="75">
        <f t="shared" si="14"/>
        <v>0</v>
      </c>
      <c r="AA41" s="75">
        <f t="shared" si="15"/>
        <v>0</v>
      </c>
      <c r="AB41" s="76" t="s">
        <v>123</v>
      </c>
      <c r="AC41" s="75">
        <f t="shared" si="16"/>
        <v>40</v>
      </c>
      <c r="AD41" s="75">
        <f t="shared" si="17"/>
        <v>108652</v>
      </c>
      <c r="AE41" s="75">
        <f t="shared" si="18"/>
        <v>0</v>
      </c>
      <c r="AF41" s="75">
        <f t="shared" si="19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17</v>
      </c>
      <c r="AM41" s="75">
        <f t="shared" si="20"/>
        <v>46185</v>
      </c>
      <c r="AN41" s="75">
        <f t="shared" si="21"/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f t="shared" si="22"/>
        <v>6360</v>
      </c>
      <c r="AT41" s="75">
        <v>0</v>
      </c>
      <c r="AU41" s="75">
        <v>6360</v>
      </c>
      <c r="AV41" s="75">
        <v>0</v>
      </c>
      <c r="AW41" s="75">
        <v>0</v>
      </c>
      <c r="AX41" s="75">
        <f t="shared" si="23"/>
        <v>39825</v>
      </c>
      <c r="AY41" s="75">
        <v>37709</v>
      </c>
      <c r="AZ41" s="75">
        <v>754</v>
      </c>
      <c r="BA41" s="75">
        <v>0</v>
      </c>
      <c r="BB41" s="75">
        <v>1362</v>
      </c>
      <c r="BC41" s="75">
        <v>45663</v>
      </c>
      <c r="BD41" s="75">
        <v>0</v>
      </c>
      <c r="BE41" s="75">
        <v>4525</v>
      </c>
      <c r="BF41" s="75">
        <f t="shared" si="24"/>
        <v>50710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2</v>
      </c>
      <c r="BO41" s="75">
        <f t="shared" si="27"/>
        <v>0</v>
      </c>
      <c r="BP41" s="75">
        <f t="shared" si="28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12300</v>
      </c>
      <c r="CF41" s="75">
        <v>0</v>
      </c>
      <c r="CG41" s="75">
        <v>0</v>
      </c>
      <c r="CH41" s="75">
        <f t="shared" si="31"/>
        <v>0</v>
      </c>
      <c r="CI41" s="75">
        <f t="shared" si="32"/>
        <v>0</v>
      </c>
      <c r="CJ41" s="75">
        <f t="shared" si="33"/>
        <v>0</v>
      </c>
      <c r="CK41" s="75">
        <f t="shared" si="34"/>
        <v>0</v>
      </c>
      <c r="CL41" s="75">
        <f t="shared" si="35"/>
        <v>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19</v>
      </c>
      <c r="CQ41" s="75">
        <f t="shared" si="40"/>
        <v>46185</v>
      </c>
      <c r="CR41" s="75">
        <f t="shared" si="41"/>
        <v>0</v>
      </c>
      <c r="CS41" s="75">
        <f t="shared" si="42"/>
        <v>0</v>
      </c>
      <c r="CT41" s="75">
        <f t="shared" si="43"/>
        <v>0</v>
      </c>
      <c r="CU41" s="75">
        <f t="shared" si="44"/>
        <v>0</v>
      </c>
      <c r="CV41" s="75">
        <f t="shared" si="45"/>
        <v>0</v>
      </c>
      <c r="CW41" s="75">
        <f t="shared" si="46"/>
        <v>6360</v>
      </c>
      <c r="CX41" s="75">
        <f t="shared" si="47"/>
        <v>0</v>
      </c>
      <c r="CY41" s="75">
        <f t="shared" si="48"/>
        <v>6360</v>
      </c>
      <c r="CZ41" s="75">
        <f t="shared" si="49"/>
        <v>0</v>
      </c>
      <c r="DA41" s="75">
        <f t="shared" si="50"/>
        <v>0</v>
      </c>
      <c r="DB41" s="75">
        <f t="shared" si="51"/>
        <v>39825</v>
      </c>
      <c r="DC41" s="75">
        <f t="shared" si="52"/>
        <v>37709</v>
      </c>
      <c r="DD41" s="75">
        <f t="shared" si="53"/>
        <v>754</v>
      </c>
      <c r="DE41" s="75">
        <f t="shared" si="54"/>
        <v>0</v>
      </c>
      <c r="DF41" s="75">
        <f t="shared" si="55"/>
        <v>1362</v>
      </c>
      <c r="DG41" s="75">
        <f t="shared" si="56"/>
        <v>57963</v>
      </c>
      <c r="DH41" s="75">
        <f t="shared" si="57"/>
        <v>0</v>
      </c>
      <c r="DI41" s="75">
        <f t="shared" si="58"/>
        <v>4525</v>
      </c>
      <c r="DJ41" s="75">
        <f t="shared" si="59"/>
        <v>50710</v>
      </c>
    </row>
    <row r="42" spans="1:114" s="50" customFormat="1" ht="12" customHeight="1">
      <c r="A42" s="53" t="s">
        <v>120</v>
      </c>
      <c r="B42" s="54" t="s">
        <v>208</v>
      </c>
      <c r="C42" s="53" t="s">
        <v>209</v>
      </c>
      <c r="D42" s="75">
        <f t="shared" si="6"/>
        <v>44819</v>
      </c>
      <c r="E42" s="75">
        <f t="shared" si="7"/>
        <v>871</v>
      </c>
      <c r="F42" s="75">
        <v>0</v>
      </c>
      <c r="G42" s="75">
        <v>0</v>
      </c>
      <c r="H42" s="75">
        <v>0</v>
      </c>
      <c r="I42" s="75">
        <v>806</v>
      </c>
      <c r="J42" s="76" t="s">
        <v>123</v>
      </c>
      <c r="K42" s="75">
        <v>65</v>
      </c>
      <c r="L42" s="75">
        <v>43948</v>
      </c>
      <c r="M42" s="75">
        <f t="shared" si="8"/>
        <v>16557</v>
      </c>
      <c r="N42" s="75">
        <f t="shared" si="9"/>
        <v>5</v>
      </c>
      <c r="O42" s="75">
        <v>0</v>
      </c>
      <c r="P42" s="75">
        <v>0</v>
      </c>
      <c r="Q42" s="75">
        <v>0</v>
      </c>
      <c r="R42" s="75">
        <v>0</v>
      </c>
      <c r="S42" s="76" t="s">
        <v>123</v>
      </c>
      <c r="T42" s="75">
        <v>5</v>
      </c>
      <c r="U42" s="75">
        <v>16552</v>
      </c>
      <c r="V42" s="75">
        <f t="shared" si="10"/>
        <v>61376</v>
      </c>
      <c r="W42" s="75">
        <f t="shared" si="11"/>
        <v>876</v>
      </c>
      <c r="X42" s="75">
        <f t="shared" si="12"/>
        <v>0</v>
      </c>
      <c r="Y42" s="75">
        <f t="shared" si="13"/>
        <v>0</v>
      </c>
      <c r="Z42" s="75">
        <f t="shared" si="14"/>
        <v>0</v>
      </c>
      <c r="AA42" s="75">
        <f t="shared" si="15"/>
        <v>806</v>
      </c>
      <c r="AB42" s="76" t="s">
        <v>123</v>
      </c>
      <c r="AC42" s="75">
        <f t="shared" si="16"/>
        <v>70</v>
      </c>
      <c r="AD42" s="75">
        <f t="shared" si="17"/>
        <v>60500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12</v>
      </c>
      <c r="AM42" s="75">
        <f t="shared" si="20"/>
        <v>25211</v>
      </c>
      <c r="AN42" s="75">
        <f t="shared" si="21"/>
        <v>4671</v>
      </c>
      <c r="AO42" s="75">
        <v>4671</v>
      </c>
      <c r="AP42" s="75">
        <v>0</v>
      </c>
      <c r="AQ42" s="75">
        <v>0</v>
      </c>
      <c r="AR42" s="75">
        <v>0</v>
      </c>
      <c r="AS42" s="75">
        <f t="shared" si="22"/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f t="shared" si="23"/>
        <v>20540</v>
      </c>
      <c r="AY42" s="75">
        <v>20540</v>
      </c>
      <c r="AZ42" s="75">
        <v>0</v>
      </c>
      <c r="BA42" s="75">
        <v>0</v>
      </c>
      <c r="BB42" s="75">
        <v>0</v>
      </c>
      <c r="BC42" s="75">
        <v>19596</v>
      </c>
      <c r="BD42" s="75">
        <v>0</v>
      </c>
      <c r="BE42" s="75">
        <v>0</v>
      </c>
      <c r="BF42" s="75">
        <f t="shared" si="24"/>
        <v>25211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2</v>
      </c>
      <c r="BO42" s="75">
        <f t="shared" si="27"/>
        <v>0</v>
      </c>
      <c r="BP42" s="75">
        <f t="shared" si="28"/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f t="shared" si="29"/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f t="shared" si="30"/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16555</v>
      </c>
      <c r="CF42" s="75">
        <v>0</v>
      </c>
      <c r="CG42" s="75">
        <v>0</v>
      </c>
      <c r="CH42" s="75">
        <f t="shared" si="31"/>
        <v>0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14</v>
      </c>
      <c r="CQ42" s="75">
        <f t="shared" si="40"/>
        <v>25211</v>
      </c>
      <c r="CR42" s="75">
        <f t="shared" si="41"/>
        <v>4671</v>
      </c>
      <c r="CS42" s="75">
        <f t="shared" si="42"/>
        <v>4671</v>
      </c>
      <c r="CT42" s="75">
        <f t="shared" si="43"/>
        <v>0</v>
      </c>
      <c r="CU42" s="75">
        <f t="shared" si="44"/>
        <v>0</v>
      </c>
      <c r="CV42" s="75">
        <f t="shared" si="45"/>
        <v>0</v>
      </c>
      <c r="CW42" s="75">
        <f t="shared" si="46"/>
        <v>0</v>
      </c>
      <c r="CX42" s="75">
        <f t="shared" si="47"/>
        <v>0</v>
      </c>
      <c r="CY42" s="75">
        <f t="shared" si="48"/>
        <v>0</v>
      </c>
      <c r="CZ42" s="75">
        <f t="shared" si="49"/>
        <v>0</v>
      </c>
      <c r="DA42" s="75">
        <f t="shared" si="50"/>
        <v>0</v>
      </c>
      <c r="DB42" s="75">
        <f t="shared" si="51"/>
        <v>20540</v>
      </c>
      <c r="DC42" s="75">
        <f t="shared" si="52"/>
        <v>20540</v>
      </c>
      <c r="DD42" s="75">
        <f t="shared" si="53"/>
        <v>0</v>
      </c>
      <c r="DE42" s="75">
        <f t="shared" si="54"/>
        <v>0</v>
      </c>
      <c r="DF42" s="75">
        <f t="shared" si="55"/>
        <v>0</v>
      </c>
      <c r="DG42" s="75">
        <f t="shared" si="56"/>
        <v>36151</v>
      </c>
      <c r="DH42" s="75">
        <f t="shared" si="57"/>
        <v>0</v>
      </c>
      <c r="DI42" s="75">
        <f t="shared" si="58"/>
        <v>0</v>
      </c>
      <c r="DJ42" s="75">
        <f t="shared" si="59"/>
        <v>25211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210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6" t="s">
        <v>211</v>
      </c>
      <c r="B2" s="146" t="s">
        <v>212</v>
      </c>
      <c r="C2" s="149" t="s">
        <v>213</v>
      </c>
      <c r="D2" s="129" t="s">
        <v>214</v>
      </c>
      <c r="E2" s="79"/>
      <c r="F2" s="79"/>
      <c r="G2" s="79"/>
      <c r="H2" s="79"/>
      <c r="I2" s="79"/>
      <c r="J2" s="79"/>
      <c r="K2" s="79"/>
      <c r="L2" s="80"/>
      <c r="M2" s="129" t="s">
        <v>215</v>
      </c>
      <c r="N2" s="79"/>
      <c r="O2" s="79"/>
      <c r="P2" s="79"/>
      <c r="Q2" s="79"/>
      <c r="R2" s="79"/>
      <c r="S2" s="79"/>
      <c r="T2" s="79"/>
      <c r="U2" s="80"/>
      <c r="V2" s="129" t="s">
        <v>216</v>
      </c>
      <c r="W2" s="79"/>
      <c r="X2" s="79"/>
      <c r="Y2" s="79"/>
      <c r="Z2" s="79"/>
      <c r="AA2" s="79"/>
      <c r="AB2" s="79"/>
      <c r="AC2" s="79"/>
      <c r="AD2" s="80"/>
      <c r="AE2" s="130" t="s">
        <v>217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218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219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7"/>
      <c r="B3" s="147"/>
      <c r="C3" s="150"/>
      <c r="D3" s="131" t="s">
        <v>220</v>
      </c>
      <c r="E3" s="84"/>
      <c r="F3" s="84"/>
      <c r="G3" s="84"/>
      <c r="H3" s="84"/>
      <c r="I3" s="84"/>
      <c r="J3" s="84"/>
      <c r="K3" s="84"/>
      <c r="L3" s="85"/>
      <c r="M3" s="131" t="s">
        <v>220</v>
      </c>
      <c r="N3" s="84"/>
      <c r="O3" s="84"/>
      <c r="P3" s="84"/>
      <c r="Q3" s="84"/>
      <c r="R3" s="84"/>
      <c r="S3" s="84"/>
      <c r="T3" s="84"/>
      <c r="U3" s="85"/>
      <c r="V3" s="131" t="s">
        <v>220</v>
      </c>
      <c r="W3" s="84"/>
      <c r="X3" s="84"/>
      <c r="Y3" s="84"/>
      <c r="Z3" s="84"/>
      <c r="AA3" s="84"/>
      <c r="AB3" s="84"/>
      <c r="AC3" s="84"/>
      <c r="AD3" s="85"/>
      <c r="AE3" s="132" t="s">
        <v>221</v>
      </c>
      <c r="AF3" s="81"/>
      <c r="AG3" s="81"/>
      <c r="AH3" s="81"/>
      <c r="AI3" s="81"/>
      <c r="AJ3" s="81"/>
      <c r="AK3" s="81"/>
      <c r="AL3" s="86"/>
      <c r="AM3" s="82" t="s">
        <v>222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223</v>
      </c>
      <c r="BF3" s="91" t="s">
        <v>216</v>
      </c>
      <c r="BG3" s="132" t="s">
        <v>221</v>
      </c>
      <c r="BH3" s="81"/>
      <c r="BI3" s="81"/>
      <c r="BJ3" s="81"/>
      <c r="BK3" s="81"/>
      <c r="BL3" s="81"/>
      <c r="BM3" s="81"/>
      <c r="BN3" s="86"/>
      <c r="BO3" s="82" t="s">
        <v>222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223</v>
      </c>
      <c r="CH3" s="91" t="s">
        <v>216</v>
      </c>
      <c r="CI3" s="132" t="s">
        <v>221</v>
      </c>
      <c r="CJ3" s="81"/>
      <c r="CK3" s="81"/>
      <c r="CL3" s="81"/>
      <c r="CM3" s="81"/>
      <c r="CN3" s="81"/>
      <c r="CO3" s="81"/>
      <c r="CP3" s="86"/>
      <c r="CQ3" s="82" t="s">
        <v>222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223</v>
      </c>
      <c r="DJ3" s="91" t="s">
        <v>216</v>
      </c>
    </row>
    <row r="4" spans="1:114" s="55" customFormat="1" ht="13.5" customHeight="1">
      <c r="A4" s="147"/>
      <c r="B4" s="147"/>
      <c r="C4" s="150"/>
      <c r="D4" s="68"/>
      <c r="E4" s="131" t="s">
        <v>224</v>
      </c>
      <c r="F4" s="92"/>
      <c r="G4" s="92"/>
      <c r="H4" s="92"/>
      <c r="I4" s="92"/>
      <c r="J4" s="92"/>
      <c r="K4" s="93"/>
      <c r="L4" s="67" t="s">
        <v>225</v>
      </c>
      <c r="M4" s="68"/>
      <c r="N4" s="131" t="s">
        <v>224</v>
      </c>
      <c r="O4" s="92"/>
      <c r="P4" s="92"/>
      <c r="Q4" s="92"/>
      <c r="R4" s="92"/>
      <c r="S4" s="92"/>
      <c r="T4" s="93"/>
      <c r="U4" s="67" t="s">
        <v>225</v>
      </c>
      <c r="V4" s="68"/>
      <c r="W4" s="131" t="s">
        <v>224</v>
      </c>
      <c r="X4" s="92"/>
      <c r="Y4" s="92"/>
      <c r="Z4" s="92"/>
      <c r="AA4" s="92"/>
      <c r="AB4" s="92"/>
      <c r="AC4" s="93"/>
      <c r="AD4" s="67" t="s">
        <v>225</v>
      </c>
      <c r="AE4" s="91" t="s">
        <v>216</v>
      </c>
      <c r="AF4" s="96" t="s">
        <v>226</v>
      </c>
      <c r="AG4" s="90"/>
      <c r="AH4" s="94"/>
      <c r="AI4" s="81"/>
      <c r="AJ4" s="95"/>
      <c r="AK4" s="133" t="s">
        <v>227</v>
      </c>
      <c r="AL4" s="144" t="s">
        <v>228</v>
      </c>
      <c r="AM4" s="91" t="s">
        <v>216</v>
      </c>
      <c r="AN4" s="132" t="s">
        <v>229</v>
      </c>
      <c r="AO4" s="88"/>
      <c r="AP4" s="88"/>
      <c r="AQ4" s="88"/>
      <c r="AR4" s="89"/>
      <c r="AS4" s="132" t="s">
        <v>230</v>
      </c>
      <c r="AT4" s="81"/>
      <c r="AU4" s="81"/>
      <c r="AV4" s="95"/>
      <c r="AW4" s="96" t="s">
        <v>231</v>
      </c>
      <c r="AX4" s="132" t="s">
        <v>232</v>
      </c>
      <c r="AY4" s="87"/>
      <c r="AZ4" s="88"/>
      <c r="BA4" s="88"/>
      <c r="BB4" s="89"/>
      <c r="BC4" s="96" t="s">
        <v>233</v>
      </c>
      <c r="BD4" s="96" t="s">
        <v>234</v>
      </c>
      <c r="BE4" s="91"/>
      <c r="BF4" s="91"/>
      <c r="BG4" s="91" t="s">
        <v>216</v>
      </c>
      <c r="BH4" s="96" t="s">
        <v>226</v>
      </c>
      <c r="BI4" s="90"/>
      <c r="BJ4" s="94"/>
      <c r="BK4" s="81"/>
      <c r="BL4" s="95"/>
      <c r="BM4" s="133" t="s">
        <v>227</v>
      </c>
      <c r="BN4" s="144" t="s">
        <v>228</v>
      </c>
      <c r="BO4" s="91" t="s">
        <v>216</v>
      </c>
      <c r="BP4" s="132" t="s">
        <v>229</v>
      </c>
      <c r="BQ4" s="88"/>
      <c r="BR4" s="88"/>
      <c r="BS4" s="88"/>
      <c r="BT4" s="89"/>
      <c r="BU4" s="132" t="s">
        <v>230</v>
      </c>
      <c r="BV4" s="81"/>
      <c r="BW4" s="81"/>
      <c r="BX4" s="95"/>
      <c r="BY4" s="96" t="s">
        <v>231</v>
      </c>
      <c r="BZ4" s="132" t="s">
        <v>232</v>
      </c>
      <c r="CA4" s="97"/>
      <c r="CB4" s="97"/>
      <c r="CC4" s="98"/>
      <c r="CD4" s="89"/>
      <c r="CE4" s="96" t="s">
        <v>233</v>
      </c>
      <c r="CF4" s="96" t="s">
        <v>234</v>
      </c>
      <c r="CG4" s="91"/>
      <c r="CH4" s="91"/>
      <c r="CI4" s="91" t="s">
        <v>216</v>
      </c>
      <c r="CJ4" s="96" t="s">
        <v>226</v>
      </c>
      <c r="CK4" s="90"/>
      <c r="CL4" s="94"/>
      <c r="CM4" s="81"/>
      <c r="CN4" s="95"/>
      <c r="CO4" s="133" t="s">
        <v>227</v>
      </c>
      <c r="CP4" s="144" t="s">
        <v>228</v>
      </c>
      <c r="CQ4" s="91" t="s">
        <v>216</v>
      </c>
      <c r="CR4" s="132" t="s">
        <v>229</v>
      </c>
      <c r="CS4" s="88"/>
      <c r="CT4" s="88"/>
      <c r="CU4" s="88"/>
      <c r="CV4" s="89"/>
      <c r="CW4" s="132" t="s">
        <v>230</v>
      </c>
      <c r="CX4" s="81"/>
      <c r="CY4" s="81"/>
      <c r="CZ4" s="95"/>
      <c r="DA4" s="96" t="s">
        <v>231</v>
      </c>
      <c r="DB4" s="132" t="s">
        <v>232</v>
      </c>
      <c r="DC4" s="88"/>
      <c r="DD4" s="88"/>
      <c r="DE4" s="88"/>
      <c r="DF4" s="89"/>
      <c r="DG4" s="96" t="s">
        <v>233</v>
      </c>
      <c r="DH4" s="96" t="s">
        <v>234</v>
      </c>
      <c r="DI4" s="91"/>
      <c r="DJ4" s="91"/>
    </row>
    <row r="5" spans="1:114" s="55" customFormat="1" ht="22.5">
      <c r="A5" s="147"/>
      <c r="B5" s="147"/>
      <c r="C5" s="150"/>
      <c r="D5" s="68"/>
      <c r="E5" s="68" t="s">
        <v>216</v>
      </c>
      <c r="F5" s="125" t="s">
        <v>235</v>
      </c>
      <c r="G5" s="125" t="s">
        <v>236</v>
      </c>
      <c r="H5" s="125" t="s">
        <v>237</v>
      </c>
      <c r="I5" s="125" t="s">
        <v>238</v>
      </c>
      <c r="J5" s="125" t="s">
        <v>239</v>
      </c>
      <c r="K5" s="125" t="s">
        <v>223</v>
      </c>
      <c r="L5" s="67"/>
      <c r="M5" s="68"/>
      <c r="N5" s="68" t="s">
        <v>216</v>
      </c>
      <c r="O5" s="125" t="s">
        <v>235</v>
      </c>
      <c r="P5" s="125" t="s">
        <v>236</v>
      </c>
      <c r="Q5" s="125" t="s">
        <v>237</v>
      </c>
      <c r="R5" s="125" t="s">
        <v>238</v>
      </c>
      <c r="S5" s="125" t="s">
        <v>239</v>
      </c>
      <c r="T5" s="125" t="s">
        <v>223</v>
      </c>
      <c r="U5" s="67"/>
      <c r="V5" s="68"/>
      <c r="W5" s="68" t="s">
        <v>216</v>
      </c>
      <c r="X5" s="125" t="s">
        <v>235</v>
      </c>
      <c r="Y5" s="125" t="s">
        <v>236</v>
      </c>
      <c r="Z5" s="125" t="s">
        <v>237</v>
      </c>
      <c r="AA5" s="125" t="s">
        <v>238</v>
      </c>
      <c r="AB5" s="125" t="s">
        <v>239</v>
      </c>
      <c r="AC5" s="125" t="s">
        <v>223</v>
      </c>
      <c r="AD5" s="67"/>
      <c r="AE5" s="91"/>
      <c r="AF5" s="91" t="s">
        <v>216</v>
      </c>
      <c r="AG5" s="133" t="s">
        <v>240</v>
      </c>
      <c r="AH5" s="133" t="s">
        <v>241</v>
      </c>
      <c r="AI5" s="133" t="s">
        <v>242</v>
      </c>
      <c r="AJ5" s="133" t="s">
        <v>223</v>
      </c>
      <c r="AK5" s="99"/>
      <c r="AL5" s="145"/>
      <c r="AM5" s="91"/>
      <c r="AN5" s="91" t="s">
        <v>216</v>
      </c>
      <c r="AO5" s="91" t="s">
        <v>243</v>
      </c>
      <c r="AP5" s="91" t="s">
        <v>244</v>
      </c>
      <c r="AQ5" s="91" t="s">
        <v>245</v>
      </c>
      <c r="AR5" s="91" t="s">
        <v>246</v>
      </c>
      <c r="AS5" s="91" t="s">
        <v>216</v>
      </c>
      <c r="AT5" s="96" t="s">
        <v>247</v>
      </c>
      <c r="AU5" s="96" t="s">
        <v>248</v>
      </c>
      <c r="AV5" s="96" t="s">
        <v>249</v>
      </c>
      <c r="AW5" s="91"/>
      <c r="AX5" s="91" t="s">
        <v>216</v>
      </c>
      <c r="AY5" s="96" t="s">
        <v>247</v>
      </c>
      <c r="AZ5" s="96" t="s">
        <v>248</v>
      </c>
      <c r="BA5" s="96" t="s">
        <v>249</v>
      </c>
      <c r="BB5" s="96" t="s">
        <v>223</v>
      </c>
      <c r="BC5" s="91"/>
      <c r="BD5" s="91"/>
      <c r="BE5" s="91"/>
      <c r="BF5" s="91"/>
      <c r="BG5" s="91"/>
      <c r="BH5" s="91" t="s">
        <v>216</v>
      </c>
      <c r="BI5" s="133" t="s">
        <v>240</v>
      </c>
      <c r="BJ5" s="133" t="s">
        <v>241</v>
      </c>
      <c r="BK5" s="133" t="s">
        <v>242</v>
      </c>
      <c r="BL5" s="133" t="s">
        <v>223</v>
      </c>
      <c r="BM5" s="99"/>
      <c r="BN5" s="145"/>
      <c r="BO5" s="91"/>
      <c r="BP5" s="91" t="s">
        <v>216</v>
      </c>
      <c r="BQ5" s="91" t="s">
        <v>243</v>
      </c>
      <c r="BR5" s="91" t="s">
        <v>244</v>
      </c>
      <c r="BS5" s="91" t="s">
        <v>245</v>
      </c>
      <c r="BT5" s="91" t="s">
        <v>246</v>
      </c>
      <c r="BU5" s="91" t="s">
        <v>216</v>
      </c>
      <c r="BV5" s="96" t="s">
        <v>247</v>
      </c>
      <c r="BW5" s="96" t="s">
        <v>248</v>
      </c>
      <c r="BX5" s="96" t="s">
        <v>249</v>
      </c>
      <c r="BY5" s="91"/>
      <c r="BZ5" s="91" t="s">
        <v>216</v>
      </c>
      <c r="CA5" s="96" t="s">
        <v>247</v>
      </c>
      <c r="CB5" s="96" t="s">
        <v>248</v>
      </c>
      <c r="CC5" s="96" t="s">
        <v>249</v>
      </c>
      <c r="CD5" s="96" t="s">
        <v>223</v>
      </c>
      <c r="CE5" s="91"/>
      <c r="CF5" s="91"/>
      <c r="CG5" s="91"/>
      <c r="CH5" s="91"/>
      <c r="CI5" s="91"/>
      <c r="CJ5" s="91" t="s">
        <v>216</v>
      </c>
      <c r="CK5" s="133" t="s">
        <v>240</v>
      </c>
      <c r="CL5" s="133" t="s">
        <v>241</v>
      </c>
      <c r="CM5" s="133" t="s">
        <v>242</v>
      </c>
      <c r="CN5" s="133" t="s">
        <v>223</v>
      </c>
      <c r="CO5" s="99"/>
      <c r="CP5" s="145"/>
      <c r="CQ5" s="91"/>
      <c r="CR5" s="91" t="s">
        <v>216</v>
      </c>
      <c r="CS5" s="91" t="s">
        <v>243</v>
      </c>
      <c r="CT5" s="91" t="s">
        <v>244</v>
      </c>
      <c r="CU5" s="91" t="s">
        <v>245</v>
      </c>
      <c r="CV5" s="91" t="s">
        <v>246</v>
      </c>
      <c r="CW5" s="91" t="s">
        <v>216</v>
      </c>
      <c r="CX5" s="96" t="s">
        <v>247</v>
      </c>
      <c r="CY5" s="96" t="s">
        <v>248</v>
      </c>
      <c r="CZ5" s="96" t="s">
        <v>249</v>
      </c>
      <c r="DA5" s="91"/>
      <c r="DB5" s="91" t="s">
        <v>216</v>
      </c>
      <c r="DC5" s="96" t="s">
        <v>247</v>
      </c>
      <c r="DD5" s="96" t="s">
        <v>248</v>
      </c>
      <c r="DE5" s="96" t="s">
        <v>249</v>
      </c>
      <c r="DF5" s="96" t="s">
        <v>223</v>
      </c>
      <c r="DG5" s="91"/>
      <c r="DH5" s="91"/>
      <c r="DI5" s="91"/>
      <c r="DJ5" s="91"/>
    </row>
    <row r="6" spans="1:114" s="56" customFormat="1" ht="13.5">
      <c r="A6" s="148"/>
      <c r="B6" s="148"/>
      <c r="C6" s="151"/>
      <c r="D6" s="100" t="s">
        <v>250</v>
      </c>
      <c r="E6" s="100" t="s">
        <v>250</v>
      </c>
      <c r="F6" s="101" t="s">
        <v>250</v>
      </c>
      <c r="G6" s="101" t="s">
        <v>250</v>
      </c>
      <c r="H6" s="101" t="s">
        <v>250</v>
      </c>
      <c r="I6" s="101" t="s">
        <v>250</v>
      </c>
      <c r="J6" s="101" t="s">
        <v>250</v>
      </c>
      <c r="K6" s="101" t="s">
        <v>250</v>
      </c>
      <c r="L6" s="101" t="s">
        <v>250</v>
      </c>
      <c r="M6" s="100" t="s">
        <v>250</v>
      </c>
      <c r="N6" s="100" t="s">
        <v>250</v>
      </c>
      <c r="O6" s="101" t="s">
        <v>250</v>
      </c>
      <c r="P6" s="101" t="s">
        <v>250</v>
      </c>
      <c r="Q6" s="101" t="s">
        <v>250</v>
      </c>
      <c r="R6" s="101" t="s">
        <v>250</v>
      </c>
      <c r="S6" s="101" t="s">
        <v>250</v>
      </c>
      <c r="T6" s="101" t="s">
        <v>250</v>
      </c>
      <c r="U6" s="101" t="s">
        <v>250</v>
      </c>
      <c r="V6" s="100" t="s">
        <v>250</v>
      </c>
      <c r="W6" s="100" t="s">
        <v>250</v>
      </c>
      <c r="X6" s="101" t="s">
        <v>250</v>
      </c>
      <c r="Y6" s="101" t="s">
        <v>250</v>
      </c>
      <c r="Z6" s="101" t="s">
        <v>250</v>
      </c>
      <c r="AA6" s="101" t="s">
        <v>250</v>
      </c>
      <c r="AB6" s="101" t="s">
        <v>250</v>
      </c>
      <c r="AC6" s="101" t="s">
        <v>250</v>
      </c>
      <c r="AD6" s="101" t="s">
        <v>250</v>
      </c>
      <c r="AE6" s="102" t="s">
        <v>250</v>
      </c>
      <c r="AF6" s="102" t="s">
        <v>250</v>
      </c>
      <c r="AG6" s="103" t="s">
        <v>250</v>
      </c>
      <c r="AH6" s="103" t="s">
        <v>250</v>
      </c>
      <c r="AI6" s="103" t="s">
        <v>250</v>
      </c>
      <c r="AJ6" s="103" t="s">
        <v>250</v>
      </c>
      <c r="AK6" s="103" t="s">
        <v>250</v>
      </c>
      <c r="AL6" s="103" t="s">
        <v>250</v>
      </c>
      <c r="AM6" s="102" t="s">
        <v>250</v>
      </c>
      <c r="AN6" s="102" t="s">
        <v>250</v>
      </c>
      <c r="AO6" s="102" t="s">
        <v>250</v>
      </c>
      <c r="AP6" s="102" t="s">
        <v>250</v>
      </c>
      <c r="AQ6" s="102" t="s">
        <v>250</v>
      </c>
      <c r="AR6" s="102" t="s">
        <v>250</v>
      </c>
      <c r="AS6" s="102" t="s">
        <v>250</v>
      </c>
      <c r="AT6" s="102" t="s">
        <v>250</v>
      </c>
      <c r="AU6" s="102" t="s">
        <v>250</v>
      </c>
      <c r="AV6" s="102" t="s">
        <v>250</v>
      </c>
      <c r="AW6" s="102" t="s">
        <v>250</v>
      </c>
      <c r="AX6" s="102" t="s">
        <v>250</v>
      </c>
      <c r="AY6" s="102" t="s">
        <v>250</v>
      </c>
      <c r="AZ6" s="102" t="s">
        <v>250</v>
      </c>
      <c r="BA6" s="102" t="s">
        <v>250</v>
      </c>
      <c r="BB6" s="102" t="s">
        <v>250</v>
      </c>
      <c r="BC6" s="102" t="s">
        <v>250</v>
      </c>
      <c r="BD6" s="102" t="s">
        <v>250</v>
      </c>
      <c r="BE6" s="102" t="s">
        <v>250</v>
      </c>
      <c r="BF6" s="102" t="s">
        <v>250</v>
      </c>
      <c r="BG6" s="102" t="s">
        <v>250</v>
      </c>
      <c r="BH6" s="102" t="s">
        <v>250</v>
      </c>
      <c r="BI6" s="103" t="s">
        <v>250</v>
      </c>
      <c r="BJ6" s="103" t="s">
        <v>250</v>
      </c>
      <c r="BK6" s="103" t="s">
        <v>250</v>
      </c>
      <c r="BL6" s="103" t="s">
        <v>250</v>
      </c>
      <c r="BM6" s="103" t="s">
        <v>250</v>
      </c>
      <c r="BN6" s="103" t="s">
        <v>250</v>
      </c>
      <c r="BO6" s="102" t="s">
        <v>250</v>
      </c>
      <c r="BP6" s="102" t="s">
        <v>250</v>
      </c>
      <c r="BQ6" s="102" t="s">
        <v>250</v>
      </c>
      <c r="BR6" s="102" t="s">
        <v>250</v>
      </c>
      <c r="BS6" s="102" t="s">
        <v>250</v>
      </c>
      <c r="BT6" s="102" t="s">
        <v>250</v>
      </c>
      <c r="BU6" s="102" t="s">
        <v>250</v>
      </c>
      <c r="BV6" s="102" t="s">
        <v>250</v>
      </c>
      <c r="BW6" s="102" t="s">
        <v>250</v>
      </c>
      <c r="BX6" s="102" t="s">
        <v>250</v>
      </c>
      <c r="BY6" s="102" t="s">
        <v>250</v>
      </c>
      <c r="BZ6" s="102" t="s">
        <v>250</v>
      </c>
      <c r="CA6" s="102" t="s">
        <v>250</v>
      </c>
      <c r="CB6" s="102" t="s">
        <v>250</v>
      </c>
      <c r="CC6" s="102" t="s">
        <v>250</v>
      </c>
      <c r="CD6" s="102" t="s">
        <v>250</v>
      </c>
      <c r="CE6" s="102" t="s">
        <v>250</v>
      </c>
      <c r="CF6" s="102" t="s">
        <v>250</v>
      </c>
      <c r="CG6" s="102" t="s">
        <v>250</v>
      </c>
      <c r="CH6" s="102" t="s">
        <v>250</v>
      </c>
      <c r="CI6" s="102" t="s">
        <v>250</v>
      </c>
      <c r="CJ6" s="102" t="s">
        <v>250</v>
      </c>
      <c r="CK6" s="103" t="s">
        <v>250</v>
      </c>
      <c r="CL6" s="103" t="s">
        <v>250</v>
      </c>
      <c r="CM6" s="103" t="s">
        <v>250</v>
      </c>
      <c r="CN6" s="103" t="s">
        <v>250</v>
      </c>
      <c r="CO6" s="103" t="s">
        <v>250</v>
      </c>
      <c r="CP6" s="103" t="s">
        <v>250</v>
      </c>
      <c r="CQ6" s="102" t="s">
        <v>250</v>
      </c>
      <c r="CR6" s="102" t="s">
        <v>250</v>
      </c>
      <c r="CS6" s="103" t="s">
        <v>250</v>
      </c>
      <c r="CT6" s="103" t="s">
        <v>250</v>
      </c>
      <c r="CU6" s="103" t="s">
        <v>250</v>
      </c>
      <c r="CV6" s="103" t="s">
        <v>250</v>
      </c>
      <c r="CW6" s="102" t="s">
        <v>250</v>
      </c>
      <c r="CX6" s="102" t="s">
        <v>250</v>
      </c>
      <c r="CY6" s="102" t="s">
        <v>250</v>
      </c>
      <c r="CZ6" s="102" t="s">
        <v>250</v>
      </c>
      <c r="DA6" s="102" t="s">
        <v>250</v>
      </c>
      <c r="DB6" s="102" t="s">
        <v>250</v>
      </c>
      <c r="DC6" s="102" t="s">
        <v>250</v>
      </c>
      <c r="DD6" s="102" t="s">
        <v>250</v>
      </c>
      <c r="DE6" s="102" t="s">
        <v>250</v>
      </c>
      <c r="DF6" s="102" t="s">
        <v>250</v>
      </c>
      <c r="DG6" s="102" t="s">
        <v>250</v>
      </c>
      <c r="DH6" s="102" t="s">
        <v>250</v>
      </c>
      <c r="DI6" s="102" t="s">
        <v>250</v>
      </c>
      <c r="DJ6" s="102" t="s">
        <v>250</v>
      </c>
    </row>
    <row r="7" spans="1:114" s="50" customFormat="1" ht="12" customHeight="1">
      <c r="A7" s="48" t="s">
        <v>251</v>
      </c>
      <c r="B7" s="63" t="s">
        <v>252</v>
      </c>
      <c r="C7" s="48" t="s">
        <v>216</v>
      </c>
      <c r="D7" s="71">
        <f aca="true" t="shared" si="0" ref="D7:AK7">SUM(D8:D14)</f>
        <v>2606477</v>
      </c>
      <c r="E7" s="71">
        <f t="shared" si="0"/>
        <v>2111502</v>
      </c>
      <c r="F7" s="71">
        <f t="shared" si="0"/>
        <v>34834</v>
      </c>
      <c r="G7" s="71">
        <f t="shared" si="0"/>
        <v>0</v>
      </c>
      <c r="H7" s="71">
        <f t="shared" si="0"/>
        <v>251100</v>
      </c>
      <c r="I7" s="71">
        <f t="shared" si="0"/>
        <v>1468901</v>
      </c>
      <c r="J7" s="71">
        <f t="shared" si="0"/>
        <v>3268202</v>
      </c>
      <c r="K7" s="71">
        <f t="shared" si="0"/>
        <v>356667</v>
      </c>
      <c r="L7" s="71">
        <f t="shared" si="0"/>
        <v>494975</v>
      </c>
      <c r="M7" s="71">
        <f t="shared" si="0"/>
        <v>816762</v>
      </c>
      <c r="N7" s="71">
        <f t="shared" si="0"/>
        <v>775988</v>
      </c>
      <c r="O7" s="71">
        <f t="shared" si="0"/>
        <v>0</v>
      </c>
      <c r="P7" s="71">
        <f t="shared" si="0"/>
        <v>123</v>
      </c>
      <c r="Q7" s="71">
        <f t="shared" si="0"/>
        <v>275900</v>
      </c>
      <c r="R7" s="71">
        <f t="shared" si="0"/>
        <v>396202</v>
      </c>
      <c r="S7" s="71">
        <f t="shared" si="0"/>
        <v>1308582</v>
      </c>
      <c r="T7" s="71">
        <f t="shared" si="0"/>
        <v>103763</v>
      </c>
      <c r="U7" s="71">
        <f t="shared" si="0"/>
        <v>40774</v>
      </c>
      <c r="V7" s="71">
        <f t="shared" si="0"/>
        <v>3423239</v>
      </c>
      <c r="W7" s="71">
        <f t="shared" si="0"/>
        <v>2887490</v>
      </c>
      <c r="X7" s="71">
        <f t="shared" si="0"/>
        <v>34834</v>
      </c>
      <c r="Y7" s="71">
        <f t="shared" si="0"/>
        <v>123</v>
      </c>
      <c r="Z7" s="71">
        <f t="shared" si="0"/>
        <v>527000</v>
      </c>
      <c r="AA7" s="71">
        <f t="shared" si="0"/>
        <v>1865103</v>
      </c>
      <c r="AB7" s="71">
        <f t="shared" si="0"/>
        <v>4576784</v>
      </c>
      <c r="AC7" s="71">
        <f t="shared" si="0"/>
        <v>460430</v>
      </c>
      <c r="AD7" s="71">
        <f t="shared" si="0"/>
        <v>535749</v>
      </c>
      <c r="AE7" s="71">
        <f t="shared" si="0"/>
        <v>282622</v>
      </c>
      <c r="AF7" s="71">
        <f t="shared" si="0"/>
        <v>274636</v>
      </c>
      <c r="AG7" s="71">
        <f t="shared" si="0"/>
        <v>0</v>
      </c>
      <c r="AH7" s="71">
        <f t="shared" si="0"/>
        <v>130691</v>
      </c>
      <c r="AI7" s="71">
        <f t="shared" si="0"/>
        <v>143945</v>
      </c>
      <c r="AJ7" s="71">
        <f t="shared" si="0"/>
        <v>0</v>
      </c>
      <c r="AK7" s="71">
        <f t="shared" si="0"/>
        <v>7986</v>
      </c>
      <c r="AL7" s="72" t="s">
        <v>123</v>
      </c>
      <c r="AM7" s="71">
        <f aca="true" t="shared" si="1" ref="AM7:BB7">SUM(AM8:AM14)</f>
        <v>5335859</v>
      </c>
      <c r="AN7" s="71">
        <f t="shared" si="1"/>
        <v>970540</v>
      </c>
      <c r="AO7" s="71">
        <f t="shared" si="1"/>
        <v>595288</v>
      </c>
      <c r="AP7" s="71">
        <f t="shared" si="1"/>
        <v>0</v>
      </c>
      <c r="AQ7" s="71">
        <f t="shared" si="1"/>
        <v>338858</v>
      </c>
      <c r="AR7" s="71">
        <f t="shared" si="1"/>
        <v>36394</v>
      </c>
      <c r="AS7" s="71">
        <f t="shared" si="1"/>
        <v>2517491</v>
      </c>
      <c r="AT7" s="71">
        <f t="shared" si="1"/>
        <v>2338</v>
      </c>
      <c r="AU7" s="71">
        <f t="shared" si="1"/>
        <v>2467745</v>
      </c>
      <c r="AV7" s="71">
        <f t="shared" si="1"/>
        <v>47408</v>
      </c>
      <c r="AW7" s="71">
        <f t="shared" si="1"/>
        <v>12368</v>
      </c>
      <c r="AX7" s="71">
        <f t="shared" si="1"/>
        <v>1834840</v>
      </c>
      <c r="AY7" s="71">
        <f t="shared" si="1"/>
        <v>229236</v>
      </c>
      <c r="AZ7" s="71">
        <f t="shared" si="1"/>
        <v>1517143</v>
      </c>
      <c r="BA7" s="71">
        <f t="shared" si="1"/>
        <v>23006</v>
      </c>
      <c r="BB7" s="71">
        <f t="shared" si="1"/>
        <v>65455</v>
      </c>
      <c r="BC7" s="72" t="s">
        <v>253</v>
      </c>
      <c r="BD7" s="71">
        <f aca="true" t="shared" si="2" ref="BD7:BM7">SUM(BD8:BD14)</f>
        <v>620</v>
      </c>
      <c r="BE7" s="71">
        <f t="shared" si="2"/>
        <v>256198</v>
      </c>
      <c r="BF7" s="71">
        <f t="shared" si="2"/>
        <v>5874679</v>
      </c>
      <c r="BG7" s="71">
        <f t="shared" si="2"/>
        <v>12373</v>
      </c>
      <c r="BH7" s="71">
        <f t="shared" si="2"/>
        <v>25</v>
      </c>
      <c r="BI7" s="71">
        <f t="shared" si="2"/>
        <v>0</v>
      </c>
      <c r="BJ7" s="71">
        <f t="shared" si="2"/>
        <v>25</v>
      </c>
      <c r="BK7" s="71">
        <f t="shared" si="2"/>
        <v>0</v>
      </c>
      <c r="BL7" s="71">
        <f t="shared" si="2"/>
        <v>0</v>
      </c>
      <c r="BM7" s="71">
        <f t="shared" si="2"/>
        <v>12348</v>
      </c>
      <c r="BN7" s="72" t="s">
        <v>123</v>
      </c>
      <c r="BO7" s="71">
        <f aca="true" t="shared" si="3" ref="BO7:CD7">SUM(BO8:BO14)</f>
        <v>2042532</v>
      </c>
      <c r="BP7" s="71">
        <f t="shared" si="3"/>
        <v>557553</v>
      </c>
      <c r="BQ7" s="71">
        <f t="shared" si="3"/>
        <v>376322</v>
      </c>
      <c r="BR7" s="71">
        <f t="shared" si="3"/>
        <v>99552</v>
      </c>
      <c r="BS7" s="71">
        <f t="shared" si="3"/>
        <v>81679</v>
      </c>
      <c r="BT7" s="71">
        <f t="shared" si="3"/>
        <v>0</v>
      </c>
      <c r="BU7" s="71">
        <f t="shared" si="3"/>
        <v>991295</v>
      </c>
      <c r="BV7" s="71">
        <f t="shared" si="3"/>
        <v>25745</v>
      </c>
      <c r="BW7" s="71">
        <f t="shared" si="3"/>
        <v>965550</v>
      </c>
      <c r="BX7" s="71">
        <f t="shared" si="3"/>
        <v>0</v>
      </c>
      <c r="BY7" s="71">
        <f t="shared" si="3"/>
        <v>0</v>
      </c>
      <c r="BZ7" s="71">
        <f t="shared" si="3"/>
        <v>493684</v>
      </c>
      <c r="CA7" s="71">
        <f t="shared" si="3"/>
        <v>62742</v>
      </c>
      <c r="CB7" s="71">
        <f t="shared" si="3"/>
        <v>390354</v>
      </c>
      <c r="CC7" s="71">
        <f t="shared" si="3"/>
        <v>30600</v>
      </c>
      <c r="CD7" s="71">
        <f t="shared" si="3"/>
        <v>9988</v>
      </c>
      <c r="CE7" s="72" t="s">
        <v>253</v>
      </c>
      <c r="CF7" s="71">
        <f aca="true" t="shared" si="4" ref="CF7:CO7">SUM(CF8:CF14)</f>
        <v>0</v>
      </c>
      <c r="CG7" s="71">
        <f t="shared" si="4"/>
        <v>70439</v>
      </c>
      <c r="CH7" s="71">
        <f t="shared" si="4"/>
        <v>2125344</v>
      </c>
      <c r="CI7" s="71">
        <f t="shared" si="4"/>
        <v>294995</v>
      </c>
      <c r="CJ7" s="71">
        <f t="shared" si="4"/>
        <v>274661</v>
      </c>
      <c r="CK7" s="71">
        <f t="shared" si="4"/>
        <v>0</v>
      </c>
      <c r="CL7" s="71">
        <f t="shared" si="4"/>
        <v>130716</v>
      </c>
      <c r="CM7" s="71">
        <f t="shared" si="4"/>
        <v>143945</v>
      </c>
      <c r="CN7" s="71">
        <f t="shared" si="4"/>
        <v>0</v>
      </c>
      <c r="CO7" s="71">
        <f t="shared" si="4"/>
        <v>20334</v>
      </c>
      <c r="CP7" s="72" t="s">
        <v>123</v>
      </c>
      <c r="CQ7" s="71">
        <f aca="true" t="shared" si="5" ref="CQ7:DF7">SUM(CQ8:CQ14)</f>
        <v>7378391</v>
      </c>
      <c r="CR7" s="71">
        <f t="shared" si="5"/>
        <v>1528093</v>
      </c>
      <c r="CS7" s="71">
        <f t="shared" si="5"/>
        <v>971610</v>
      </c>
      <c r="CT7" s="71">
        <f t="shared" si="5"/>
        <v>99552</v>
      </c>
      <c r="CU7" s="71">
        <f t="shared" si="5"/>
        <v>420537</v>
      </c>
      <c r="CV7" s="71">
        <f t="shared" si="5"/>
        <v>36394</v>
      </c>
      <c r="CW7" s="71">
        <f t="shared" si="5"/>
        <v>3508786</v>
      </c>
      <c r="CX7" s="71">
        <f t="shared" si="5"/>
        <v>28083</v>
      </c>
      <c r="CY7" s="71">
        <f t="shared" si="5"/>
        <v>3433295</v>
      </c>
      <c r="CZ7" s="71">
        <f t="shared" si="5"/>
        <v>47408</v>
      </c>
      <c r="DA7" s="71">
        <f t="shared" si="5"/>
        <v>12368</v>
      </c>
      <c r="DB7" s="71">
        <f t="shared" si="5"/>
        <v>2328524</v>
      </c>
      <c r="DC7" s="71">
        <f t="shared" si="5"/>
        <v>291978</v>
      </c>
      <c r="DD7" s="71">
        <f t="shared" si="5"/>
        <v>1907497</v>
      </c>
      <c r="DE7" s="71">
        <f t="shared" si="5"/>
        <v>53606</v>
      </c>
      <c r="DF7" s="71">
        <f t="shared" si="5"/>
        <v>75443</v>
      </c>
      <c r="DG7" s="72" t="s">
        <v>123</v>
      </c>
      <c r="DH7" s="71">
        <f>SUM(DH8:DH14)</f>
        <v>620</v>
      </c>
      <c r="DI7" s="71">
        <f>SUM(DI8:DI14)</f>
        <v>326637</v>
      </c>
      <c r="DJ7" s="71">
        <f>SUM(DJ8:DJ14)</f>
        <v>8000023</v>
      </c>
    </row>
    <row r="8" spans="1:114" s="50" customFormat="1" ht="12" customHeight="1">
      <c r="A8" s="51" t="s">
        <v>120</v>
      </c>
      <c r="B8" s="64" t="s">
        <v>254</v>
      </c>
      <c r="C8" s="51" t="s">
        <v>255</v>
      </c>
      <c r="D8" s="73">
        <f aca="true" t="shared" si="6" ref="D8:D14">SUM(E8,+L8)</f>
        <v>891255</v>
      </c>
      <c r="E8" s="73">
        <f aca="true" t="shared" si="7" ref="E8:E14">SUM(F8:I8)+K8</f>
        <v>396280</v>
      </c>
      <c r="F8" s="73">
        <v>439</v>
      </c>
      <c r="G8" s="73">
        <v>0</v>
      </c>
      <c r="H8" s="73">
        <v>107800</v>
      </c>
      <c r="I8" s="73">
        <v>251991</v>
      </c>
      <c r="J8" s="73">
        <v>413269</v>
      </c>
      <c r="K8" s="73">
        <v>36050</v>
      </c>
      <c r="L8" s="73">
        <v>494975</v>
      </c>
      <c r="M8" s="73">
        <f aca="true" t="shared" si="8" ref="M8:M14">SUM(N8,+U8)</f>
        <v>693167</v>
      </c>
      <c r="N8" s="73">
        <f aca="true" t="shared" si="9" ref="N8:N14">SUM(O8:R8)+T8</f>
        <v>652393</v>
      </c>
      <c r="O8" s="73">
        <v>0</v>
      </c>
      <c r="P8" s="73">
        <v>60</v>
      </c>
      <c r="Q8" s="73">
        <v>275900</v>
      </c>
      <c r="R8" s="73">
        <v>274201</v>
      </c>
      <c r="S8" s="73">
        <v>40013</v>
      </c>
      <c r="T8" s="73">
        <v>102232</v>
      </c>
      <c r="U8" s="73">
        <v>40774</v>
      </c>
      <c r="V8" s="73">
        <f aca="true" t="shared" si="10" ref="V8:AD14">+SUM(D8,M8)</f>
        <v>1584422</v>
      </c>
      <c r="W8" s="73">
        <f t="shared" si="10"/>
        <v>1048673</v>
      </c>
      <c r="X8" s="73">
        <f t="shared" si="10"/>
        <v>439</v>
      </c>
      <c r="Y8" s="73">
        <f t="shared" si="10"/>
        <v>60</v>
      </c>
      <c r="Z8" s="73">
        <f t="shared" si="10"/>
        <v>383700</v>
      </c>
      <c r="AA8" s="73">
        <f t="shared" si="10"/>
        <v>526192</v>
      </c>
      <c r="AB8" s="73">
        <f t="shared" si="10"/>
        <v>453282</v>
      </c>
      <c r="AC8" s="73">
        <f t="shared" si="10"/>
        <v>138282</v>
      </c>
      <c r="AD8" s="73">
        <f t="shared" si="10"/>
        <v>535749</v>
      </c>
      <c r="AE8" s="73">
        <f aca="true" t="shared" si="11" ref="AE8:AE14">SUM(AF8,+AK8)</f>
        <v>0</v>
      </c>
      <c r="AF8" s="73">
        <f aca="true" t="shared" si="12" ref="AF8:AF14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253</v>
      </c>
      <c r="AM8" s="73">
        <f aca="true" t="shared" si="13" ref="AM8:AM14">SUM(AN8,AS8,AW8,AX8,BD8)</f>
        <v>1192400</v>
      </c>
      <c r="AN8" s="73">
        <f aca="true" t="shared" si="14" ref="AN8:AN14">SUM(AO8:AR8)</f>
        <v>266525</v>
      </c>
      <c r="AO8" s="73">
        <v>138103</v>
      </c>
      <c r="AP8" s="73">
        <v>0</v>
      </c>
      <c r="AQ8" s="73">
        <v>121566</v>
      </c>
      <c r="AR8" s="73">
        <v>6856</v>
      </c>
      <c r="AS8" s="73">
        <f aca="true" t="shared" si="15" ref="AS8:AS14">SUM(AT8:AV8)</f>
        <v>561476</v>
      </c>
      <c r="AT8" s="73">
        <v>0</v>
      </c>
      <c r="AU8" s="73">
        <v>553041</v>
      </c>
      <c r="AV8" s="73">
        <v>8435</v>
      </c>
      <c r="AW8" s="73">
        <v>0</v>
      </c>
      <c r="AX8" s="73">
        <f aca="true" t="shared" si="16" ref="AX8:AX14">SUM(AY8:BB8)</f>
        <v>364399</v>
      </c>
      <c r="AY8" s="73">
        <v>187178</v>
      </c>
      <c r="AZ8" s="73">
        <v>175640</v>
      </c>
      <c r="BA8" s="73">
        <v>1581</v>
      </c>
      <c r="BB8" s="73">
        <v>0</v>
      </c>
      <c r="BC8" s="74" t="s">
        <v>123</v>
      </c>
      <c r="BD8" s="73">
        <v>0</v>
      </c>
      <c r="BE8" s="73">
        <v>112124</v>
      </c>
      <c r="BF8" s="73">
        <f aca="true" t="shared" si="17" ref="BF8:BF14">SUM(AE8,+AM8,+BE8)</f>
        <v>1304524</v>
      </c>
      <c r="BG8" s="73">
        <f aca="true" t="shared" si="18" ref="BG8:BG14">SUM(BH8,+BM8)</f>
        <v>0</v>
      </c>
      <c r="BH8" s="73">
        <f aca="true" t="shared" si="19" ref="BH8:BH14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123</v>
      </c>
      <c r="BO8" s="73">
        <f aca="true" t="shared" si="20" ref="BO8:BO14">SUM(BP8,BU8,BY8,BZ8,CF8)</f>
        <v>675851</v>
      </c>
      <c r="BP8" s="73">
        <f aca="true" t="shared" si="21" ref="BP8:BP14">SUM(BQ8:BT8)</f>
        <v>204814</v>
      </c>
      <c r="BQ8" s="73">
        <v>83794</v>
      </c>
      <c r="BR8" s="73">
        <v>91480</v>
      </c>
      <c r="BS8" s="73">
        <v>29540</v>
      </c>
      <c r="BT8" s="73">
        <v>0</v>
      </c>
      <c r="BU8" s="73">
        <f aca="true" t="shared" si="22" ref="BU8:BU14">SUM(BV8:BX8)</f>
        <v>462408</v>
      </c>
      <c r="BV8" s="73">
        <v>22531</v>
      </c>
      <c r="BW8" s="73">
        <v>439877</v>
      </c>
      <c r="BX8" s="73">
        <v>0</v>
      </c>
      <c r="BY8" s="73">
        <v>0</v>
      </c>
      <c r="BZ8" s="73">
        <f aca="true" t="shared" si="23" ref="BZ8:BZ14">SUM(CA8:CD8)</f>
        <v>8629</v>
      </c>
      <c r="CA8" s="73">
        <v>17</v>
      </c>
      <c r="CB8" s="73">
        <v>8612</v>
      </c>
      <c r="CC8" s="73">
        <v>0</v>
      </c>
      <c r="CD8" s="73">
        <v>0</v>
      </c>
      <c r="CE8" s="74" t="s">
        <v>123</v>
      </c>
      <c r="CF8" s="73">
        <v>0</v>
      </c>
      <c r="CG8" s="73">
        <v>57329</v>
      </c>
      <c r="CH8" s="73">
        <f aca="true" t="shared" si="24" ref="CH8:CH14">SUM(BG8,+BO8,+CG8)</f>
        <v>733180</v>
      </c>
      <c r="CI8" s="73">
        <f aca="true" t="shared" si="25" ref="CI8:CO14">SUM(AE8,+BG8)</f>
        <v>0</v>
      </c>
      <c r="CJ8" s="73">
        <f t="shared" si="25"/>
        <v>0</v>
      </c>
      <c r="CK8" s="73">
        <f t="shared" si="25"/>
        <v>0</v>
      </c>
      <c r="CL8" s="73">
        <f t="shared" si="25"/>
        <v>0</v>
      </c>
      <c r="CM8" s="73">
        <f t="shared" si="25"/>
        <v>0</v>
      </c>
      <c r="CN8" s="73">
        <f t="shared" si="25"/>
        <v>0</v>
      </c>
      <c r="CO8" s="73">
        <f t="shared" si="25"/>
        <v>0</v>
      </c>
      <c r="CP8" s="74" t="s">
        <v>123</v>
      </c>
      <c r="CQ8" s="73">
        <f aca="true" t="shared" si="26" ref="CQ8:DF14">SUM(AM8,+BO8)</f>
        <v>1868251</v>
      </c>
      <c r="CR8" s="73">
        <f t="shared" si="26"/>
        <v>471339</v>
      </c>
      <c r="CS8" s="73">
        <f t="shared" si="26"/>
        <v>221897</v>
      </c>
      <c r="CT8" s="73">
        <f t="shared" si="26"/>
        <v>91480</v>
      </c>
      <c r="CU8" s="73">
        <f t="shared" si="26"/>
        <v>151106</v>
      </c>
      <c r="CV8" s="73">
        <f t="shared" si="26"/>
        <v>6856</v>
      </c>
      <c r="CW8" s="73">
        <f t="shared" si="26"/>
        <v>1023884</v>
      </c>
      <c r="CX8" s="73">
        <f t="shared" si="26"/>
        <v>22531</v>
      </c>
      <c r="CY8" s="73">
        <f t="shared" si="26"/>
        <v>992918</v>
      </c>
      <c r="CZ8" s="73">
        <f t="shared" si="26"/>
        <v>8435</v>
      </c>
      <c r="DA8" s="73">
        <f t="shared" si="26"/>
        <v>0</v>
      </c>
      <c r="DB8" s="73">
        <f t="shared" si="26"/>
        <v>373028</v>
      </c>
      <c r="DC8" s="73">
        <f t="shared" si="26"/>
        <v>187195</v>
      </c>
      <c r="DD8" s="73">
        <f t="shared" si="26"/>
        <v>184252</v>
      </c>
      <c r="DE8" s="73">
        <f t="shared" si="26"/>
        <v>1581</v>
      </c>
      <c r="DF8" s="73">
        <f t="shared" si="26"/>
        <v>0</v>
      </c>
      <c r="DG8" s="74" t="s">
        <v>123</v>
      </c>
      <c r="DH8" s="73">
        <f aca="true" t="shared" si="27" ref="DH8:DJ14">SUM(BD8,+CF8)</f>
        <v>0</v>
      </c>
      <c r="DI8" s="73">
        <f t="shared" si="27"/>
        <v>169453</v>
      </c>
      <c r="DJ8" s="73">
        <f t="shared" si="27"/>
        <v>2037704</v>
      </c>
    </row>
    <row r="9" spans="1:114" s="50" customFormat="1" ht="12" customHeight="1">
      <c r="A9" s="51" t="s">
        <v>120</v>
      </c>
      <c r="B9" s="64" t="s">
        <v>256</v>
      </c>
      <c r="C9" s="51" t="s">
        <v>257</v>
      </c>
      <c r="D9" s="73">
        <f t="shared" si="6"/>
        <v>129768</v>
      </c>
      <c r="E9" s="73">
        <f t="shared" si="7"/>
        <v>129768</v>
      </c>
      <c r="F9" s="73">
        <v>0</v>
      </c>
      <c r="G9" s="73">
        <v>0</v>
      </c>
      <c r="H9" s="73">
        <v>0</v>
      </c>
      <c r="I9" s="73">
        <v>13006</v>
      </c>
      <c r="J9" s="73">
        <v>600362</v>
      </c>
      <c r="K9" s="73">
        <v>116762</v>
      </c>
      <c r="L9" s="73">
        <v>0</v>
      </c>
      <c r="M9" s="73">
        <f t="shared" si="8"/>
        <v>0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3">
        <v>285338</v>
      </c>
      <c r="T9" s="73">
        <v>0</v>
      </c>
      <c r="U9" s="73">
        <v>0</v>
      </c>
      <c r="V9" s="73">
        <f t="shared" si="10"/>
        <v>129768</v>
      </c>
      <c r="W9" s="73">
        <f t="shared" si="10"/>
        <v>129768</v>
      </c>
      <c r="X9" s="73">
        <f t="shared" si="10"/>
        <v>0</v>
      </c>
      <c r="Y9" s="73">
        <f t="shared" si="10"/>
        <v>0</v>
      </c>
      <c r="Z9" s="73">
        <f t="shared" si="10"/>
        <v>0</v>
      </c>
      <c r="AA9" s="73">
        <f t="shared" si="10"/>
        <v>13006</v>
      </c>
      <c r="AB9" s="73">
        <f t="shared" si="10"/>
        <v>885700</v>
      </c>
      <c r="AC9" s="73">
        <f t="shared" si="10"/>
        <v>116762</v>
      </c>
      <c r="AD9" s="73">
        <f t="shared" si="10"/>
        <v>0</v>
      </c>
      <c r="AE9" s="73">
        <f t="shared" si="11"/>
        <v>4438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4438</v>
      </c>
      <c r="AL9" s="74" t="s">
        <v>258</v>
      </c>
      <c r="AM9" s="73">
        <f t="shared" si="13"/>
        <v>725692</v>
      </c>
      <c r="AN9" s="73">
        <f t="shared" si="14"/>
        <v>142566</v>
      </c>
      <c r="AO9" s="73">
        <v>142566</v>
      </c>
      <c r="AP9" s="73">
        <v>0</v>
      </c>
      <c r="AQ9" s="73">
        <v>0</v>
      </c>
      <c r="AR9" s="73">
        <v>0</v>
      </c>
      <c r="AS9" s="73">
        <f t="shared" si="15"/>
        <v>130802</v>
      </c>
      <c r="AT9" s="73">
        <v>0</v>
      </c>
      <c r="AU9" s="73">
        <v>130802</v>
      </c>
      <c r="AV9" s="73">
        <v>0</v>
      </c>
      <c r="AW9" s="73">
        <v>0</v>
      </c>
      <c r="AX9" s="73">
        <f t="shared" si="16"/>
        <v>452324</v>
      </c>
      <c r="AY9" s="73">
        <v>0</v>
      </c>
      <c r="AZ9" s="73">
        <v>415268</v>
      </c>
      <c r="BA9" s="73">
        <v>0</v>
      </c>
      <c r="BB9" s="73">
        <v>37056</v>
      </c>
      <c r="BC9" s="74" t="s">
        <v>123</v>
      </c>
      <c r="BD9" s="73">
        <v>0</v>
      </c>
      <c r="BE9" s="73">
        <v>0</v>
      </c>
      <c r="BF9" s="73">
        <f t="shared" si="17"/>
        <v>730130</v>
      </c>
      <c r="BG9" s="73">
        <f t="shared" si="18"/>
        <v>0</v>
      </c>
      <c r="BH9" s="73">
        <f t="shared" si="19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259</v>
      </c>
      <c r="BO9" s="73">
        <f t="shared" si="20"/>
        <v>285338</v>
      </c>
      <c r="BP9" s="73">
        <f t="shared" si="21"/>
        <v>66058</v>
      </c>
      <c r="BQ9" s="73">
        <v>66058</v>
      </c>
      <c r="BR9" s="73">
        <v>0</v>
      </c>
      <c r="BS9" s="73">
        <v>0</v>
      </c>
      <c r="BT9" s="73">
        <v>0</v>
      </c>
      <c r="BU9" s="73">
        <f t="shared" si="22"/>
        <v>114930</v>
      </c>
      <c r="BV9" s="73">
        <v>0</v>
      </c>
      <c r="BW9" s="73">
        <v>114930</v>
      </c>
      <c r="BX9" s="73">
        <v>0</v>
      </c>
      <c r="BY9" s="73">
        <v>0</v>
      </c>
      <c r="BZ9" s="73">
        <f t="shared" si="23"/>
        <v>104350</v>
      </c>
      <c r="CA9" s="73">
        <v>0</v>
      </c>
      <c r="CB9" s="73">
        <v>102178</v>
      </c>
      <c r="CC9" s="73">
        <v>0</v>
      </c>
      <c r="CD9" s="73">
        <v>2172</v>
      </c>
      <c r="CE9" s="74" t="s">
        <v>258</v>
      </c>
      <c r="CF9" s="73">
        <v>0</v>
      </c>
      <c r="CG9" s="73">
        <v>0</v>
      </c>
      <c r="CH9" s="73">
        <f t="shared" si="24"/>
        <v>285338</v>
      </c>
      <c r="CI9" s="73">
        <f t="shared" si="25"/>
        <v>4438</v>
      </c>
      <c r="CJ9" s="73">
        <f t="shared" si="25"/>
        <v>0</v>
      </c>
      <c r="CK9" s="73">
        <f t="shared" si="25"/>
        <v>0</v>
      </c>
      <c r="CL9" s="73">
        <f t="shared" si="25"/>
        <v>0</v>
      </c>
      <c r="CM9" s="73">
        <f t="shared" si="25"/>
        <v>0</v>
      </c>
      <c r="CN9" s="73">
        <f t="shared" si="25"/>
        <v>0</v>
      </c>
      <c r="CO9" s="73">
        <f t="shared" si="25"/>
        <v>4438</v>
      </c>
      <c r="CP9" s="74" t="s">
        <v>258</v>
      </c>
      <c r="CQ9" s="73">
        <f t="shared" si="26"/>
        <v>1011030</v>
      </c>
      <c r="CR9" s="73">
        <f t="shared" si="26"/>
        <v>208624</v>
      </c>
      <c r="CS9" s="73">
        <f t="shared" si="26"/>
        <v>208624</v>
      </c>
      <c r="CT9" s="73">
        <f t="shared" si="26"/>
        <v>0</v>
      </c>
      <c r="CU9" s="73">
        <f t="shared" si="26"/>
        <v>0</v>
      </c>
      <c r="CV9" s="73">
        <f t="shared" si="26"/>
        <v>0</v>
      </c>
      <c r="CW9" s="73">
        <f t="shared" si="26"/>
        <v>245732</v>
      </c>
      <c r="CX9" s="73">
        <f t="shared" si="26"/>
        <v>0</v>
      </c>
      <c r="CY9" s="73">
        <f t="shared" si="26"/>
        <v>245732</v>
      </c>
      <c r="CZ9" s="73">
        <f t="shared" si="26"/>
        <v>0</v>
      </c>
      <c r="DA9" s="73">
        <f t="shared" si="26"/>
        <v>0</v>
      </c>
      <c r="DB9" s="73">
        <f t="shared" si="26"/>
        <v>556674</v>
      </c>
      <c r="DC9" s="73">
        <f t="shared" si="26"/>
        <v>0</v>
      </c>
      <c r="DD9" s="73">
        <f t="shared" si="26"/>
        <v>517446</v>
      </c>
      <c r="DE9" s="73">
        <f t="shared" si="26"/>
        <v>0</v>
      </c>
      <c r="DF9" s="73">
        <f t="shared" si="26"/>
        <v>39228</v>
      </c>
      <c r="DG9" s="74" t="s">
        <v>258</v>
      </c>
      <c r="DH9" s="73">
        <f t="shared" si="27"/>
        <v>0</v>
      </c>
      <c r="DI9" s="73">
        <f t="shared" si="27"/>
        <v>0</v>
      </c>
      <c r="DJ9" s="73">
        <f t="shared" si="27"/>
        <v>1015468</v>
      </c>
    </row>
    <row r="10" spans="1:114" s="50" customFormat="1" ht="12" customHeight="1">
      <c r="A10" s="51" t="s">
        <v>260</v>
      </c>
      <c r="B10" s="64" t="s">
        <v>261</v>
      </c>
      <c r="C10" s="51" t="s">
        <v>262</v>
      </c>
      <c r="D10" s="73">
        <f t="shared" si="6"/>
        <v>103115</v>
      </c>
      <c r="E10" s="73">
        <f t="shared" si="7"/>
        <v>103115</v>
      </c>
      <c r="F10" s="73">
        <v>0</v>
      </c>
      <c r="G10" s="73">
        <v>0</v>
      </c>
      <c r="H10" s="73">
        <v>0</v>
      </c>
      <c r="I10" s="73">
        <v>95826</v>
      </c>
      <c r="J10" s="73">
        <v>601182</v>
      </c>
      <c r="K10" s="73">
        <v>7289</v>
      </c>
      <c r="L10" s="73">
        <v>0</v>
      </c>
      <c r="M10" s="73">
        <f t="shared" si="8"/>
        <v>5395</v>
      </c>
      <c r="N10" s="73">
        <f t="shared" si="9"/>
        <v>5395</v>
      </c>
      <c r="O10" s="73">
        <v>0</v>
      </c>
      <c r="P10" s="73">
        <v>0</v>
      </c>
      <c r="Q10" s="73">
        <v>0</v>
      </c>
      <c r="R10" s="73">
        <v>5395</v>
      </c>
      <c r="S10" s="73">
        <v>218077</v>
      </c>
      <c r="T10" s="73">
        <v>0</v>
      </c>
      <c r="U10" s="73">
        <v>0</v>
      </c>
      <c r="V10" s="73">
        <f t="shared" si="10"/>
        <v>108510</v>
      </c>
      <c r="W10" s="73">
        <f t="shared" si="10"/>
        <v>108510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101221</v>
      </c>
      <c r="AB10" s="73">
        <f t="shared" si="10"/>
        <v>819259</v>
      </c>
      <c r="AC10" s="73">
        <f t="shared" si="10"/>
        <v>7289</v>
      </c>
      <c r="AD10" s="73">
        <f t="shared" si="10"/>
        <v>0</v>
      </c>
      <c r="AE10" s="73">
        <f t="shared" si="11"/>
        <v>0</v>
      </c>
      <c r="AF10" s="73">
        <f t="shared" si="12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142</v>
      </c>
      <c r="AM10" s="73">
        <f t="shared" si="13"/>
        <v>701611</v>
      </c>
      <c r="AN10" s="73">
        <f t="shared" si="14"/>
        <v>39048</v>
      </c>
      <c r="AO10" s="73">
        <v>39048</v>
      </c>
      <c r="AP10" s="73">
        <v>0</v>
      </c>
      <c r="AQ10" s="73">
        <v>0</v>
      </c>
      <c r="AR10" s="73">
        <v>0</v>
      </c>
      <c r="AS10" s="73">
        <f t="shared" si="15"/>
        <v>531232</v>
      </c>
      <c r="AT10" s="73">
        <v>0</v>
      </c>
      <c r="AU10" s="73">
        <v>517404</v>
      </c>
      <c r="AV10" s="73">
        <v>13828</v>
      </c>
      <c r="AW10" s="73">
        <v>0</v>
      </c>
      <c r="AX10" s="73">
        <f t="shared" si="16"/>
        <v>131331</v>
      </c>
      <c r="AY10" s="73">
        <v>0</v>
      </c>
      <c r="AZ10" s="73">
        <v>131331</v>
      </c>
      <c r="BA10" s="73">
        <v>0</v>
      </c>
      <c r="BB10" s="73">
        <v>0</v>
      </c>
      <c r="BC10" s="74" t="s">
        <v>263</v>
      </c>
      <c r="BD10" s="73">
        <v>0</v>
      </c>
      <c r="BE10" s="73">
        <v>2686</v>
      </c>
      <c r="BF10" s="73">
        <f t="shared" si="17"/>
        <v>704297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132</v>
      </c>
      <c r="BO10" s="73">
        <f t="shared" si="20"/>
        <v>223068</v>
      </c>
      <c r="BP10" s="73">
        <f t="shared" si="21"/>
        <v>18433</v>
      </c>
      <c r="BQ10" s="73">
        <v>18433</v>
      </c>
      <c r="BR10" s="73">
        <v>0</v>
      </c>
      <c r="BS10" s="73">
        <v>0</v>
      </c>
      <c r="BT10" s="73">
        <v>0</v>
      </c>
      <c r="BU10" s="73">
        <f t="shared" si="22"/>
        <v>37685</v>
      </c>
      <c r="BV10" s="73">
        <v>0</v>
      </c>
      <c r="BW10" s="73">
        <v>37685</v>
      </c>
      <c r="BX10" s="73">
        <v>0</v>
      </c>
      <c r="BY10" s="73">
        <v>0</v>
      </c>
      <c r="BZ10" s="73">
        <f t="shared" si="23"/>
        <v>166950</v>
      </c>
      <c r="CA10" s="73">
        <v>0</v>
      </c>
      <c r="CB10" s="73">
        <v>166950</v>
      </c>
      <c r="CC10" s="73">
        <v>0</v>
      </c>
      <c r="CD10" s="73">
        <v>0</v>
      </c>
      <c r="CE10" s="74" t="s">
        <v>264</v>
      </c>
      <c r="CF10" s="73">
        <v>0</v>
      </c>
      <c r="CG10" s="73">
        <v>404</v>
      </c>
      <c r="CH10" s="73">
        <f t="shared" si="24"/>
        <v>223472</v>
      </c>
      <c r="CI10" s="73">
        <f t="shared" si="25"/>
        <v>0</v>
      </c>
      <c r="CJ10" s="73">
        <f t="shared" si="25"/>
        <v>0</v>
      </c>
      <c r="CK10" s="73">
        <f t="shared" si="25"/>
        <v>0</v>
      </c>
      <c r="CL10" s="73">
        <f t="shared" si="25"/>
        <v>0</v>
      </c>
      <c r="CM10" s="73">
        <f t="shared" si="25"/>
        <v>0</v>
      </c>
      <c r="CN10" s="73">
        <f t="shared" si="25"/>
        <v>0</v>
      </c>
      <c r="CO10" s="73">
        <f t="shared" si="25"/>
        <v>0</v>
      </c>
      <c r="CP10" s="74" t="s">
        <v>264</v>
      </c>
      <c r="CQ10" s="73">
        <f t="shared" si="26"/>
        <v>924679</v>
      </c>
      <c r="CR10" s="73">
        <f t="shared" si="26"/>
        <v>57481</v>
      </c>
      <c r="CS10" s="73">
        <f t="shared" si="26"/>
        <v>57481</v>
      </c>
      <c r="CT10" s="73">
        <f t="shared" si="26"/>
        <v>0</v>
      </c>
      <c r="CU10" s="73">
        <f t="shared" si="26"/>
        <v>0</v>
      </c>
      <c r="CV10" s="73">
        <f t="shared" si="26"/>
        <v>0</v>
      </c>
      <c r="CW10" s="73">
        <f t="shared" si="26"/>
        <v>568917</v>
      </c>
      <c r="CX10" s="73">
        <f t="shared" si="26"/>
        <v>0</v>
      </c>
      <c r="CY10" s="73">
        <f t="shared" si="26"/>
        <v>555089</v>
      </c>
      <c r="CZ10" s="73">
        <f t="shared" si="26"/>
        <v>13828</v>
      </c>
      <c r="DA10" s="73">
        <f t="shared" si="26"/>
        <v>0</v>
      </c>
      <c r="DB10" s="73">
        <f t="shared" si="26"/>
        <v>298281</v>
      </c>
      <c r="DC10" s="73">
        <f t="shared" si="26"/>
        <v>0</v>
      </c>
      <c r="DD10" s="73">
        <f t="shared" si="26"/>
        <v>298281</v>
      </c>
      <c r="DE10" s="73">
        <f t="shared" si="26"/>
        <v>0</v>
      </c>
      <c r="DF10" s="73">
        <f t="shared" si="26"/>
        <v>0</v>
      </c>
      <c r="DG10" s="74" t="s">
        <v>264</v>
      </c>
      <c r="DH10" s="73">
        <f t="shared" si="27"/>
        <v>0</v>
      </c>
      <c r="DI10" s="73">
        <f t="shared" si="27"/>
        <v>3090</v>
      </c>
      <c r="DJ10" s="73">
        <f t="shared" si="27"/>
        <v>927769</v>
      </c>
    </row>
    <row r="11" spans="1:114" s="50" customFormat="1" ht="12" customHeight="1">
      <c r="A11" s="51" t="s">
        <v>265</v>
      </c>
      <c r="B11" s="64" t="s">
        <v>266</v>
      </c>
      <c r="C11" s="51" t="s">
        <v>267</v>
      </c>
      <c r="D11" s="73">
        <f t="shared" si="6"/>
        <v>855721</v>
      </c>
      <c r="E11" s="73">
        <f t="shared" si="7"/>
        <v>855721</v>
      </c>
      <c r="F11" s="73">
        <v>2703</v>
      </c>
      <c r="G11" s="73">
        <v>0</v>
      </c>
      <c r="H11" s="73">
        <v>133800</v>
      </c>
      <c r="I11" s="73">
        <v>719218</v>
      </c>
      <c r="J11" s="73">
        <v>408092</v>
      </c>
      <c r="K11" s="73">
        <v>0</v>
      </c>
      <c r="L11" s="73"/>
      <c r="M11" s="73">
        <f t="shared" si="8"/>
        <v>97033</v>
      </c>
      <c r="N11" s="73">
        <f t="shared" si="9"/>
        <v>97033</v>
      </c>
      <c r="O11" s="73">
        <v>0</v>
      </c>
      <c r="P11" s="73">
        <v>63</v>
      </c>
      <c r="Q11" s="73">
        <v>0</v>
      </c>
      <c r="R11" s="73">
        <v>96970</v>
      </c>
      <c r="S11" s="73">
        <v>439752</v>
      </c>
      <c r="T11" s="73">
        <v>0</v>
      </c>
      <c r="U11" s="73"/>
      <c r="V11" s="73">
        <f t="shared" si="10"/>
        <v>952754</v>
      </c>
      <c r="W11" s="73">
        <f t="shared" si="10"/>
        <v>952754</v>
      </c>
      <c r="X11" s="73">
        <f t="shared" si="10"/>
        <v>2703</v>
      </c>
      <c r="Y11" s="73">
        <f t="shared" si="10"/>
        <v>63</v>
      </c>
      <c r="Z11" s="73">
        <f t="shared" si="10"/>
        <v>133800</v>
      </c>
      <c r="AA11" s="73">
        <f t="shared" si="10"/>
        <v>816188</v>
      </c>
      <c r="AB11" s="73">
        <f t="shared" si="10"/>
        <v>847844</v>
      </c>
      <c r="AC11" s="73">
        <f t="shared" si="10"/>
        <v>0</v>
      </c>
      <c r="AD11" s="73">
        <f t="shared" si="10"/>
        <v>0</v>
      </c>
      <c r="AE11" s="73">
        <f t="shared" si="11"/>
        <v>145478</v>
      </c>
      <c r="AF11" s="73">
        <f t="shared" si="12"/>
        <v>143945</v>
      </c>
      <c r="AG11" s="73">
        <v>0</v>
      </c>
      <c r="AH11" s="73">
        <v>0</v>
      </c>
      <c r="AI11" s="73">
        <v>143945</v>
      </c>
      <c r="AJ11" s="73">
        <v>0</v>
      </c>
      <c r="AK11" s="73">
        <v>1533</v>
      </c>
      <c r="AL11" s="74" t="s">
        <v>268</v>
      </c>
      <c r="AM11" s="73">
        <f t="shared" si="13"/>
        <v>1017763</v>
      </c>
      <c r="AN11" s="73">
        <f t="shared" si="14"/>
        <v>222753</v>
      </c>
      <c r="AO11" s="73">
        <v>148502</v>
      </c>
      <c r="AP11" s="73">
        <v>0</v>
      </c>
      <c r="AQ11" s="73">
        <v>74251</v>
      </c>
      <c r="AR11" s="73">
        <v>0</v>
      </c>
      <c r="AS11" s="73">
        <f t="shared" si="15"/>
        <v>489407</v>
      </c>
      <c r="AT11" s="73">
        <v>0</v>
      </c>
      <c r="AU11" s="73">
        <v>470440</v>
      </c>
      <c r="AV11" s="73">
        <v>18967</v>
      </c>
      <c r="AW11" s="73">
        <v>0</v>
      </c>
      <c r="AX11" s="73">
        <f t="shared" si="16"/>
        <v>304983</v>
      </c>
      <c r="AY11" s="73">
        <v>0</v>
      </c>
      <c r="AZ11" s="73">
        <v>267666</v>
      </c>
      <c r="BA11" s="73">
        <v>11970</v>
      </c>
      <c r="BB11" s="73">
        <v>25347</v>
      </c>
      <c r="BC11" s="74" t="s">
        <v>269</v>
      </c>
      <c r="BD11" s="73">
        <v>620</v>
      </c>
      <c r="BE11" s="73">
        <v>100572</v>
      </c>
      <c r="BF11" s="73">
        <f t="shared" si="17"/>
        <v>1263813</v>
      </c>
      <c r="BG11" s="73">
        <f t="shared" si="18"/>
        <v>12348</v>
      </c>
      <c r="BH11" s="73">
        <f t="shared" si="19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12348</v>
      </c>
      <c r="BN11" s="74" t="s">
        <v>123</v>
      </c>
      <c r="BO11" s="73">
        <f t="shared" si="20"/>
        <v>517701</v>
      </c>
      <c r="BP11" s="73">
        <f t="shared" si="21"/>
        <v>166427</v>
      </c>
      <c r="BQ11" s="73">
        <v>166427</v>
      </c>
      <c r="BR11" s="73">
        <v>0</v>
      </c>
      <c r="BS11" s="73">
        <v>0</v>
      </c>
      <c r="BT11" s="73">
        <v>0</v>
      </c>
      <c r="BU11" s="73">
        <f t="shared" si="22"/>
        <v>196147</v>
      </c>
      <c r="BV11" s="73">
        <v>1465</v>
      </c>
      <c r="BW11" s="73">
        <v>194682</v>
      </c>
      <c r="BX11" s="73">
        <v>0</v>
      </c>
      <c r="BY11" s="73">
        <v>0</v>
      </c>
      <c r="BZ11" s="73">
        <f t="shared" si="23"/>
        <v>155127</v>
      </c>
      <c r="CA11" s="73">
        <v>62672</v>
      </c>
      <c r="CB11" s="73">
        <v>57996</v>
      </c>
      <c r="CC11" s="73">
        <v>26643</v>
      </c>
      <c r="CD11" s="73">
        <v>7816</v>
      </c>
      <c r="CE11" s="74" t="s">
        <v>270</v>
      </c>
      <c r="CF11" s="73">
        <v>0</v>
      </c>
      <c r="CG11" s="73">
        <v>6736</v>
      </c>
      <c r="CH11" s="73">
        <f t="shared" si="24"/>
        <v>536785</v>
      </c>
      <c r="CI11" s="73">
        <f t="shared" si="25"/>
        <v>157826</v>
      </c>
      <c r="CJ11" s="73">
        <f t="shared" si="25"/>
        <v>143945</v>
      </c>
      <c r="CK11" s="73">
        <f t="shared" si="25"/>
        <v>0</v>
      </c>
      <c r="CL11" s="73">
        <f t="shared" si="25"/>
        <v>0</v>
      </c>
      <c r="CM11" s="73">
        <f t="shared" si="25"/>
        <v>143945</v>
      </c>
      <c r="CN11" s="73">
        <f t="shared" si="25"/>
        <v>0</v>
      </c>
      <c r="CO11" s="73">
        <f t="shared" si="25"/>
        <v>13881</v>
      </c>
      <c r="CP11" s="74" t="s">
        <v>270</v>
      </c>
      <c r="CQ11" s="73">
        <f t="shared" si="26"/>
        <v>1535464</v>
      </c>
      <c r="CR11" s="73">
        <f t="shared" si="26"/>
        <v>389180</v>
      </c>
      <c r="CS11" s="73">
        <f t="shared" si="26"/>
        <v>314929</v>
      </c>
      <c r="CT11" s="73">
        <f t="shared" si="26"/>
        <v>0</v>
      </c>
      <c r="CU11" s="73">
        <f t="shared" si="26"/>
        <v>74251</v>
      </c>
      <c r="CV11" s="73">
        <f t="shared" si="26"/>
        <v>0</v>
      </c>
      <c r="CW11" s="73">
        <f t="shared" si="26"/>
        <v>685554</v>
      </c>
      <c r="CX11" s="73">
        <f t="shared" si="26"/>
        <v>1465</v>
      </c>
      <c r="CY11" s="73">
        <f t="shared" si="26"/>
        <v>665122</v>
      </c>
      <c r="CZ11" s="73">
        <f t="shared" si="26"/>
        <v>18967</v>
      </c>
      <c r="DA11" s="73">
        <f t="shared" si="26"/>
        <v>0</v>
      </c>
      <c r="DB11" s="73">
        <f t="shared" si="26"/>
        <v>460110</v>
      </c>
      <c r="DC11" s="73">
        <f t="shared" si="26"/>
        <v>62672</v>
      </c>
      <c r="DD11" s="73">
        <f t="shared" si="26"/>
        <v>325662</v>
      </c>
      <c r="DE11" s="73">
        <f t="shared" si="26"/>
        <v>38613</v>
      </c>
      <c r="DF11" s="73">
        <f t="shared" si="26"/>
        <v>33163</v>
      </c>
      <c r="DG11" s="74" t="s">
        <v>270</v>
      </c>
      <c r="DH11" s="73">
        <f t="shared" si="27"/>
        <v>620</v>
      </c>
      <c r="DI11" s="73">
        <f t="shared" si="27"/>
        <v>107308</v>
      </c>
      <c r="DJ11" s="73">
        <f t="shared" si="27"/>
        <v>1800598</v>
      </c>
    </row>
    <row r="12" spans="1:114" s="50" customFormat="1" ht="12" customHeight="1">
      <c r="A12" s="53" t="s">
        <v>271</v>
      </c>
      <c r="B12" s="54" t="s">
        <v>272</v>
      </c>
      <c r="C12" s="53" t="s">
        <v>273</v>
      </c>
      <c r="D12" s="75">
        <f t="shared" si="6"/>
        <v>241802</v>
      </c>
      <c r="E12" s="75">
        <f t="shared" si="7"/>
        <v>241802</v>
      </c>
      <c r="F12" s="75">
        <v>526</v>
      </c>
      <c r="G12" s="75">
        <v>0</v>
      </c>
      <c r="H12" s="75">
        <v>4000</v>
      </c>
      <c r="I12" s="75">
        <v>214781</v>
      </c>
      <c r="J12" s="75">
        <v>302785</v>
      </c>
      <c r="K12" s="75">
        <v>22495</v>
      </c>
      <c r="L12" s="75">
        <v>0</v>
      </c>
      <c r="M12" s="75">
        <f t="shared" si="8"/>
        <v>11176</v>
      </c>
      <c r="N12" s="75">
        <f t="shared" si="9"/>
        <v>11176</v>
      </c>
      <c r="O12" s="75">
        <v>0</v>
      </c>
      <c r="P12" s="75">
        <v>0</v>
      </c>
      <c r="Q12" s="75">
        <v>0</v>
      </c>
      <c r="R12" s="75">
        <v>9930</v>
      </c>
      <c r="S12" s="75">
        <v>134370</v>
      </c>
      <c r="T12" s="75">
        <v>1246</v>
      </c>
      <c r="U12" s="75">
        <v>0</v>
      </c>
      <c r="V12" s="75">
        <f t="shared" si="10"/>
        <v>252978</v>
      </c>
      <c r="W12" s="75">
        <f t="shared" si="10"/>
        <v>252978</v>
      </c>
      <c r="X12" s="75">
        <f t="shared" si="10"/>
        <v>526</v>
      </c>
      <c r="Y12" s="75">
        <f t="shared" si="10"/>
        <v>0</v>
      </c>
      <c r="Z12" s="75">
        <f t="shared" si="10"/>
        <v>4000</v>
      </c>
      <c r="AA12" s="75">
        <f t="shared" si="10"/>
        <v>224711</v>
      </c>
      <c r="AB12" s="75">
        <f t="shared" si="10"/>
        <v>437155</v>
      </c>
      <c r="AC12" s="75">
        <f t="shared" si="10"/>
        <v>23741</v>
      </c>
      <c r="AD12" s="75">
        <f t="shared" si="10"/>
        <v>0</v>
      </c>
      <c r="AE12" s="75">
        <f t="shared" si="11"/>
        <v>2015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2015</v>
      </c>
      <c r="AL12" s="76" t="s">
        <v>123</v>
      </c>
      <c r="AM12" s="75">
        <f t="shared" si="13"/>
        <v>542572</v>
      </c>
      <c r="AN12" s="75">
        <f t="shared" si="14"/>
        <v>204567</v>
      </c>
      <c r="AO12" s="75">
        <v>62673</v>
      </c>
      <c r="AP12" s="75">
        <v>0</v>
      </c>
      <c r="AQ12" s="75">
        <v>133822</v>
      </c>
      <c r="AR12" s="75">
        <v>8072</v>
      </c>
      <c r="AS12" s="75">
        <f t="shared" si="15"/>
        <v>195367</v>
      </c>
      <c r="AT12" s="75">
        <v>0</v>
      </c>
      <c r="AU12" s="75">
        <v>191909</v>
      </c>
      <c r="AV12" s="75">
        <v>3458</v>
      </c>
      <c r="AW12" s="75">
        <v>12368</v>
      </c>
      <c r="AX12" s="75">
        <f t="shared" si="16"/>
        <v>130270</v>
      </c>
      <c r="AY12" s="75">
        <v>0</v>
      </c>
      <c r="AZ12" s="75">
        <v>128311</v>
      </c>
      <c r="BA12" s="75">
        <v>1959</v>
      </c>
      <c r="BB12" s="75">
        <v>0</v>
      </c>
      <c r="BC12" s="76" t="s">
        <v>123</v>
      </c>
      <c r="BD12" s="75">
        <v>0</v>
      </c>
      <c r="BE12" s="75">
        <v>0</v>
      </c>
      <c r="BF12" s="75">
        <f t="shared" si="17"/>
        <v>544587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274</v>
      </c>
      <c r="BO12" s="75">
        <f t="shared" si="20"/>
        <v>145546</v>
      </c>
      <c r="BP12" s="75">
        <f t="shared" si="21"/>
        <v>62047</v>
      </c>
      <c r="BQ12" s="75">
        <v>21687</v>
      </c>
      <c r="BR12" s="75">
        <v>8072</v>
      </c>
      <c r="BS12" s="75">
        <v>32288</v>
      </c>
      <c r="BT12" s="75">
        <v>0</v>
      </c>
      <c r="BU12" s="75">
        <f t="shared" si="22"/>
        <v>58649</v>
      </c>
      <c r="BV12" s="75">
        <v>1749</v>
      </c>
      <c r="BW12" s="75">
        <v>56900</v>
      </c>
      <c r="BX12" s="75">
        <v>0</v>
      </c>
      <c r="BY12" s="75">
        <v>0</v>
      </c>
      <c r="BZ12" s="75">
        <f t="shared" si="23"/>
        <v>24850</v>
      </c>
      <c r="CA12" s="75">
        <v>53</v>
      </c>
      <c r="CB12" s="75">
        <v>24797</v>
      </c>
      <c r="CC12" s="75">
        <v>0</v>
      </c>
      <c r="CD12" s="75">
        <v>0</v>
      </c>
      <c r="CE12" s="76" t="s">
        <v>132</v>
      </c>
      <c r="CF12" s="75">
        <v>0</v>
      </c>
      <c r="CG12" s="75">
        <v>0</v>
      </c>
      <c r="CH12" s="75">
        <f t="shared" si="24"/>
        <v>145546</v>
      </c>
      <c r="CI12" s="75">
        <f t="shared" si="25"/>
        <v>2015</v>
      </c>
      <c r="CJ12" s="75">
        <f t="shared" si="25"/>
        <v>0</v>
      </c>
      <c r="CK12" s="75">
        <f t="shared" si="25"/>
        <v>0</v>
      </c>
      <c r="CL12" s="75">
        <f t="shared" si="25"/>
        <v>0</v>
      </c>
      <c r="CM12" s="75">
        <f t="shared" si="25"/>
        <v>0</v>
      </c>
      <c r="CN12" s="75">
        <f t="shared" si="25"/>
        <v>0</v>
      </c>
      <c r="CO12" s="75">
        <f t="shared" si="25"/>
        <v>2015</v>
      </c>
      <c r="CP12" s="76" t="s">
        <v>132</v>
      </c>
      <c r="CQ12" s="75">
        <f t="shared" si="26"/>
        <v>688118</v>
      </c>
      <c r="CR12" s="75">
        <f t="shared" si="26"/>
        <v>266614</v>
      </c>
      <c r="CS12" s="75">
        <f t="shared" si="26"/>
        <v>84360</v>
      </c>
      <c r="CT12" s="75">
        <f t="shared" si="26"/>
        <v>8072</v>
      </c>
      <c r="CU12" s="75">
        <f t="shared" si="26"/>
        <v>166110</v>
      </c>
      <c r="CV12" s="75">
        <f t="shared" si="26"/>
        <v>8072</v>
      </c>
      <c r="CW12" s="75">
        <f t="shared" si="26"/>
        <v>254016</v>
      </c>
      <c r="CX12" s="75">
        <f t="shared" si="26"/>
        <v>1749</v>
      </c>
      <c r="CY12" s="75">
        <f t="shared" si="26"/>
        <v>248809</v>
      </c>
      <c r="CZ12" s="75">
        <f t="shared" si="26"/>
        <v>3458</v>
      </c>
      <c r="DA12" s="75">
        <f t="shared" si="26"/>
        <v>12368</v>
      </c>
      <c r="DB12" s="75">
        <f t="shared" si="26"/>
        <v>155120</v>
      </c>
      <c r="DC12" s="75">
        <f t="shared" si="26"/>
        <v>53</v>
      </c>
      <c r="DD12" s="75">
        <f t="shared" si="26"/>
        <v>153108</v>
      </c>
      <c r="DE12" s="75">
        <f t="shared" si="26"/>
        <v>1959</v>
      </c>
      <c r="DF12" s="75">
        <f t="shared" si="26"/>
        <v>0</v>
      </c>
      <c r="DG12" s="76" t="s">
        <v>132</v>
      </c>
      <c r="DH12" s="75">
        <f t="shared" si="27"/>
        <v>0</v>
      </c>
      <c r="DI12" s="75">
        <f t="shared" si="27"/>
        <v>0</v>
      </c>
      <c r="DJ12" s="75">
        <f t="shared" si="27"/>
        <v>690133</v>
      </c>
    </row>
    <row r="13" spans="1:114" s="50" customFormat="1" ht="12" customHeight="1">
      <c r="A13" s="53" t="s">
        <v>138</v>
      </c>
      <c r="B13" s="54" t="s">
        <v>275</v>
      </c>
      <c r="C13" s="53" t="s">
        <v>276</v>
      </c>
      <c r="D13" s="75">
        <f t="shared" si="6"/>
        <v>348555</v>
      </c>
      <c r="E13" s="75">
        <f t="shared" si="7"/>
        <v>348555</v>
      </c>
      <c r="F13" s="75">
        <v>31166</v>
      </c>
      <c r="G13" s="75">
        <v>0</v>
      </c>
      <c r="H13" s="75">
        <v>5500</v>
      </c>
      <c r="I13" s="75">
        <v>137818</v>
      </c>
      <c r="J13" s="75">
        <v>606625</v>
      </c>
      <c r="K13" s="75">
        <v>174071</v>
      </c>
      <c r="L13" s="75"/>
      <c r="M13" s="75">
        <f t="shared" si="8"/>
        <v>4908</v>
      </c>
      <c r="N13" s="75">
        <f t="shared" si="9"/>
        <v>4908</v>
      </c>
      <c r="O13" s="75">
        <v>0</v>
      </c>
      <c r="P13" s="75">
        <v>0</v>
      </c>
      <c r="Q13" s="75">
        <v>0</v>
      </c>
      <c r="R13" s="75">
        <v>4623</v>
      </c>
      <c r="S13" s="75">
        <v>128847</v>
      </c>
      <c r="T13" s="75">
        <v>285</v>
      </c>
      <c r="U13" s="75"/>
      <c r="V13" s="75">
        <f t="shared" si="10"/>
        <v>353463</v>
      </c>
      <c r="W13" s="75">
        <f t="shared" si="10"/>
        <v>353463</v>
      </c>
      <c r="X13" s="75">
        <f t="shared" si="10"/>
        <v>31166</v>
      </c>
      <c r="Y13" s="75">
        <f t="shared" si="10"/>
        <v>0</v>
      </c>
      <c r="Z13" s="75">
        <f t="shared" si="10"/>
        <v>5500</v>
      </c>
      <c r="AA13" s="75">
        <f t="shared" si="10"/>
        <v>142441</v>
      </c>
      <c r="AB13" s="75">
        <f t="shared" si="10"/>
        <v>735472</v>
      </c>
      <c r="AC13" s="75">
        <f t="shared" si="10"/>
        <v>174356</v>
      </c>
      <c r="AD13" s="75">
        <f t="shared" si="10"/>
        <v>0</v>
      </c>
      <c r="AE13" s="75">
        <f t="shared" si="11"/>
        <v>130691</v>
      </c>
      <c r="AF13" s="75">
        <f t="shared" si="12"/>
        <v>130691</v>
      </c>
      <c r="AG13" s="75">
        <v>0</v>
      </c>
      <c r="AH13" s="75">
        <v>130691</v>
      </c>
      <c r="AI13" s="75"/>
      <c r="AJ13" s="75">
        <v>0</v>
      </c>
      <c r="AK13" s="75">
        <v>0</v>
      </c>
      <c r="AL13" s="76" t="s">
        <v>277</v>
      </c>
      <c r="AM13" s="75">
        <f t="shared" si="13"/>
        <v>801507</v>
      </c>
      <c r="AN13" s="75">
        <f t="shared" si="14"/>
        <v>48987</v>
      </c>
      <c r="AO13" s="75">
        <v>36740</v>
      </c>
      <c r="AP13" s="75">
        <v>0</v>
      </c>
      <c r="AQ13" s="75">
        <v>0</v>
      </c>
      <c r="AR13" s="75">
        <v>12247</v>
      </c>
      <c r="AS13" s="75">
        <f t="shared" si="15"/>
        <v>444478</v>
      </c>
      <c r="AT13" s="75">
        <v>0</v>
      </c>
      <c r="AU13" s="75">
        <v>444478</v>
      </c>
      <c r="AV13" s="75">
        <v>0</v>
      </c>
      <c r="AW13" s="75">
        <v>0</v>
      </c>
      <c r="AX13" s="75">
        <f t="shared" si="16"/>
        <v>308042</v>
      </c>
      <c r="AY13" s="75">
        <v>0</v>
      </c>
      <c r="AZ13" s="75">
        <v>308042</v>
      </c>
      <c r="BA13" s="75">
        <v>0</v>
      </c>
      <c r="BB13" s="75">
        <v>0</v>
      </c>
      <c r="BC13" s="76" t="s">
        <v>268</v>
      </c>
      <c r="BD13" s="75">
        <v>0</v>
      </c>
      <c r="BE13" s="75">
        <v>22982</v>
      </c>
      <c r="BF13" s="75">
        <f t="shared" si="17"/>
        <v>955180</v>
      </c>
      <c r="BG13" s="75">
        <f t="shared" si="18"/>
        <v>25</v>
      </c>
      <c r="BH13" s="75">
        <f t="shared" si="19"/>
        <v>25</v>
      </c>
      <c r="BI13" s="75">
        <v>0</v>
      </c>
      <c r="BJ13" s="75">
        <v>25</v>
      </c>
      <c r="BK13" s="75">
        <v>0</v>
      </c>
      <c r="BL13" s="75">
        <v>0</v>
      </c>
      <c r="BM13" s="75">
        <v>0</v>
      </c>
      <c r="BN13" s="76" t="s">
        <v>278</v>
      </c>
      <c r="BO13" s="75">
        <f t="shared" si="20"/>
        <v>129042</v>
      </c>
      <c r="BP13" s="75">
        <f t="shared" si="21"/>
        <v>9998</v>
      </c>
      <c r="BQ13" s="75">
        <v>9998</v>
      </c>
      <c r="BR13" s="75">
        <v>0</v>
      </c>
      <c r="BS13" s="75">
        <v>0</v>
      </c>
      <c r="BT13" s="75">
        <v>0</v>
      </c>
      <c r="BU13" s="75">
        <f t="shared" si="22"/>
        <v>100667</v>
      </c>
      <c r="BV13" s="75">
        <v>0</v>
      </c>
      <c r="BW13" s="75">
        <v>100667</v>
      </c>
      <c r="BX13" s="75">
        <v>0</v>
      </c>
      <c r="BY13" s="75">
        <v>0</v>
      </c>
      <c r="BZ13" s="75">
        <f t="shared" si="23"/>
        <v>18377</v>
      </c>
      <c r="CA13" s="75">
        <v>0</v>
      </c>
      <c r="CB13" s="75">
        <v>18377</v>
      </c>
      <c r="CC13" s="75">
        <v>0</v>
      </c>
      <c r="CD13" s="75">
        <v>0</v>
      </c>
      <c r="CE13" s="76" t="s">
        <v>159</v>
      </c>
      <c r="CF13" s="75">
        <v>0</v>
      </c>
      <c r="CG13" s="75">
        <v>4688</v>
      </c>
      <c r="CH13" s="75">
        <f t="shared" si="24"/>
        <v>133755</v>
      </c>
      <c r="CI13" s="75">
        <f t="shared" si="25"/>
        <v>130716</v>
      </c>
      <c r="CJ13" s="75">
        <f t="shared" si="25"/>
        <v>130716</v>
      </c>
      <c r="CK13" s="75">
        <f t="shared" si="25"/>
        <v>0</v>
      </c>
      <c r="CL13" s="75">
        <f t="shared" si="25"/>
        <v>130716</v>
      </c>
      <c r="CM13" s="75">
        <f t="shared" si="25"/>
        <v>0</v>
      </c>
      <c r="CN13" s="75">
        <f t="shared" si="25"/>
        <v>0</v>
      </c>
      <c r="CO13" s="75">
        <f t="shared" si="25"/>
        <v>0</v>
      </c>
      <c r="CP13" s="76" t="s">
        <v>159</v>
      </c>
      <c r="CQ13" s="75">
        <f t="shared" si="26"/>
        <v>930549</v>
      </c>
      <c r="CR13" s="75">
        <f t="shared" si="26"/>
        <v>58985</v>
      </c>
      <c r="CS13" s="75">
        <f t="shared" si="26"/>
        <v>46738</v>
      </c>
      <c r="CT13" s="75">
        <f t="shared" si="26"/>
        <v>0</v>
      </c>
      <c r="CU13" s="75">
        <f t="shared" si="26"/>
        <v>0</v>
      </c>
      <c r="CV13" s="75">
        <f t="shared" si="26"/>
        <v>12247</v>
      </c>
      <c r="CW13" s="75">
        <f t="shared" si="26"/>
        <v>545145</v>
      </c>
      <c r="CX13" s="75">
        <f t="shared" si="26"/>
        <v>0</v>
      </c>
      <c r="CY13" s="75">
        <f t="shared" si="26"/>
        <v>545145</v>
      </c>
      <c r="CZ13" s="75">
        <f t="shared" si="26"/>
        <v>0</v>
      </c>
      <c r="DA13" s="75">
        <f t="shared" si="26"/>
        <v>0</v>
      </c>
      <c r="DB13" s="75">
        <f t="shared" si="26"/>
        <v>326419</v>
      </c>
      <c r="DC13" s="75">
        <f t="shared" si="26"/>
        <v>0</v>
      </c>
      <c r="DD13" s="75">
        <f t="shared" si="26"/>
        <v>326419</v>
      </c>
      <c r="DE13" s="75">
        <f t="shared" si="26"/>
        <v>0</v>
      </c>
      <c r="DF13" s="75">
        <f t="shared" si="26"/>
        <v>0</v>
      </c>
      <c r="DG13" s="76" t="s">
        <v>159</v>
      </c>
      <c r="DH13" s="75">
        <f t="shared" si="27"/>
        <v>0</v>
      </c>
      <c r="DI13" s="75">
        <f t="shared" si="27"/>
        <v>27670</v>
      </c>
      <c r="DJ13" s="75">
        <f t="shared" si="27"/>
        <v>1088935</v>
      </c>
    </row>
    <row r="14" spans="1:114" s="50" customFormat="1" ht="12" customHeight="1">
      <c r="A14" s="53" t="s">
        <v>143</v>
      </c>
      <c r="B14" s="54" t="s">
        <v>279</v>
      </c>
      <c r="C14" s="53" t="s">
        <v>280</v>
      </c>
      <c r="D14" s="75">
        <f t="shared" si="6"/>
        <v>36261</v>
      </c>
      <c r="E14" s="75">
        <f t="shared" si="7"/>
        <v>36261</v>
      </c>
      <c r="F14" s="75">
        <v>0</v>
      </c>
      <c r="G14" s="75">
        <v>0</v>
      </c>
      <c r="H14" s="75">
        <v>0</v>
      </c>
      <c r="I14" s="75">
        <v>36261</v>
      </c>
      <c r="J14" s="75">
        <v>335887</v>
      </c>
      <c r="K14" s="75">
        <v>0</v>
      </c>
      <c r="L14" s="75">
        <v>0</v>
      </c>
      <c r="M14" s="75">
        <f t="shared" si="8"/>
        <v>5083</v>
      </c>
      <c r="N14" s="75">
        <f t="shared" si="9"/>
        <v>5083</v>
      </c>
      <c r="O14" s="75">
        <v>0</v>
      </c>
      <c r="P14" s="75">
        <v>0</v>
      </c>
      <c r="Q14" s="75">
        <v>0</v>
      </c>
      <c r="R14" s="75">
        <v>5083</v>
      </c>
      <c r="S14" s="75">
        <v>62185</v>
      </c>
      <c r="T14" s="75">
        <v>0</v>
      </c>
      <c r="U14" s="75">
        <v>0</v>
      </c>
      <c r="V14" s="75">
        <f t="shared" si="10"/>
        <v>41344</v>
      </c>
      <c r="W14" s="75">
        <f t="shared" si="10"/>
        <v>41344</v>
      </c>
      <c r="X14" s="75">
        <f t="shared" si="10"/>
        <v>0</v>
      </c>
      <c r="Y14" s="75">
        <f t="shared" si="10"/>
        <v>0</v>
      </c>
      <c r="Z14" s="75">
        <f t="shared" si="10"/>
        <v>0</v>
      </c>
      <c r="AA14" s="75">
        <f t="shared" si="10"/>
        <v>41344</v>
      </c>
      <c r="AB14" s="75">
        <f t="shared" si="10"/>
        <v>398072</v>
      </c>
      <c r="AC14" s="75">
        <f t="shared" si="10"/>
        <v>0</v>
      </c>
      <c r="AD14" s="75">
        <f t="shared" si="10"/>
        <v>0</v>
      </c>
      <c r="AE14" s="75">
        <f t="shared" si="11"/>
        <v>0</v>
      </c>
      <c r="AF14" s="75">
        <f t="shared" si="12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281</v>
      </c>
      <c r="AM14" s="75">
        <f t="shared" si="13"/>
        <v>354314</v>
      </c>
      <c r="AN14" s="75">
        <f t="shared" si="14"/>
        <v>46094</v>
      </c>
      <c r="AO14" s="75">
        <v>27656</v>
      </c>
      <c r="AP14" s="75">
        <v>0</v>
      </c>
      <c r="AQ14" s="75">
        <v>9219</v>
      </c>
      <c r="AR14" s="75">
        <v>9219</v>
      </c>
      <c r="AS14" s="75">
        <f t="shared" si="15"/>
        <v>164729</v>
      </c>
      <c r="AT14" s="75">
        <v>2338</v>
      </c>
      <c r="AU14" s="75">
        <v>159671</v>
      </c>
      <c r="AV14" s="75">
        <v>2720</v>
      </c>
      <c r="AW14" s="75">
        <v>0</v>
      </c>
      <c r="AX14" s="75">
        <f t="shared" si="16"/>
        <v>143491</v>
      </c>
      <c r="AY14" s="75">
        <v>42058</v>
      </c>
      <c r="AZ14" s="75">
        <v>90885</v>
      </c>
      <c r="BA14" s="75">
        <v>7496</v>
      </c>
      <c r="BB14" s="75">
        <v>3052</v>
      </c>
      <c r="BC14" s="76" t="s">
        <v>123</v>
      </c>
      <c r="BD14" s="75">
        <v>0</v>
      </c>
      <c r="BE14" s="75">
        <v>17834</v>
      </c>
      <c r="BF14" s="75">
        <f t="shared" si="17"/>
        <v>372148</v>
      </c>
      <c r="BG14" s="75">
        <f t="shared" si="18"/>
        <v>0</v>
      </c>
      <c r="BH14" s="75">
        <f t="shared" si="19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282</v>
      </c>
      <c r="BO14" s="75">
        <f t="shared" si="20"/>
        <v>65986</v>
      </c>
      <c r="BP14" s="75">
        <f t="shared" si="21"/>
        <v>29776</v>
      </c>
      <c r="BQ14" s="75">
        <v>9925</v>
      </c>
      <c r="BR14" s="75">
        <v>0</v>
      </c>
      <c r="BS14" s="75">
        <v>19851</v>
      </c>
      <c r="BT14" s="75">
        <v>0</v>
      </c>
      <c r="BU14" s="75">
        <f t="shared" si="22"/>
        <v>20809</v>
      </c>
      <c r="BV14" s="75">
        <v>0</v>
      </c>
      <c r="BW14" s="75">
        <v>20809</v>
      </c>
      <c r="BX14" s="75">
        <v>0</v>
      </c>
      <c r="BY14" s="75">
        <v>0</v>
      </c>
      <c r="BZ14" s="75">
        <f t="shared" si="23"/>
        <v>15401</v>
      </c>
      <c r="CA14" s="75">
        <v>0</v>
      </c>
      <c r="CB14" s="75">
        <v>11444</v>
      </c>
      <c r="CC14" s="75">
        <v>3957</v>
      </c>
      <c r="CD14" s="75">
        <v>0</v>
      </c>
      <c r="CE14" s="76" t="s">
        <v>123</v>
      </c>
      <c r="CF14" s="75">
        <v>0</v>
      </c>
      <c r="CG14" s="75">
        <v>1282</v>
      </c>
      <c r="CH14" s="75">
        <f t="shared" si="24"/>
        <v>67268</v>
      </c>
      <c r="CI14" s="75">
        <f t="shared" si="25"/>
        <v>0</v>
      </c>
      <c r="CJ14" s="75">
        <f t="shared" si="25"/>
        <v>0</v>
      </c>
      <c r="CK14" s="75">
        <f t="shared" si="25"/>
        <v>0</v>
      </c>
      <c r="CL14" s="75">
        <f t="shared" si="25"/>
        <v>0</v>
      </c>
      <c r="CM14" s="75">
        <f t="shared" si="25"/>
        <v>0</v>
      </c>
      <c r="CN14" s="75">
        <f t="shared" si="25"/>
        <v>0</v>
      </c>
      <c r="CO14" s="75">
        <f t="shared" si="25"/>
        <v>0</v>
      </c>
      <c r="CP14" s="76" t="s">
        <v>123</v>
      </c>
      <c r="CQ14" s="75">
        <f t="shared" si="26"/>
        <v>420300</v>
      </c>
      <c r="CR14" s="75">
        <f t="shared" si="26"/>
        <v>75870</v>
      </c>
      <c r="CS14" s="75">
        <f t="shared" si="26"/>
        <v>37581</v>
      </c>
      <c r="CT14" s="75">
        <f t="shared" si="26"/>
        <v>0</v>
      </c>
      <c r="CU14" s="75">
        <f t="shared" si="26"/>
        <v>29070</v>
      </c>
      <c r="CV14" s="75">
        <f t="shared" si="26"/>
        <v>9219</v>
      </c>
      <c r="CW14" s="75">
        <f t="shared" si="26"/>
        <v>185538</v>
      </c>
      <c r="CX14" s="75">
        <f t="shared" si="26"/>
        <v>2338</v>
      </c>
      <c r="CY14" s="75">
        <f t="shared" si="26"/>
        <v>180480</v>
      </c>
      <c r="CZ14" s="75">
        <f t="shared" si="26"/>
        <v>2720</v>
      </c>
      <c r="DA14" s="75">
        <f t="shared" si="26"/>
        <v>0</v>
      </c>
      <c r="DB14" s="75">
        <f t="shared" si="26"/>
        <v>158892</v>
      </c>
      <c r="DC14" s="75">
        <f t="shared" si="26"/>
        <v>42058</v>
      </c>
      <c r="DD14" s="75">
        <f t="shared" si="26"/>
        <v>102329</v>
      </c>
      <c r="DE14" s="75">
        <f t="shared" si="26"/>
        <v>11453</v>
      </c>
      <c r="DF14" s="75">
        <f t="shared" si="26"/>
        <v>3052</v>
      </c>
      <c r="DG14" s="76" t="s">
        <v>123</v>
      </c>
      <c r="DH14" s="75">
        <f t="shared" si="27"/>
        <v>0</v>
      </c>
      <c r="DI14" s="75">
        <f t="shared" si="27"/>
        <v>19116</v>
      </c>
      <c r="DJ14" s="75">
        <f t="shared" si="27"/>
        <v>439416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63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2" t="s">
        <v>66</v>
      </c>
      <c r="B2" s="146" t="s">
        <v>67</v>
      </c>
      <c r="C2" s="152" t="s">
        <v>283</v>
      </c>
      <c r="D2" s="134" t="s">
        <v>70</v>
      </c>
      <c r="E2" s="104"/>
      <c r="F2" s="104"/>
      <c r="G2" s="104"/>
      <c r="H2" s="104"/>
      <c r="I2" s="104"/>
      <c r="J2" s="104"/>
      <c r="K2" s="104"/>
      <c r="L2" s="105"/>
      <c r="M2" s="134" t="s">
        <v>72</v>
      </c>
      <c r="N2" s="104"/>
      <c r="O2" s="104"/>
      <c r="P2" s="104"/>
      <c r="Q2" s="104"/>
      <c r="R2" s="104"/>
      <c r="S2" s="104"/>
      <c r="T2" s="104"/>
      <c r="U2" s="105"/>
      <c r="V2" s="134" t="s">
        <v>73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3"/>
      <c r="B3" s="147"/>
      <c r="C3" s="153"/>
      <c r="D3" s="135" t="s">
        <v>77</v>
      </c>
      <c r="E3" s="106"/>
      <c r="F3" s="106"/>
      <c r="G3" s="106"/>
      <c r="H3" s="106"/>
      <c r="I3" s="106"/>
      <c r="J3" s="106"/>
      <c r="K3" s="106"/>
      <c r="L3" s="107"/>
      <c r="M3" s="135" t="s">
        <v>77</v>
      </c>
      <c r="N3" s="106"/>
      <c r="O3" s="106"/>
      <c r="P3" s="106"/>
      <c r="Q3" s="106"/>
      <c r="R3" s="106"/>
      <c r="S3" s="106"/>
      <c r="T3" s="106"/>
      <c r="U3" s="107"/>
      <c r="V3" s="135" t="s">
        <v>77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3"/>
      <c r="B4" s="147"/>
      <c r="C4" s="153"/>
      <c r="D4" s="108"/>
      <c r="E4" s="135" t="s">
        <v>80</v>
      </c>
      <c r="F4" s="109"/>
      <c r="G4" s="109"/>
      <c r="H4" s="109"/>
      <c r="I4" s="109"/>
      <c r="J4" s="109"/>
      <c r="K4" s="110"/>
      <c r="L4" s="69" t="s">
        <v>82</v>
      </c>
      <c r="M4" s="108"/>
      <c r="N4" s="135" t="s">
        <v>80</v>
      </c>
      <c r="O4" s="109"/>
      <c r="P4" s="109"/>
      <c r="Q4" s="109"/>
      <c r="R4" s="109"/>
      <c r="S4" s="109"/>
      <c r="T4" s="110"/>
      <c r="U4" s="69" t="s">
        <v>82</v>
      </c>
      <c r="V4" s="108"/>
      <c r="W4" s="135" t="s">
        <v>80</v>
      </c>
      <c r="X4" s="109"/>
      <c r="Y4" s="109"/>
      <c r="Z4" s="109"/>
      <c r="AA4" s="109"/>
      <c r="AB4" s="109"/>
      <c r="AC4" s="110"/>
      <c r="AD4" s="69" t="s">
        <v>82</v>
      </c>
    </row>
    <row r="5" spans="1:30" s="45" customFormat="1" ht="23.25" customHeight="1">
      <c r="A5" s="153"/>
      <c r="B5" s="147"/>
      <c r="C5" s="153"/>
      <c r="D5" s="108"/>
      <c r="E5" s="108" t="s">
        <v>73</v>
      </c>
      <c r="F5" s="126" t="s">
        <v>94</v>
      </c>
      <c r="G5" s="126" t="s">
        <v>95</v>
      </c>
      <c r="H5" s="126" t="s">
        <v>97</v>
      </c>
      <c r="I5" s="126" t="s">
        <v>98</v>
      </c>
      <c r="J5" s="126" t="s">
        <v>4</v>
      </c>
      <c r="K5" s="126" t="s">
        <v>5</v>
      </c>
      <c r="L5" s="69"/>
      <c r="M5" s="108"/>
      <c r="N5" s="108" t="s">
        <v>73</v>
      </c>
      <c r="O5" s="126" t="s">
        <v>94</v>
      </c>
      <c r="P5" s="126" t="s">
        <v>95</v>
      </c>
      <c r="Q5" s="126" t="s">
        <v>97</v>
      </c>
      <c r="R5" s="126" t="s">
        <v>98</v>
      </c>
      <c r="S5" s="126" t="s">
        <v>4</v>
      </c>
      <c r="T5" s="126" t="s">
        <v>5</v>
      </c>
      <c r="U5" s="69"/>
      <c r="V5" s="108"/>
      <c r="W5" s="108" t="s">
        <v>73</v>
      </c>
      <c r="X5" s="126" t="s">
        <v>94</v>
      </c>
      <c r="Y5" s="126" t="s">
        <v>95</v>
      </c>
      <c r="Z5" s="126" t="s">
        <v>97</v>
      </c>
      <c r="AA5" s="126" t="s">
        <v>98</v>
      </c>
      <c r="AB5" s="126" t="s">
        <v>4</v>
      </c>
      <c r="AC5" s="126" t="s">
        <v>5</v>
      </c>
      <c r="AD5" s="69"/>
    </row>
    <row r="6" spans="1:30" s="46" customFormat="1" ht="13.5">
      <c r="A6" s="154"/>
      <c r="B6" s="148"/>
      <c r="C6" s="154"/>
      <c r="D6" s="111" t="s">
        <v>119</v>
      </c>
      <c r="E6" s="111" t="s">
        <v>119</v>
      </c>
      <c r="F6" s="112" t="s">
        <v>119</v>
      </c>
      <c r="G6" s="112" t="s">
        <v>119</v>
      </c>
      <c r="H6" s="112" t="s">
        <v>119</v>
      </c>
      <c r="I6" s="112" t="s">
        <v>119</v>
      </c>
      <c r="J6" s="112" t="s">
        <v>119</v>
      </c>
      <c r="K6" s="112" t="s">
        <v>119</v>
      </c>
      <c r="L6" s="112" t="s">
        <v>119</v>
      </c>
      <c r="M6" s="111" t="s">
        <v>119</v>
      </c>
      <c r="N6" s="111" t="s">
        <v>119</v>
      </c>
      <c r="O6" s="112" t="s">
        <v>119</v>
      </c>
      <c r="P6" s="112" t="s">
        <v>119</v>
      </c>
      <c r="Q6" s="112" t="s">
        <v>119</v>
      </c>
      <c r="R6" s="112" t="s">
        <v>119</v>
      </c>
      <c r="S6" s="112" t="s">
        <v>119</v>
      </c>
      <c r="T6" s="112" t="s">
        <v>119</v>
      </c>
      <c r="U6" s="112" t="s">
        <v>119</v>
      </c>
      <c r="V6" s="111" t="s">
        <v>119</v>
      </c>
      <c r="W6" s="111" t="s">
        <v>119</v>
      </c>
      <c r="X6" s="112" t="s">
        <v>119</v>
      </c>
      <c r="Y6" s="112" t="s">
        <v>119</v>
      </c>
      <c r="Z6" s="112" t="s">
        <v>119</v>
      </c>
      <c r="AA6" s="112" t="s">
        <v>119</v>
      </c>
      <c r="AB6" s="112" t="s">
        <v>119</v>
      </c>
      <c r="AC6" s="112" t="s">
        <v>119</v>
      </c>
      <c r="AD6" s="112" t="s">
        <v>119</v>
      </c>
    </row>
    <row r="7" spans="1:30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AD7">SUM(D8:D49)</f>
        <v>10836576</v>
      </c>
      <c r="E7" s="71">
        <f t="shared" si="0"/>
        <v>3484674</v>
      </c>
      <c r="F7" s="71">
        <f t="shared" si="0"/>
        <v>34834</v>
      </c>
      <c r="G7" s="71">
        <f t="shared" si="0"/>
        <v>9304</v>
      </c>
      <c r="H7" s="71">
        <f t="shared" si="0"/>
        <v>251100</v>
      </c>
      <c r="I7" s="71">
        <f t="shared" si="0"/>
        <v>2468667</v>
      </c>
      <c r="J7" s="71">
        <f t="shared" si="0"/>
        <v>3268202</v>
      </c>
      <c r="K7" s="71">
        <f t="shared" si="0"/>
        <v>720769</v>
      </c>
      <c r="L7" s="71">
        <f t="shared" si="0"/>
        <v>7351902</v>
      </c>
      <c r="M7" s="71">
        <f t="shared" si="0"/>
        <v>2456352</v>
      </c>
      <c r="N7" s="71">
        <f t="shared" si="0"/>
        <v>882417</v>
      </c>
      <c r="O7" s="71">
        <f t="shared" si="0"/>
        <v>8366</v>
      </c>
      <c r="P7" s="71">
        <f t="shared" si="0"/>
        <v>439</v>
      </c>
      <c r="Q7" s="71">
        <f t="shared" si="0"/>
        <v>275900</v>
      </c>
      <c r="R7" s="71">
        <f t="shared" si="0"/>
        <v>485469</v>
      </c>
      <c r="S7" s="71">
        <f t="shared" si="0"/>
        <v>1308582</v>
      </c>
      <c r="T7" s="71">
        <f t="shared" si="0"/>
        <v>112243</v>
      </c>
      <c r="U7" s="71">
        <f t="shared" si="0"/>
        <v>1573935</v>
      </c>
      <c r="V7" s="71">
        <f t="shared" si="0"/>
        <v>13292928</v>
      </c>
      <c r="W7" s="71">
        <f t="shared" si="0"/>
        <v>4367091</v>
      </c>
      <c r="X7" s="71">
        <f t="shared" si="0"/>
        <v>43200</v>
      </c>
      <c r="Y7" s="71">
        <f t="shared" si="0"/>
        <v>9743</v>
      </c>
      <c r="Z7" s="71">
        <f t="shared" si="0"/>
        <v>527000</v>
      </c>
      <c r="AA7" s="71">
        <f t="shared" si="0"/>
        <v>2954136</v>
      </c>
      <c r="AB7" s="71">
        <f t="shared" si="0"/>
        <v>4576784</v>
      </c>
      <c r="AC7" s="71">
        <f t="shared" si="0"/>
        <v>833012</v>
      </c>
      <c r="AD7" s="71">
        <f t="shared" si="0"/>
        <v>8925837</v>
      </c>
    </row>
    <row r="8" spans="1:30" s="50" customFormat="1" ht="12" customHeight="1">
      <c r="A8" s="51" t="s">
        <v>284</v>
      </c>
      <c r="B8" s="64" t="s">
        <v>285</v>
      </c>
      <c r="C8" s="51" t="s">
        <v>286</v>
      </c>
      <c r="D8" s="73">
        <f aca="true" t="shared" si="1" ref="D8:D49">SUM(E8,+L8)</f>
        <v>2387136</v>
      </c>
      <c r="E8" s="73">
        <f aca="true" t="shared" si="2" ref="E8:E49">+SUM(F8:I8,K8)</f>
        <v>904997</v>
      </c>
      <c r="F8" s="73">
        <v>0</v>
      </c>
      <c r="G8" s="73">
        <v>0</v>
      </c>
      <c r="H8" s="73">
        <v>0</v>
      </c>
      <c r="I8" s="73">
        <v>605432</v>
      </c>
      <c r="J8" s="74">
        <v>0</v>
      </c>
      <c r="K8" s="73">
        <v>299565</v>
      </c>
      <c r="L8" s="73">
        <v>1482139</v>
      </c>
      <c r="M8" s="73">
        <f aca="true" t="shared" si="3" ref="M8:M49">SUM(N8,+U8)</f>
        <v>346645</v>
      </c>
      <c r="N8" s="73">
        <f aca="true" t="shared" si="4" ref="N8:N49">+SUM(O8:R8,T8)</f>
        <v>85586</v>
      </c>
      <c r="O8" s="73">
        <v>117</v>
      </c>
      <c r="P8" s="73">
        <v>0</v>
      </c>
      <c r="Q8" s="73">
        <v>0</v>
      </c>
      <c r="R8" s="73">
        <v>85469</v>
      </c>
      <c r="S8" s="74">
        <v>0</v>
      </c>
      <c r="T8" s="73">
        <v>0</v>
      </c>
      <c r="U8" s="73">
        <v>261059</v>
      </c>
      <c r="V8" s="73">
        <f aca="true" t="shared" si="5" ref="V8:V49">+SUM(D8,M8)</f>
        <v>2733781</v>
      </c>
      <c r="W8" s="73">
        <f aca="true" t="shared" si="6" ref="W8:W49">+SUM(E8,N8)</f>
        <v>990583</v>
      </c>
      <c r="X8" s="73">
        <f aca="true" t="shared" si="7" ref="X8:X49">+SUM(F8,O8)</f>
        <v>117</v>
      </c>
      <c r="Y8" s="73">
        <f aca="true" t="shared" si="8" ref="Y8:Y49">+SUM(G8,P8)</f>
        <v>0</v>
      </c>
      <c r="Z8" s="73">
        <f aca="true" t="shared" si="9" ref="Z8:Z49">+SUM(H8,Q8)</f>
        <v>0</v>
      </c>
      <c r="AA8" s="73">
        <f aca="true" t="shared" si="10" ref="AA8:AA49">+SUM(I8,R8)</f>
        <v>690901</v>
      </c>
      <c r="AB8" s="74">
        <v>0</v>
      </c>
      <c r="AC8" s="73">
        <f aca="true" t="shared" si="11" ref="AC8:AC49">+SUM(K8,T8)</f>
        <v>299565</v>
      </c>
      <c r="AD8" s="73">
        <f aca="true" t="shared" si="12" ref="AD8:AD49">+SUM(L8,U8)</f>
        <v>1743198</v>
      </c>
    </row>
    <row r="9" spans="1:30" s="50" customFormat="1" ht="12" customHeight="1">
      <c r="A9" s="51" t="s">
        <v>287</v>
      </c>
      <c r="B9" s="64" t="s">
        <v>288</v>
      </c>
      <c r="C9" s="51" t="s">
        <v>289</v>
      </c>
      <c r="D9" s="73">
        <f t="shared" si="1"/>
        <v>412743</v>
      </c>
      <c r="E9" s="73">
        <f t="shared" si="2"/>
        <v>0</v>
      </c>
      <c r="F9" s="73">
        <v>0</v>
      </c>
      <c r="G9" s="73">
        <v>0</v>
      </c>
      <c r="H9" s="73">
        <v>0</v>
      </c>
      <c r="I9" s="73">
        <v>0</v>
      </c>
      <c r="J9" s="74">
        <v>0</v>
      </c>
      <c r="K9" s="73">
        <v>0</v>
      </c>
      <c r="L9" s="73">
        <v>412743</v>
      </c>
      <c r="M9" s="73">
        <f t="shared" si="3"/>
        <v>137224</v>
      </c>
      <c r="N9" s="73">
        <f t="shared" si="4"/>
        <v>0</v>
      </c>
      <c r="O9" s="73">
        <v>0</v>
      </c>
      <c r="P9" s="73">
        <v>0</v>
      </c>
      <c r="Q9" s="73">
        <v>0</v>
      </c>
      <c r="R9" s="73">
        <v>0</v>
      </c>
      <c r="S9" s="74">
        <v>0</v>
      </c>
      <c r="T9" s="73">
        <v>0</v>
      </c>
      <c r="U9" s="73">
        <v>137224</v>
      </c>
      <c r="V9" s="73">
        <f t="shared" si="5"/>
        <v>549967</v>
      </c>
      <c r="W9" s="73">
        <f t="shared" si="6"/>
        <v>0</v>
      </c>
      <c r="X9" s="73">
        <f t="shared" si="7"/>
        <v>0</v>
      </c>
      <c r="Y9" s="73">
        <f t="shared" si="8"/>
        <v>0</v>
      </c>
      <c r="Z9" s="73">
        <f t="shared" si="9"/>
        <v>0</v>
      </c>
      <c r="AA9" s="73">
        <f t="shared" si="10"/>
        <v>0</v>
      </c>
      <c r="AB9" s="74">
        <v>0</v>
      </c>
      <c r="AC9" s="73">
        <f t="shared" si="11"/>
        <v>0</v>
      </c>
      <c r="AD9" s="73">
        <f t="shared" si="12"/>
        <v>549967</v>
      </c>
    </row>
    <row r="10" spans="1:30" s="50" customFormat="1" ht="12" customHeight="1">
      <c r="A10" s="51" t="s">
        <v>287</v>
      </c>
      <c r="B10" s="64" t="s">
        <v>290</v>
      </c>
      <c r="C10" s="51" t="s">
        <v>291</v>
      </c>
      <c r="D10" s="73">
        <f t="shared" si="1"/>
        <v>1075656</v>
      </c>
      <c r="E10" s="73">
        <f t="shared" si="2"/>
        <v>201962</v>
      </c>
      <c r="F10" s="73">
        <v>0</v>
      </c>
      <c r="G10" s="73">
        <v>1481</v>
      </c>
      <c r="H10" s="73">
        <v>0</v>
      </c>
      <c r="I10" s="73">
        <v>160924</v>
      </c>
      <c r="J10" s="74">
        <v>0</v>
      </c>
      <c r="K10" s="73">
        <v>39557</v>
      </c>
      <c r="L10" s="73">
        <v>873694</v>
      </c>
      <c r="M10" s="73">
        <f t="shared" si="3"/>
        <v>95729</v>
      </c>
      <c r="N10" s="73">
        <f t="shared" si="4"/>
        <v>10174</v>
      </c>
      <c r="O10" s="73">
        <v>0</v>
      </c>
      <c r="P10" s="73">
        <v>0</v>
      </c>
      <c r="Q10" s="73">
        <v>0</v>
      </c>
      <c r="R10" s="73">
        <v>2068</v>
      </c>
      <c r="S10" s="74">
        <v>0</v>
      </c>
      <c r="T10" s="73">
        <v>8106</v>
      </c>
      <c r="U10" s="73">
        <v>85555</v>
      </c>
      <c r="V10" s="73">
        <f t="shared" si="5"/>
        <v>1171385</v>
      </c>
      <c r="W10" s="73">
        <f t="shared" si="6"/>
        <v>212136</v>
      </c>
      <c r="X10" s="73">
        <f t="shared" si="7"/>
        <v>0</v>
      </c>
      <c r="Y10" s="73">
        <f t="shared" si="8"/>
        <v>1481</v>
      </c>
      <c r="Z10" s="73">
        <f t="shared" si="9"/>
        <v>0</v>
      </c>
      <c r="AA10" s="73">
        <f t="shared" si="10"/>
        <v>162992</v>
      </c>
      <c r="AB10" s="74">
        <v>0</v>
      </c>
      <c r="AC10" s="73">
        <f t="shared" si="11"/>
        <v>47663</v>
      </c>
      <c r="AD10" s="73">
        <f t="shared" si="12"/>
        <v>959249</v>
      </c>
    </row>
    <row r="11" spans="1:30" s="50" customFormat="1" ht="12" customHeight="1">
      <c r="A11" s="51" t="s">
        <v>287</v>
      </c>
      <c r="B11" s="64" t="s">
        <v>292</v>
      </c>
      <c r="C11" s="51" t="s">
        <v>293</v>
      </c>
      <c r="D11" s="73">
        <f t="shared" si="1"/>
        <v>909835</v>
      </c>
      <c r="E11" s="73">
        <f t="shared" si="2"/>
        <v>6171</v>
      </c>
      <c r="F11" s="73">
        <v>0</v>
      </c>
      <c r="G11" s="73">
        <v>0</v>
      </c>
      <c r="H11" s="73">
        <v>0</v>
      </c>
      <c r="I11" s="73">
        <v>6004</v>
      </c>
      <c r="J11" s="74">
        <v>0</v>
      </c>
      <c r="K11" s="73">
        <v>167</v>
      </c>
      <c r="L11" s="73">
        <v>903664</v>
      </c>
      <c r="M11" s="73">
        <f t="shared" si="3"/>
        <v>117658</v>
      </c>
      <c r="N11" s="73">
        <f t="shared" si="4"/>
        <v>1730</v>
      </c>
      <c r="O11" s="73">
        <v>0</v>
      </c>
      <c r="P11" s="73">
        <v>0</v>
      </c>
      <c r="Q11" s="73">
        <v>0</v>
      </c>
      <c r="R11" s="73">
        <v>1730</v>
      </c>
      <c r="S11" s="74">
        <v>0</v>
      </c>
      <c r="T11" s="73">
        <v>0</v>
      </c>
      <c r="U11" s="73">
        <v>115928</v>
      </c>
      <c r="V11" s="73">
        <f t="shared" si="5"/>
        <v>1027493</v>
      </c>
      <c r="W11" s="73">
        <f t="shared" si="6"/>
        <v>7901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7734</v>
      </c>
      <c r="AB11" s="74">
        <v>0</v>
      </c>
      <c r="AC11" s="73">
        <f t="shared" si="11"/>
        <v>167</v>
      </c>
      <c r="AD11" s="73">
        <f t="shared" si="12"/>
        <v>1019592</v>
      </c>
    </row>
    <row r="12" spans="1:30" s="50" customFormat="1" ht="12" customHeight="1">
      <c r="A12" s="53" t="s">
        <v>294</v>
      </c>
      <c r="B12" s="54" t="s">
        <v>295</v>
      </c>
      <c r="C12" s="53" t="s">
        <v>296</v>
      </c>
      <c r="D12" s="75">
        <f t="shared" si="1"/>
        <v>381453</v>
      </c>
      <c r="E12" s="75">
        <f t="shared" si="2"/>
        <v>57800</v>
      </c>
      <c r="F12" s="75">
        <v>0</v>
      </c>
      <c r="G12" s="75">
        <v>5723</v>
      </c>
      <c r="H12" s="75">
        <v>0</v>
      </c>
      <c r="I12" s="75">
        <v>51343</v>
      </c>
      <c r="J12" s="76">
        <v>0</v>
      </c>
      <c r="K12" s="75">
        <v>734</v>
      </c>
      <c r="L12" s="75">
        <v>323653</v>
      </c>
      <c r="M12" s="75">
        <f t="shared" si="3"/>
        <v>119764</v>
      </c>
      <c r="N12" s="75">
        <f t="shared" si="4"/>
        <v>7068</v>
      </c>
      <c r="O12" s="75">
        <v>6752</v>
      </c>
      <c r="P12" s="75">
        <v>316</v>
      </c>
      <c r="Q12" s="75">
        <v>0</v>
      </c>
      <c r="R12" s="75">
        <v>0</v>
      </c>
      <c r="S12" s="76">
        <v>0</v>
      </c>
      <c r="T12" s="75">
        <v>0</v>
      </c>
      <c r="U12" s="75">
        <v>112696</v>
      </c>
      <c r="V12" s="75">
        <f t="shared" si="5"/>
        <v>501217</v>
      </c>
      <c r="W12" s="75">
        <f t="shared" si="6"/>
        <v>64868</v>
      </c>
      <c r="X12" s="75">
        <f t="shared" si="7"/>
        <v>6752</v>
      </c>
      <c r="Y12" s="75">
        <f t="shared" si="8"/>
        <v>6039</v>
      </c>
      <c r="Z12" s="75">
        <f t="shared" si="9"/>
        <v>0</v>
      </c>
      <c r="AA12" s="75">
        <f t="shared" si="10"/>
        <v>51343</v>
      </c>
      <c r="AB12" s="76">
        <v>0</v>
      </c>
      <c r="AC12" s="75">
        <f t="shared" si="11"/>
        <v>734</v>
      </c>
      <c r="AD12" s="75">
        <f t="shared" si="12"/>
        <v>436349</v>
      </c>
    </row>
    <row r="13" spans="1:30" s="50" customFormat="1" ht="12" customHeight="1">
      <c r="A13" s="53" t="s">
        <v>297</v>
      </c>
      <c r="B13" s="54" t="s">
        <v>298</v>
      </c>
      <c r="C13" s="53" t="s">
        <v>299</v>
      </c>
      <c r="D13" s="75">
        <f t="shared" si="1"/>
        <v>168471</v>
      </c>
      <c r="E13" s="75">
        <f t="shared" si="2"/>
        <v>0</v>
      </c>
      <c r="F13" s="75">
        <v>0</v>
      </c>
      <c r="G13" s="75">
        <v>0</v>
      </c>
      <c r="H13" s="75">
        <v>0</v>
      </c>
      <c r="I13" s="75">
        <v>0</v>
      </c>
      <c r="J13" s="76">
        <v>0</v>
      </c>
      <c r="K13" s="75">
        <v>0</v>
      </c>
      <c r="L13" s="75">
        <v>168471</v>
      </c>
      <c r="M13" s="75">
        <f t="shared" si="3"/>
        <v>56166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56166</v>
      </c>
      <c r="V13" s="75">
        <f t="shared" si="5"/>
        <v>224637</v>
      </c>
      <c r="W13" s="75">
        <f t="shared" si="6"/>
        <v>0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0</v>
      </c>
      <c r="AB13" s="76">
        <v>0</v>
      </c>
      <c r="AC13" s="75">
        <f t="shared" si="11"/>
        <v>0</v>
      </c>
      <c r="AD13" s="75">
        <f t="shared" si="12"/>
        <v>224637</v>
      </c>
    </row>
    <row r="14" spans="1:30" s="50" customFormat="1" ht="12" customHeight="1">
      <c r="A14" s="53" t="s">
        <v>300</v>
      </c>
      <c r="B14" s="54" t="s">
        <v>301</v>
      </c>
      <c r="C14" s="53" t="s">
        <v>302</v>
      </c>
      <c r="D14" s="75">
        <f t="shared" si="1"/>
        <v>386459</v>
      </c>
      <c r="E14" s="75">
        <f t="shared" si="2"/>
        <v>87526</v>
      </c>
      <c r="F14" s="75">
        <v>0</v>
      </c>
      <c r="G14" s="75">
        <v>0</v>
      </c>
      <c r="H14" s="75">
        <v>0</v>
      </c>
      <c r="I14" s="75">
        <v>71186</v>
      </c>
      <c r="J14" s="76">
        <v>0</v>
      </c>
      <c r="K14" s="75">
        <v>16340</v>
      </c>
      <c r="L14" s="75">
        <v>298933</v>
      </c>
      <c r="M14" s="75">
        <f t="shared" si="3"/>
        <v>57134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57134</v>
      </c>
      <c r="V14" s="75">
        <f t="shared" si="5"/>
        <v>443593</v>
      </c>
      <c r="W14" s="75">
        <f t="shared" si="6"/>
        <v>87526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71186</v>
      </c>
      <c r="AB14" s="76">
        <v>0</v>
      </c>
      <c r="AC14" s="75">
        <f t="shared" si="11"/>
        <v>16340</v>
      </c>
      <c r="AD14" s="75">
        <f t="shared" si="12"/>
        <v>356067</v>
      </c>
    </row>
    <row r="15" spans="1:30" s="50" customFormat="1" ht="12" customHeight="1">
      <c r="A15" s="53" t="s">
        <v>303</v>
      </c>
      <c r="B15" s="54" t="s">
        <v>304</v>
      </c>
      <c r="C15" s="53" t="s">
        <v>305</v>
      </c>
      <c r="D15" s="75">
        <f t="shared" si="1"/>
        <v>73434</v>
      </c>
      <c r="E15" s="75">
        <f t="shared" si="2"/>
        <v>100</v>
      </c>
      <c r="F15" s="75">
        <v>0</v>
      </c>
      <c r="G15" s="75">
        <v>0</v>
      </c>
      <c r="H15" s="75">
        <v>0</v>
      </c>
      <c r="I15" s="75">
        <v>0</v>
      </c>
      <c r="J15" s="76">
        <v>0</v>
      </c>
      <c r="K15" s="75">
        <v>100</v>
      </c>
      <c r="L15" s="75">
        <v>73334</v>
      </c>
      <c r="M15" s="75">
        <f t="shared" si="3"/>
        <v>8399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8399</v>
      </c>
      <c r="V15" s="75">
        <f t="shared" si="5"/>
        <v>81833</v>
      </c>
      <c r="W15" s="75">
        <f t="shared" si="6"/>
        <v>100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0</v>
      </c>
      <c r="AB15" s="76">
        <v>0</v>
      </c>
      <c r="AC15" s="75">
        <f t="shared" si="11"/>
        <v>100</v>
      </c>
      <c r="AD15" s="75">
        <f t="shared" si="12"/>
        <v>81733</v>
      </c>
    </row>
    <row r="16" spans="1:30" s="50" customFormat="1" ht="12" customHeight="1">
      <c r="A16" s="53" t="s">
        <v>306</v>
      </c>
      <c r="B16" s="54" t="s">
        <v>307</v>
      </c>
      <c r="C16" s="53" t="s">
        <v>308</v>
      </c>
      <c r="D16" s="75">
        <f t="shared" si="1"/>
        <v>177301</v>
      </c>
      <c r="E16" s="75">
        <f t="shared" si="2"/>
        <v>1488</v>
      </c>
      <c r="F16" s="75">
        <v>0</v>
      </c>
      <c r="G16" s="75">
        <v>0</v>
      </c>
      <c r="H16" s="75">
        <v>0</v>
      </c>
      <c r="I16" s="75">
        <v>167</v>
      </c>
      <c r="J16" s="76">
        <v>0</v>
      </c>
      <c r="K16" s="75">
        <v>1321</v>
      </c>
      <c r="L16" s="75">
        <v>175813</v>
      </c>
      <c r="M16" s="75">
        <f t="shared" si="3"/>
        <v>56853</v>
      </c>
      <c r="N16" s="75">
        <f t="shared" si="4"/>
        <v>24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24</v>
      </c>
      <c r="U16" s="75">
        <v>56829</v>
      </c>
      <c r="V16" s="75">
        <f t="shared" si="5"/>
        <v>234154</v>
      </c>
      <c r="W16" s="75">
        <f t="shared" si="6"/>
        <v>1512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167</v>
      </c>
      <c r="AB16" s="76">
        <v>0</v>
      </c>
      <c r="AC16" s="75">
        <f t="shared" si="11"/>
        <v>1345</v>
      </c>
      <c r="AD16" s="75">
        <f t="shared" si="12"/>
        <v>232642</v>
      </c>
    </row>
    <row r="17" spans="1:30" s="50" customFormat="1" ht="12" customHeight="1">
      <c r="A17" s="53" t="s">
        <v>309</v>
      </c>
      <c r="B17" s="54" t="s">
        <v>310</v>
      </c>
      <c r="C17" s="53" t="s">
        <v>311</v>
      </c>
      <c r="D17" s="75">
        <f t="shared" si="1"/>
        <v>206999</v>
      </c>
      <c r="E17" s="75">
        <f t="shared" si="2"/>
        <v>1804</v>
      </c>
      <c r="F17" s="75">
        <v>0</v>
      </c>
      <c r="G17" s="75">
        <v>121</v>
      </c>
      <c r="H17" s="75">
        <v>0</v>
      </c>
      <c r="I17" s="75">
        <v>310</v>
      </c>
      <c r="J17" s="76">
        <v>0</v>
      </c>
      <c r="K17" s="75">
        <v>1373</v>
      </c>
      <c r="L17" s="75">
        <v>205195</v>
      </c>
      <c r="M17" s="75">
        <f t="shared" si="3"/>
        <v>12966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12966</v>
      </c>
      <c r="V17" s="75">
        <f t="shared" si="5"/>
        <v>219965</v>
      </c>
      <c r="W17" s="75">
        <f t="shared" si="6"/>
        <v>1804</v>
      </c>
      <c r="X17" s="75">
        <f t="shared" si="7"/>
        <v>0</v>
      </c>
      <c r="Y17" s="75">
        <f t="shared" si="8"/>
        <v>121</v>
      </c>
      <c r="Z17" s="75">
        <f t="shared" si="9"/>
        <v>0</v>
      </c>
      <c r="AA17" s="75">
        <f t="shared" si="10"/>
        <v>310</v>
      </c>
      <c r="AB17" s="76">
        <v>0</v>
      </c>
      <c r="AC17" s="75">
        <f t="shared" si="11"/>
        <v>1373</v>
      </c>
      <c r="AD17" s="75">
        <f t="shared" si="12"/>
        <v>218161</v>
      </c>
    </row>
    <row r="18" spans="1:30" s="50" customFormat="1" ht="12" customHeight="1">
      <c r="A18" s="53" t="s">
        <v>312</v>
      </c>
      <c r="B18" s="54" t="s">
        <v>313</v>
      </c>
      <c r="C18" s="53" t="s">
        <v>314</v>
      </c>
      <c r="D18" s="75">
        <f t="shared" si="1"/>
        <v>148543</v>
      </c>
      <c r="E18" s="75">
        <f t="shared" si="2"/>
        <v>1647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1647</v>
      </c>
      <c r="L18" s="75">
        <v>146896</v>
      </c>
      <c r="M18" s="75">
        <f t="shared" si="3"/>
        <v>16529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16529</v>
      </c>
      <c r="V18" s="75">
        <f t="shared" si="5"/>
        <v>165072</v>
      </c>
      <c r="W18" s="75">
        <f t="shared" si="6"/>
        <v>1647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0</v>
      </c>
      <c r="AB18" s="76">
        <v>0</v>
      </c>
      <c r="AC18" s="75">
        <f t="shared" si="11"/>
        <v>1647</v>
      </c>
      <c r="AD18" s="75">
        <f t="shared" si="12"/>
        <v>163425</v>
      </c>
    </row>
    <row r="19" spans="1:30" s="50" customFormat="1" ht="12" customHeight="1">
      <c r="A19" s="53" t="s">
        <v>315</v>
      </c>
      <c r="B19" s="54" t="s">
        <v>316</v>
      </c>
      <c r="C19" s="53" t="s">
        <v>317</v>
      </c>
      <c r="D19" s="75">
        <f t="shared" si="1"/>
        <v>223925</v>
      </c>
      <c r="E19" s="75">
        <f t="shared" si="2"/>
        <v>0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0</v>
      </c>
      <c r="L19" s="75">
        <v>223925</v>
      </c>
      <c r="M19" s="75">
        <f t="shared" si="3"/>
        <v>41457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41457</v>
      </c>
      <c r="V19" s="75">
        <f t="shared" si="5"/>
        <v>265382</v>
      </c>
      <c r="W19" s="75">
        <f t="shared" si="6"/>
        <v>0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0</v>
      </c>
      <c r="AB19" s="76">
        <v>0</v>
      </c>
      <c r="AC19" s="75">
        <f t="shared" si="11"/>
        <v>0</v>
      </c>
      <c r="AD19" s="75">
        <f t="shared" si="12"/>
        <v>265382</v>
      </c>
    </row>
    <row r="20" spans="1:30" s="50" customFormat="1" ht="12" customHeight="1">
      <c r="A20" s="53" t="s">
        <v>318</v>
      </c>
      <c r="B20" s="54" t="s">
        <v>319</v>
      </c>
      <c r="C20" s="53" t="s">
        <v>320</v>
      </c>
      <c r="D20" s="75">
        <f t="shared" si="1"/>
        <v>108771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108771</v>
      </c>
      <c r="M20" s="75">
        <f t="shared" si="3"/>
        <v>74212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74212</v>
      </c>
      <c r="V20" s="75">
        <f t="shared" si="5"/>
        <v>182983</v>
      </c>
      <c r="W20" s="75">
        <f t="shared" si="6"/>
        <v>0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0</v>
      </c>
      <c r="AB20" s="76">
        <v>0</v>
      </c>
      <c r="AC20" s="75">
        <f t="shared" si="11"/>
        <v>0</v>
      </c>
      <c r="AD20" s="75">
        <f t="shared" si="12"/>
        <v>182983</v>
      </c>
    </row>
    <row r="21" spans="1:30" s="50" customFormat="1" ht="12" customHeight="1">
      <c r="A21" s="53" t="s">
        <v>315</v>
      </c>
      <c r="B21" s="54" t="s">
        <v>321</v>
      </c>
      <c r="C21" s="53" t="s">
        <v>322</v>
      </c>
      <c r="D21" s="75">
        <f t="shared" si="1"/>
        <v>142605</v>
      </c>
      <c r="E21" s="75">
        <f t="shared" si="2"/>
        <v>26248</v>
      </c>
      <c r="F21" s="75">
        <v>0</v>
      </c>
      <c r="G21" s="75">
        <v>0</v>
      </c>
      <c r="H21" s="75">
        <v>0</v>
      </c>
      <c r="I21" s="75">
        <v>25656</v>
      </c>
      <c r="J21" s="76">
        <v>0</v>
      </c>
      <c r="K21" s="75">
        <v>592</v>
      </c>
      <c r="L21" s="75">
        <v>116357</v>
      </c>
      <c r="M21" s="75">
        <f t="shared" si="3"/>
        <v>26655</v>
      </c>
      <c r="N21" s="75">
        <f t="shared" si="4"/>
        <v>470</v>
      </c>
      <c r="O21" s="75">
        <v>263</v>
      </c>
      <c r="P21" s="75">
        <v>0</v>
      </c>
      <c r="Q21" s="75">
        <v>0</v>
      </c>
      <c r="R21" s="75">
        <v>0</v>
      </c>
      <c r="S21" s="76">
        <v>0</v>
      </c>
      <c r="T21" s="75">
        <v>207</v>
      </c>
      <c r="U21" s="75">
        <v>26185</v>
      </c>
      <c r="V21" s="75">
        <f t="shared" si="5"/>
        <v>169260</v>
      </c>
      <c r="W21" s="75">
        <f t="shared" si="6"/>
        <v>26718</v>
      </c>
      <c r="X21" s="75">
        <f t="shared" si="7"/>
        <v>263</v>
      </c>
      <c r="Y21" s="75">
        <f t="shared" si="8"/>
        <v>0</v>
      </c>
      <c r="Z21" s="75">
        <f t="shared" si="9"/>
        <v>0</v>
      </c>
      <c r="AA21" s="75">
        <f t="shared" si="10"/>
        <v>25656</v>
      </c>
      <c r="AB21" s="76">
        <v>0</v>
      </c>
      <c r="AC21" s="75">
        <f t="shared" si="11"/>
        <v>799</v>
      </c>
      <c r="AD21" s="75">
        <f t="shared" si="12"/>
        <v>142542</v>
      </c>
    </row>
    <row r="22" spans="1:30" s="50" customFormat="1" ht="12" customHeight="1">
      <c r="A22" s="53" t="s">
        <v>318</v>
      </c>
      <c r="B22" s="54" t="s">
        <v>323</v>
      </c>
      <c r="C22" s="53" t="s">
        <v>324</v>
      </c>
      <c r="D22" s="75">
        <f t="shared" si="1"/>
        <v>122702</v>
      </c>
      <c r="E22" s="75">
        <f t="shared" si="2"/>
        <v>21890</v>
      </c>
      <c r="F22" s="75">
        <v>0</v>
      </c>
      <c r="G22" s="75">
        <v>0</v>
      </c>
      <c r="H22" s="75">
        <v>0</v>
      </c>
      <c r="I22" s="75">
        <v>19585</v>
      </c>
      <c r="J22" s="76">
        <v>0</v>
      </c>
      <c r="K22" s="75">
        <v>2305</v>
      </c>
      <c r="L22" s="75">
        <v>100812</v>
      </c>
      <c r="M22" s="75">
        <f t="shared" si="3"/>
        <v>22376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22376</v>
      </c>
      <c r="V22" s="75">
        <f t="shared" si="5"/>
        <v>145078</v>
      </c>
      <c r="W22" s="75">
        <f t="shared" si="6"/>
        <v>21890</v>
      </c>
      <c r="X22" s="75">
        <f t="shared" si="7"/>
        <v>0</v>
      </c>
      <c r="Y22" s="75">
        <f t="shared" si="8"/>
        <v>0</v>
      </c>
      <c r="Z22" s="75">
        <f t="shared" si="9"/>
        <v>0</v>
      </c>
      <c r="AA22" s="75">
        <f t="shared" si="10"/>
        <v>19585</v>
      </c>
      <c r="AB22" s="76">
        <v>0</v>
      </c>
      <c r="AC22" s="75">
        <f t="shared" si="11"/>
        <v>2305</v>
      </c>
      <c r="AD22" s="75">
        <f t="shared" si="12"/>
        <v>123188</v>
      </c>
    </row>
    <row r="23" spans="1:30" s="50" customFormat="1" ht="12" customHeight="1">
      <c r="A23" s="53" t="s">
        <v>120</v>
      </c>
      <c r="B23" s="54" t="s">
        <v>170</v>
      </c>
      <c r="C23" s="53" t="s">
        <v>171</v>
      </c>
      <c r="D23" s="75">
        <f t="shared" si="1"/>
        <v>65397</v>
      </c>
      <c r="E23" s="75">
        <f t="shared" si="2"/>
        <v>170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170</v>
      </c>
      <c r="L23" s="75">
        <v>65227</v>
      </c>
      <c r="M23" s="75">
        <f t="shared" si="3"/>
        <v>8194</v>
      </c>
      <c r="N23" s="75">
        <f t="shared" si="4"/>
        <v>130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130</v>
      </c>
      <c r="U23" s="75">
        <v>8064</v>
      </c>
      <c r="V23" s="75">
        <f t="shared" si="5"/>
        <v>73591</v>
      </c>
      <c r="W23" s="75">
        <f t="shared" si="6"/>
        <v>300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v>0</v>
      </c>
      <c r="AC23" s="75">
        <f t="shared" si="11"/>
        <v>300</v>
      </c>
      <c r="AD23" s="75">
        <f t="shared" si="12"/>
        <v>73291</v>
      </c>
    </row>
    <row r="24" spans="1:30" s="50" customFormat="1" ht="12" customHeight="1">
      <c r="A24" s="53" t="s">
        <v>120</v>
      </c>
      <c r="B24" s="54" t="s">
        <v>172</v>
      </c>
      <c r="C24" s="53" t="s">
        <v>173</v>
      </c>
      <c r="D24" s="75">
        <f t="shared" si="1"/>
        <v>42550</v>
      </c>
      <c r="E24" s="75">
        <f t="shared" si="2"/>
        <v>0</v>
      </c>
      <c r="F24" s="75">
        <v>0</v>
      </c>
      <c r="G24" s="75">
        <v>0</v>
      </c>
      <c r="H24" s="75">
        <v>0</v>
      </c>
      <c r="I24" s="75">
        <v>0</v>
      </c>
      <c r="J24" s="76">
        <v>0</v>
      </c>
      <c r="K24" s="75">
        <v>0</v>
      </c>
      <c r="L24" s="75">
        <v>42550</v>
      </c>
      <c r="M24" s="75">
        <f t="shared" si="3"/>
        <v>23905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23905</v>
      </c>
      <c r="V24" s="75">
        <f t="shared" si="5"/>
        <v>66455</v>
      </c>
      <c r="W24" s="75">
        <f t="shared" si="6"/>
        <v>0</v>
      </c>
      <c r="X24" s="75">
        <f t="shared" si="7"/>
        <v>0</v>
      </c>
      <c r="Y24" s="75">
        <f t="shared" si="8"/>
        <v>0</v>
      </c>
      <c r="Z24" s="75">
        <f t="shared" si="9"/>
        <v>0</v>
      </c>
      <c r="AA24" s="75">
        <f t="shared" si="10"/>
        <v>0</v>
      </c>
      <c r="AB24" s="76">
        <v>0</v>
      </c>
      <c r="AC24" s="75">
        <f t="shared" si="11"/>
        <v>0</v>
      </c>
      <c r="AD24" s="75">
        <f t="shared" si="12"/>
        <v>66455</v>
      </c>
    </row>
    <row r="25" spans="1:30" s="50" customFormat="1" ht="12" customHeight="1">
      <c r="A25" s="53" t="s">
        <v>315</v>
      </c>
      <c r="B25" s="54" t="s">
        <v>325</v>
      </c>
      <c r="C25" s="53" t="s">
        <v>326</v>
      </c>
      <c r="D25" s="75">
        <f t="shared" si="1"/>
        <v>66413</v>
      </c>
      <c r="E25" s="75">
        <f t="shared" si="2"/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75">
        <v>0</v>
      </c>
      <c r="L25" s="75">
        <v>66413</v>
      </c>
      <c r="M25" s="75">
        <f t="shared" si="3"/>
        <v>28043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28043</v>
      </c>
      <c r="V25" s="75">
        <f t="shared" si="5"/>
        <v>94456</v>
      </c>
      <c r="W25" s="75">
        <f t="shared" si="6"/>
        <v>0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0</v>
      </c>
      <c r="AB25" s="76">
        <v>0</v>
      </c>
      <c r="AC25" s="75">
        <f t="shared" si="11"/>
        <v>0</v>
      </c>
      <c r="AD25" s="75">
        <f t="shared" si="12"/>
        <v>94456</v>
      </c>
    </row>
    <row r="26" spans="1:30" s="50" customFormat="1" ht="12" customHeight="1">
      <c r="A26" s="53" t="s">
        <v>318</v>
      </c>
      <c r="B26" s="54" t="s">
        <v>327</v>
      </c>
      <c r="C26" s="53" t="s">
        <v>328</v>
      </c>
      <c r="D26" s="75">
        <f t="shared" si="1"/>
        <v>47902</v>
      </c>
      <c r="E26" s="75">
        <f t="shared" si="2"/>
        <v>0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0</v>
      </c>
      <c r="L26" s="75">
        <v>47902</v>
      </c>
      <c r="M26" s="75">
        <f t="shared" si="3"/>
        <v>26256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26256</v>
      </c>
      <c r="V26" s="75">
        <f t="shared" si="5"/>
        <v>74158</v>
      </c>
      <c r="W26" s="75">
        <f t="shared" si="6"/>
        <v>0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0</v>
      </c>
      <c r="AB26" s="76">
        <v>0</v>
      </c>
      <c r="AC26" s="75">
        <f t="shared" si="11"/>
        <v>0</v>
      </c>
      <c r="AD26" s="75">
        <f t="shared" si="12"/>
        <v>74158</v>
      </c>
    </row>
    <row r="27" spans="1:30" s="50" customFormat="1" ht="12" customHeight="1">
      <c r="A27" s="53" t="s">
        <v>120</v>
      </c>
      <c r="B27" s="54" t="s">
        <v>178</v>
      </c>
      <c r="C27" s="53" t="s">
        <v>179</v>
      </c>
      <c r="D27" s="75">
        <f t="shared" si="1"/>
        <v>111962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111962</v>
      </c>
      <c r="M27" s="75">
        <f t="shared" si="3"/>
        <v>20728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20728</v>
      </c>
      <c r="V27" s="75">
        <f t="shared" si="5"/>
        <v>132690</v>
      </c>
      <c r="W27" s="75">
        <f t="shared" si="6"/>
        <v>0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0</v>
      </c>
      <c r="AB27" s="76">
        <v>0</v>
      </c>
      <c r="AC27" s="75">
        <f t="shared" si="11"/>
        <v>0</v>
      </c>
      <c r="AD27" s="75">
        <f t="shared" si="12"/>
        <v>132690</v>
      </c>
    </row>
    <row r="28" spans="1:30" s="50" customFormat="1" ht="12" customHeight="1">
      <c r="A28" s="53" t="s">
        <v>120</v>
      </c>
      <c r="B28" s="54" t="s">
        <v>180</v>
      </c>
      <c r="C28" s="53" t="s">
        <v>181</v>
      </c>
      <c r="D28" s="75">
        <f t="shared" si="1"/>
        <v>93324</v>
      </c>
      <c r="E28" s="75">
        <f t="shared" si="2"/>
        <v>7480</v>
      </c>
      <c r="F28" s="75">
        <v>0</v>
      </c>
      <c r="G28" s="75">
        <v>0</v>
      </c>
      <c r="H28" s="75">
        <v>0</v>
      </c>
      <c r="I28" s="75">
        <v>7480</v>
      </c>
      <c r="J28" s="76">
        <v>0</v>
      </c>
      <c r="K28" s="75">
        <v>0</v>
      </c>
      <c r="L28" s="75">
        <v>85844</v>
      </c>
      <c r="M28" s="75">
        <f t="shared" si="3"/>
        <v>23479</v>
      </c>
      <c r="N28" s="75">
        <f t="shared" si="4"/>
        <v>1234</v>
      </c>
      <c r="O28" s="75">
        <v>1234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22245</v>
      </c>
      <c r="V28" s="75">
        <f t="shared" si="5"/>
        <v>116803</v>
      </c>
      <c r="W28" s="75">
        <f t="shared" si="6"/>
        <v>8714</v>
      </c>
      <c r="X28" s="75">
        <f t="shared" si="7"/>
        <v>1234</v>
      </c>
      <c r="Y28" s="75">
        <f t="shared" si="8"/>
        <v>0</v>
      </c>
      <c r="Z28" s="75">
        <f t="shared" si="9"/>
        <v>0</v>
      </c>
      <c r="AA28" s="75">
        <f t="shared" si="10"/>
        <v>7480</v>
      </c>
      <c r="AB28" s="76">
        <v>0</v>
      </c>
      <c r="AC28" s="75">
        <f t="shared" si="11"/>
        <v>0</v>
      </c>
      <c r="AD28" s="75">
        <f t="shared" si="12"/>
        <v>108089</v>
      </c>
    </row>
    <row r="29" spans="1:30" s="50" customFormat="1" ht="12" customHeight="1">
      <c r="A29" s="53" t="s">
        <v>329</v>
      </c>
      <c r="B29" s="54" t="s">
        <v>330</v>
      </c>
      <c r="C29" s="53" t="s">
        <v>331</v>
      </c>
      <c r="D29" s="75">
        <f t="shared" si="1"/>
        <v>84532</v>
      </c>
      <c r="E29" s="75">
        <f t="shared" si="2"/>
        <v>19246</v>
      </c>
      <c r="F29" s="75">
        <v>0</v>
      </c>
      <c r="G29" s="75">
        <v>0</v>
      </c>
      <c r="H29" s="75">
        <v>0</v>
      </c>
      <c r="I29" s="75">
        <v>19246</v>
      </c>
      <c r="J29" s="76">
        <v>0</v>
      </c>
      <c r="K29" s="75">
        <v>0</v>
      </c>
      <c r="L29" s="75">
        <v>65286</v>
      </c>
      <c r="M29" s="75">
        <f t="shared" si="3"/>
        <v>28455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28455</v>
      </c>
      <c r="V29" s="75">
        <f t="shared" si="5"/>
        <v>112987</v>
      </c>
      <c r="W29" s="75">
        <f t="shared" si="6"/>
        <v>19246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19246</v>
      </c>
      <c r="AB29" s="76">
        <v>0</v>
      </c>
      <c r="AC29" s="75">
        <f t="shared" si="11"/>
        <v>0</v>
      </c>
      <c r="AD29" s="75">
        <f t="shared" si="12"/>
        <v>93741</v>
      </c>
    </row>
    <row r="30" spans="1:30" s="50" customFormat="1" ht="12" customHeight="1">
      <c r="A30" s="53" t="s">
        <v>329</v>
      </c>
      <c r="B30" s="54" t="s">
        <v>332</v>
      </c>
      <c r="C30" s="53" t="s">
        <v>333</v>
      </c>
      <c r="D30" s="75">
        <f t="shared" si="1"/>
        <v>61715</v>
      </c>
      <c r="E30" s="75">
        <f t="shared" si="2"/>
        <v>8190</v>
      </c>
      <c r="F30" s="75">
        <v>0</v>
      </c>
      <c r="G30" s="75">
        <v>0</v>
      </c>
      <c r="H30" s="75">
        <v>0</v>
      </c>
      <c r="I30" s="75">
        <v>8130</v>
      </c>
      <c r="J30" s="76">
        <v>0</v>
      </c>
      <c r="K30" s="75">
        <v>60</v>
      </c>
      <c r="L30" s="75">
        <v>53525</v>
      </c>
      <c r="M30" s="75">
        <f t="shared" si="3"/>
        <v>11009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11009</v>
      </c>
      <c r="V30" s="75">
        <f t="shared" si="5"/>
        <v>72724</v>
      </c>
      <c r="W30" s="75">
        <f t="shared" si="6"/>
        <v>8190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8130</v>
      </c>
      <c r="AB30" s="76">
        <v>0</v>
      </c>
      <c r="AC30" s="75">
        <f t="shared" si="11"/>
        <v>60</v>
      </c>
      <c r="AD30" s="75">
        <f t="shared" si="12"/>
        <v>64534</v>
      </c>
    </row>
    <row r="31" spans="1:30" s="50" customFormat="1" ht="12" customHeight="1">
      <c r="A31" s="53" t="s">
        <v>120</v>
      </c>
      <c r="B31" s="54" t="s">
        <v>186</v>
      </c>
      <c r="C31" s="53" t="s">
        <v>187</v>
      </c>
      <c r="D31" s="75">
        <f t="shared" si="1"/>
        <v>98499</v>
      </c>
      <c r="E31" s="75">
        <f t="shared" si="2"/>
        <v>11020</v>
      </c>
      <c r="F31" s="75">
        <v>0</v>
      </c>
      <c r="G31" s="75">
        <v>0</v>
      </c>
      <c r="H31" s="75">
        <v>0</v>
      </c>
      <c r="I31" s="75">
        <v>10980</v>
      </c>
      <c r="J31" s="76">
        <v>0</v>
      </c>
      <c r="K31" s="75">
        <v>40</v>
      </c>
      <c r="L31" s="75">
        <v>87479</v>
      </c>
      <c r="M31" s="75">
        <f t="shared" si="3"/>
        <v>34446</v>
      </c>
      <c r="N31" s="75">
        <f t="shared" si="4"/>
        <v>0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0</v>
      </c>
      <c r="U31" s="75">
        <v>34446</v>
      </c>
      <c r="V31" s="75">
        <f t="shared" si="5"/>
        <v>132945</v>
      </c>
      <c r="W31" s="75">
        <f t="shared" si="6"/>
        <v>11020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10980</v>
      </c>
      <c r="AB31" s="76">
        <v>0</v>
      </c>
      <c r="AC31" s="75">
        <f t="shared" si="11"/>
        <v>40</v>
      </c>
      <c r="AD31" s="75">
        <f t="shared" si="12"/>
        <v>121925</v>
      </c>
    </row>
    <row r="32" spans="1:30" s="50" customFormat="1" ht="12" customHeight="1">
      <c r="A32" s="53" t="s">
        <v>120</v>
      </c>
      <c r="B32" s="54" t="s">
        <v>188</v>
      </c>
      <c r="C32" s="53" t="s">
        <v>189</v>
      </c>
      <c r="D32" s="75">
        <f t="shared" si="1"/>
        <v>41901</v>
      </c>
      <c r="E32" s="75">
        <f t="shared" si="2"/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5">
        <v>0</v>
      </c>
      <c r="L32" s="75">
        <v>41901</v>
      </c>
      <c r="M32" s="75">
        <f t="shared" si="3"/>
        <v>7354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7354</v>
      </c>
      <c r="V32" s="75">
        <f t="shared" si="5"/>
        <v>49255</v>
      </c>
      <c r="W32" s="75">
        <f t="shared" si="6"/>
        <v>0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0</v>
      </c>
      <c r="AB32" s="76">
        <v>0</v>
      </c>
      <c r="AC32" s="75">
        <f t="shared" si="11"/>
        <v>0</v>
      </c>
      <c r="AD32" s="75">
        <f t="shared" si="12"/>
        <v>49255</v>
      </c>
    </row>
    <row r="33" spans="1:30" s="50" customFormat="1" ht="12" customHeight="1">
      <c r="A33" s="53" t="s">
        <v>120</v>
      </c>
      <c r="B33" s="54" t="s">
        <v>190</v>
      </c>
      <c r="C33" s="53" t="s">
        <v>191</v>
      </c>
      <c r="D33" s="75">
        <f t="shared" si="1"/>
        <v>51358</v>
      </c>
      <c r="E33" s="75">
        <f t="shared" si="2"/>
        <v>5595</v>
      </c>
      <c r="F33" s="75">
        <v>0</v>
      </c>
      <c r="G33" s="75">
        <v>0</v>
      </c>
      <c r="H33" s="75">
        <v>0</v>
      </c>
      <c r="I33" s="75">
        <v>5595</v>
      </c>
      <c r="J33" s="76">
        <v>0</v>
      </c>
      <c r="K33" s="75">
        <v>0</v>
      </c>
      <c r="L33" s="75">
        <v>45763</v>
      </c>
      <c r="M33" s="75">
        <f t="shared" si="3"/>
        <v>15693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15693</v>
      </c>
      <c r="V33" s="75">
        <f t="shared" si="5"/>
        <v>67051</v>
      </c>
      <c r="W33" s="75">
        <f t="shared" si="6"/>
        <v>5595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5595</v>
      </c>
      <c r="AB33" s="76">
        <v>0</v>
      </c>
      <c r="AC33" s="75">
        <f t="shared" si="11"/>
        <v>0</v>
      </c>
      <c r="AD33" s="75">
        <f t="shared" si="12"/>
        <v>61456</v>
      </c>
    </row>
    <row r="34" spans="1:30" s="50" customFormat="1" ht="12" customHeight="1">
      <c r="A34" s="53" t="s">
        <v>334</v>
      </c>
      <c r="B34" s="54" t="s">
        <v>335</v>
      </c>
      <c r="C34" s="53" t="s">
        <v>336</v>
      </c>
      <c r="D34" s="75">
        <f t="shared" si="1"/>
        <v>42113</v>
      </c>
      <c r="E34" s="75">
        <f t="shared" si="2"/>
        <v>6852</v>
      </c>
      <c r="F34" s="75">
        <v>0</v>
      </c>
      <c r="G34" s="75">
        <v>0</v>
      </c>
      <c r="H34" s="75">
        <v>0</v>
      </c>
      <c r="I34" s="75">
        <v>6852</v>
      </c>
      <c r="J34" s="76">
        <v>0</v>
      </c>
      <c r="K34" s="75">
        <v>0</v>
      </c>
      <c r="L34" s="75">
        <v>35261</v>
      </c>
      <c r="M34" s="75">
        <f t="shared" si="3"/>
        <v>15397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15397</v>
      </c>
      <c r="V34" s="75">
        <f t="shared" si="5"/>
        <v>57510</v>
      </c>
      <c r="W34" s="75">
        <f t="shared" si="6"/>
        <v>6852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6852</v>
      </c>
      <c r="AB34" s="76">
        <v>0</v>
      </c>
      <c r="AC34" s="75">
        <f t="shared" si="11"/>
        <v>0</v>
      </c>
      <c r="AD34" s="75">
        <f t="shared" si="12"/>
        <v>50658</v>
      </c>
    </row>
    <row r="35" spans="1:30" s="50" customFormat="1" ht="12" customHeight="1">
      <c r="A35" s="53" t="s">
        <v>287</v>
      </c>
      <c r="B35" s="54" t="s">
        <v>337</v>
      </c>
      <c r="C35" s="53" t="s">
        <v>338</v>
      </c>
      <c r="D35" s="75">
        <f t="shared" si="1"/>
        <v>102081</v>
      </c>
      <c r="E35" s="75">
        <f t="shared" si="2"/>
        <v>1979</v>
      </c>
      <c r="F35" s="75">
        <v>0</v>
      </c>
      <c r="G35" s="75">
        <v>1979</v>
      </c>
      <c r="H35" s="75">
        <v>0</v>
      </c>
      <c r="I35" s="75">
        <v>0</v>
      </c>
      <c r="J35" s="76">
        <v>0</v>
      </c>
      <c r="K35" s="75">
        <v>0</v>
      </c>
      <c r="L35" s="75">
        <v>100102</v>
      </c>
      <c r="M35" s="75">
        <f t="shared" si="3"/>
        <v>46122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46122</v>
      </c>
      <c r="V35" s="75">
        <f t="shared" si="5"/>
        <v>148203</v>
      </c>
      <c r="W35" s="75">
        <f t="shared" si="6"/>
        <v>1979</v>
      </c>
      <c r="X35" s="75">
        <f t="shared" si="7"/>
        <v>0</v>
      </c>
      <c r="Y35" s="75">
        <f t="shared" si="8"/>
        <v>1979</v>
      </c>
      <c r="Z35" s="75">
        <f t="shared" si="9"/>
        <v>0</v>
      </c>
      <c r="AA35" s="75">
        <f t="shared" si="10"/>
        <v>0</v>
      </c>
      <c r="AB35" s="76">
        <v>0</v>
      </c>
      <c r="AC35" s="75">
        <f t="shared" si="11"/>
        <v>0</v>
      </c>
      <c r="AD35" s="75">
        <f t="shared" si="12"/>
        <v>146224</v>
      </c>
    </row>
    <row r="36" spans="1:30" s="50" customFormat="1" ht="12" customHeight="1">
      <c r="A36" s="53" t="s">
        <v>315</v>
      </c>
      <c r="B36" s="54" t="s">
        <v>339</v>
      </c>
      <c r="C36" s="53" t="s">
        <v>340</v>
      </c>
      <c r="D36" s="75">
        <f t="shared" si="1"/>
        <v>62483</v>
      </c>
      <c r="E36" s="75">
        <f t="shared" si="2"/>
        <v>0</v>
      </c>
      <c r="F36" s="75">
        <v>0</v>
      </c>
      <c r="G36" s="75">
        <v>0</v>
      </c>
      <c r="H36" s="75">
        <v>0</v>
      </c>
      <c r="I36" s="75">
        <v>0</v>
      </c>
      <c r="J36" s="76">
        <v>0</v>
      </c>
      <c r="K36" s="75">
        <v>0</v>
      </c>
      <c r="L36" s="75">
        <v>62483</v>
      </c>
      <c r="M36" s="75">
        <f t="shared" si="3"/>
        <v>54524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54524</v>
      </c>
      <c r="V36" s="75">
        <f t="shared" si="5"/>
        <v>117007</v>
      </c>
      <c r="W36" s="75">
        <f t="shared" si="6"/>
        <v>0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0</v>
      </c>
      <c r="AB36" s="76">
        <v>0</v>
      </c>
      <c r="AC36" s="75">
        <f t="shared" si="11"/>
        <v>0</v>
      </c>
      <c r="AD36" s="75">
        <f t="shared" si="12"/>
        <v>117007</v>
      </c>
    </row>
    <row r="37" spans="1:30" s="50" customFormat="1" ht="12" customHeight="1">
      <c r="A37" s="53" t="s">
        <v>315</v>
      </c>
      <c r="B37" s="54" t="s">
        <v>341</v>
      </c>
      <c r="C37" s="53" t="s">
        <v>342</v>
      </c>
      <c r="D37" s="75">
        <f t="shared" si="1"/>
        <v>53894</v>
      </c>
      <c r="E37" s="75">
        <f t="shared" si="2"/>
        <v>0</v>
      </c>
      <c r="F37" s="75">
        <v>0</v>
      </c>
      <c r="G37" s="75">
        <v>0</v>
      </c>
      <c r="H37" s="75">
        <v>0</v>
      </c>
      <c r="I37" s="75">
        <v>0</v>
      </c>
      <c r="J37" s="76">
        <v>0</v>
      </c>
      <c r="K37" s="75">
        <v>0</v>
      </c>
      <c r="L37" s="75">
        <v>53894</v>
      </c>
      <c r="M37" s="75">
        <f t="shared" si="3"/>
        <v>20306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20306</v>
      </c>
      <c r="V37" s="75">
        <f t="shared" si="5"/>
        <v>74200</v>
      </c>
      <c r="W37" s="75">
        <f t="shared" si="6"/>
        <v>0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0</v>
      </c>
      <c r="AB37" s="76">
        <v>0</v>
      </c>
      <c r="AC37" s="75">
        <f t="shared" si="11"/>
        <v>0</v>
      </c>
      <c r="AD37" s="75">
        <f t="shared" si="12"/>
        <v>74200</v>
      </c>
    </row>
    <row r="38" spans="1:30" s="50" customFormat="1" ht="12" customHeight="1">
      <c r="A38" s="53" t="s">
        <v>318</v>
      </c>
      <c r="B38" s="54" t="s">
        <v>343</v>
      </c>
      <c r="C38" s="53" t="s">
        <v>344</v>
      </c>
      <c r="D38" s="75">
        <f t="shared" si="1"/>
        <v>55135</v>
      </c>
      <c r="E38" s="75">
        <f t="shared" si="2"/>
        <v>26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26</v>
      </c>
      <c r="L38" s="75">
        <v>55109</v>
      </c>
      <c r="M38" s="75">
        <f t="shared" si="3"/>
        <v>26034</v>
      </c>
      <c r="N38" s="75">
        <f t="shared" si="4"/>
        <v>8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8</v>
      </c>
      <c r="U38" s="75">
        <v>26026</v>
      </c>
      <c r="V38" s="75">
        <f t="shared" si="5"/>
        <v>81169</v>
      </c>
      <c r="W38" s="75">
        <f t="shared" si="6"/>
        <v>34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34</v>
      </c>
      <c r="AD38" s="75">
        <f t="shared" si="12"/>
        <v>81135</v>
      </c>
    </row>
    <row r="39" spans="1:30" s="50" customFormat="1" ht="12" customHeight="1">
      <c r="A39" s="53" t="s">
        <v>120</v>
      </c>
      <c r="B39" s="54" t="s">
        <v>202</v>
      </c>
      <c r="C39" s="53" t="s">
        <v>203</v>
      </c>
      <c r="D39" s="75">
        <f t="shared" si="1"/>
        <v>41408</v>
      </c>
      <c r="E39" s="75">
        <f t="shared" si="2"/>
        <v>0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0</v>
      </c>
      <c r="L39" s="75">
        <v>41408</v>
      </c>
      <c r="M39" s="75">
        <f t="shared" si="3"/>
        <v>24477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24477</v>
      </c>
      <c r="V39" s="75">
        <f t="shared" si="5"/>
        <v>65885</v>
      </c>
      <c r="W39" s="75">
        <f t="shared" si="6"/>
        <v>0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0</v>
      </c>
      <c r="AB39" s="76">
        <v>0</v>
      </c>
      <c r="AC39" s="75">
        <f t="shared" si="11"/>
        <v>0</v>
      </c>
      <c r="AD39" s="75">
        <f t="shared" si="12"/>
        <v>65885</v>
      </c>
    </row>
    <row r="40" spans="1:30" s="50" customFormat="1" ht="12" customHeight="1">
      <c r="A40" s="53" t="s">
        <v>345</v>
      </c>
      <c r="B40" s="54" t="s">
        <v>346</v>
      </c>
      <c r="C40" s="53" t="s">
        <v>347</v>
      </c>
      <c r="D40" s="75">
        <f t="shared" si="1"/>
        <v>40190</v>
      </c>
      <c r="E40" s="75">
        <f t="shared" si="2"/>
        <v>70</v>
      </c>
      <c r="F40" s="75">
        <v>0</v>
      </c>
      <c r="G40" s="75">
        <v>0</v>
      </c>
      <c r="H40" s="75">
        <v>0</v>
      </c>
      <c r="I40" s="75">
        <v>70</v>
      </c>
      <c r="J40" s="76">
        <v>0</v>
      </c>
      <c r="K40" s="75">
        <v>0</v>
      </c>
      <c r="L40" s="75">
        <v>40120</v>
      </c>
      <c r="M40" s="75">
        <f t="shared" si="3"/>
        <v>6542</v>
      </c>
      <c r="N40" s="75">
        <f t="shared" si="4"/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6542</v>
      </c>
      <c r="V40" s="75">
        <f t="shared" si="5"/>
        <v>46732</v>
      </c>
      <c r="W40" s="75">
        <f t="shared" si="6"/>
        <v>70</v>
      </c>
      <c r="X40" s="75">
        <f t="shared" si="7"/>
        <v>0</v>
      </c>
      <c r="Y40" s="75">
        <f t="shared" si="8"/>
        <v>0</v>
      </c>
      <c r="Z40" s="75">
        <f t="shared" si="9"/>
        <v>0</v>
      </c>
      <c r="AA40" s="75">
        <f t="shared" si="10"/>
        <v>70</v>
      </c>
      <c r="AB40" s="76">
        <v>0</v>
      </c>
      <c r="AC40" s="75">
        <f t="shared" si="11"/>
        <v>0</v>
      </c>
      <c r="AD40" s="75">
        <f t="shared" si="12"/>
        <v>46662</v>
      </c>
    </row>
    <row r="41" spans="1:30" s="50" customFormat="1" ht="12" customHeight="1">
      <c r="A41" s="53" t="s">
        <v>120</v>
      </c>
      <c r="B41" s="54" t="s">
        <v>206</v>
      </c>
      <c r="C41" s="53" t="s">
        <v>207</v>
      </c>
      <c r="D41" s="75">
        <f t="shared" si="1"/>
        <v>96390</v>
      </c>
      <c r="E41" s="75">
        <f t="shared" si="2"/>
        <v>40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5">
        <v>40</v>
      </c>
      <c r="L41" s="75">
        <v>96350</v>
      </c>
      <c r="M41" s="75">
        <f t="shared" si="3"/>
        <v>12302</v>
      </c>
      <c r="N41" s="75">
        <f t="shared" si="4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12302</v>
      </c>
      <c r="V41" s="75">
        <f t="shared" si="5"/>
        <v>108692</v>
      </c>
      <c r="W41" s="75">
        <f t="shared" si="6"/>
        <v>40</v>
      </c>
      <c r="X41" s="75">
        <f t="shared" si="7"/>
        <v>0</v>
      </c>
      <c r="Y41" s="75">
        <f t="shared" si="8"/>
        <v>0</v>
      </c>
      <c r="Z41" s="75">
        <f t="shared" si="9"/>
        <v>0</v>
      </c>
      <c r="AA41" s="75">
        <f t="shared" si="10"/>
        <v>0</v>
      </c>
      <c r="AB41" s="76">
        <v>0</v>
      </c>
      <c r="AC41" s="75">
        <f t="shared" si="11"/>
        <v>40</v>
      </c>
      <c r="AD41" s="75">
        <f t="shared" si="12"/>
        <v>108652</v>
      </c>
    </row>
    <row r="42" spans="1:30" s="50" customFormat="1" ht="12" customHeight="1">
      <c r="A42" s="53" t="s">
        <v>120</v>
      </c>
      <c r="B42" s="54" t="s">
        <v>208</v>
      </c>
      <c r="C42" s="53" t="s">
        <v>209</v>
      </c>
      <c r="D42" s="75">
        <f t="shared" si="1"/>
        <v>44819</v>
      </c>
      <c r="E42" s="75">
        <f t="shared" si="2"/>
        <v>871</v>
      </c>
      <c r="F42" s="75">
        <v>0</v>
      </c>
      <c r="G42" s="75">
        <v>0</v>
      </c>
      <c r="H42" s="75">
        <v>0</v>
      </c>
      <c r="I42" s="75">
        <v>806</v>
      </c>
      <c r="J42" s="76">
        <v>0</v>
      </c>
      <c r="K42" s="75">
        <v>65</v>
      </c>
      <c r="L42" s="75">
        <v>43948</v>
      </c>
      <c r="M42" s="75">
        <f t="shared" si="3"/>
        <v>16557</v>
      </c>
      <c r="N42" s="75">
        <f t="shared" si="4"/>
        <v>5</v>
      </c>
      <c r="O42" s="75">
        <v>0</v>
      </c>
      <c r="P42" s="75">
        <v>0</v>
      </c>
      <c r="Q42" s="75">
        <v>0</v>
      </c>
      <c r="R42" s="75">
        <v>0</v>
      </c>
      <c r="S42" s="76">
        <v>0</v>
      </c>
      <c r="T42" s="75">
        <v>5</v>
      </c>
      <c r="U42" s="75">
        <v>16552</v>
      </c>
      <c r="V42" s="75">
        <f t="shared" si="5"/>
        <v>61376</v>
      </c>
      <c r="W42" s="75">
        <f t="shared" si="6"/>
        <v>876</v>
      </c>
      <c r="X42" s="75">
        <f t="shared" si="7"/>
        <v>0</v>
      </c>
      <c r="Y42" s="75">
        <f t="shared" si="8"/>
        <v>0</v>
      </c>
      <c r="Z42" s="75">
        <f t="shared" si="9"/>
        <v>0</v>
      </c>
      <c r="AA42" s="75">
        <f t="shared" si="10"/>
        <v>806</v>
      </c>
      <c r="AB42" s="76">
        <v>0</v>
      </c>
      <c r="AC42" s="75">
        <f t="shared" si="11"/>
        <v>70</v>
      </c>
      <c r="AD42" s="75">
        <f t="shared" si="12"/>
        <v>60500</v>
      </c>
    </row>
    <row r="43" spans="1:30" s="50" customFormat="1" ht="12" customHeight="1">
      <c r="A43" s="53" t="s">
        <v>120</v>
      </c>
      <c r="B43" s="54" t="s">
        <v>254</v>
      </c>
      <c r="C43" s="53" t="s">
        <v>255</v>
      </c>
      <c r="D43" s="75">
        <f t="shared" si="1"/>
        <v>891255</v>
      </c>
      <c r="E43" s="75">
        <f t="shared" si="2"/>
        <v>396280</v>
      </c>
      <c r="F43" s="75">
        <v>439</v>
      </c>
      <c r="G43" s="75">
        <v>0</v>
      </c>
      <c r="H43" s="75">
        <v>107800</v>
      </c>
      <c r="I43" s="75">
        <v>251991</v>
      </c>
      <c r="J43" s="76">
        <v>413269</v>
      </c>
      <c r="K43" s="75">
        <v>36050</v>
      </c>
      <c r="L43" s="75">
        <v>494975</v>
      </c>
      <c r="M43" s="75">
        <f t="shared" si="3"/>
        <v>693167</v>
      </c>
      <c r="N43" s="75">
        <f t="shared" si="4"/>
        <v>652393</v>
      </c>
      <c r="O43" s="75">
        <v>0</v>
      </c>
      <c r="P43" s="75">
        <v>60</v>
      </c>
      <c r="Q43" s="75">
        <v>275900</v>
      </c>
      <c r="R43" s="75">
        <v>274201</v>
      </c>
      <c r="S43" s="76">
        <v>40013</v>
      </c>
      <c r="T43" s="75">
        <v>102232</v>
      </c>
      <c r="U43" s="75">
        <v>40774</v>
      </c>
      <c r="V43" s="75">
        <f t="shared" si="5"/>
        <v>1584422</v>
      </c>
      <c r="W43" s="75">
        <f t="shared" si="6"/>
        <v>1048673</v>
      </c>
      <c r="X43" s="75">
        <f t="shared" si="7"/>
        <v>439</v>
      </c>
      <c r="Y43" s="75">
        <f t="shared" si="8"/>
        <v>60</v>
      </c>
      <c r="Z43" s="75">
        <f t="shared" si="9"/>
        <v>383700</v>
      </c>
      <c r="AA43" s="75">
        <f t="shared" si="10"/>
        <v>526192</v>
      </c>
      <c r="AB43" s="76">
        <f aca="true" t="shared" si="13" ref="AB43:AB49">+SUM(J43,S43)</f>
        <v>453282</v>
      </c>
      <c r="AC43" s="75">
        <f t="shared" si="11"/>
        <v>138282</v>
      </c>
      <c r="AD43" s="75">
        <f t="shared" si="12"/>
        <v>535749</v>
      </c>
    </row>
    <row r="44" spans="1:30" s="50" customFormat="1" ht="12" customHeight="1">
      <c r="A44" s="53" t="s">
        <v>120</v>
      </c>
      <c r="B44" s="54" t="s">
        <v>256</v>
      </c>
      <c r="C44" s="53" t="s">
        <v>257</v>
      </c>
      <c r="D44" s="75">
        <f t="shared" si="1"/>
        <v>129768</v>
      </c>
      <c r="E44" s="75">
        <f t="shared" si="2"/>
        <v>129768</v>
      </c>
      <c r="F44" s="75">
        <v>0</v>
      </c>
      <c r="G44" s="75">
        <v>0</v>
      </c>
      <c r="H44" s="75">
        <v>0</v>
      </c>
      <c r="I44" s="75">
        <v>13006</v>
      </c>
      <c r="J44" s="76">
        <v>600362</v>
      </c>
      <c r="K44" s="75">
        <v>116762</v>
      </c>
      <c r="L44" s="75">
        <v>0</v>
      </c>
      <c r="M44" s="75">
        <f t="shared" si="3"/>
        <v>0</v>
      </c>
      <c r="N44" s="75">
        <f t="shared" si="4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285338</v>
      </c>
      <c r="T44" s="75">
        <v>0</v>
      </c>
      <c r="U44" s="75">
        <v>0</v>
      </c>
      <c r="V44" s="75">
        <f t="shared" si="5"/>
        <v>129768</v>
      </c>
      <c r="W44" s="75">
        <f t="shared" si="6"/>
        <v>129768</v>
      </c>
      <c r="X44" s="75">
        <f t="shared" si="7"/>
        <v>0</v>
      </c>
      <c r="Y44" s="75">
        <f t="shared" si="8"/>
        <v>0</v>
      </c>
      <c r="Z44" s="75">
        <f t="shared" si="9"/>
        <v>0</v>
      </c>
      <c r="AA44" s="75">
        <f t="shared" si="10"/>
        <v>13006</v>
      </c>
      <c r="AB44" s="76">
        <f t="shared" si="13"/>
        <v>885700</v>
      </c>
      <c r="AC44" s="75">
        <f t="shared" si="11"/>
        <v>116762</v>
      </c>
      <c r="AD44" s="75">
        <f t="shared" si="12"/>
        <v>0</v>
      </c>
    </row>
    <row r="45" spans="1:30" s="50" customFormat="1" ht="12" customHeight="1">
      <c r="A45" s="53" t="s">
        <v>120</v>
      </c>
      <c r="B45" s="54" t="s">
        <v>348</v>
      </c>
      <c r="C45" s="53" t="s">
        <v>349</v>
      </c>
      <c r="D45" s="75">
        <f t="shared" si="1"/>
        <v>103115</v>
      </c>
      <c r="E45" s="75">
        <f t="shared" si="2"/>
        <v>103115</v>
      </c>
      <c r="F45" s="75">
        <v>0</v>
      </c>
      <c r="G45" s="75">
        <v>0</v>
      </c>
      <c r="H45" s="75">
        <v>0</v>
      </c>
      <c r="I45" s="75">
        <v>95826</v>
      </c>
      <c r="J45" s="76">
        <v>601182</v>
      </c>
      <c r="K45" s="75">
        <v>7289</v>
      </c>
      <c r="L45" s="75">
        <v>0</v>
      </c>
      <c r="M45" s="75">
        <f t="shared" si="3"/>
        <v>5395</v>
      </c>
      <c r="N45" s="75">
        <f t="shared" si="4"/>
        <v>5395</v>
      </c>
      <c r="O45" s="75">
        <v>0</v>
      </c>
      <c r="P45" s="75">
        <v>0</v>
      </c>
      <c r="Q45" s="75">
        <v>0</v>
      </c>
      <c r="R45" s="75">
        <v>5395</v>
      </c>
      <c r="S45" s="76">
        <v>218077</v>
      </c>
      <c r="T45" s="75">
        <v>0</v>
      </c>
      <c r="U45" s="75">
        <v>0</v>
      </c>
      <c r="V45" s="75">
        <f t="shared" si="5"/>
        <v>108510</v>
      </c>
      <c r="W45" s="75">
        <f t="shared" si="6"/>
        <v>108510</v>
      </c>
      <c r="X45" s="75">
        <f t="shared" si="7"/>
        <v>0</v>
      </c>
      <c r="Y45" s="75">
        <f t="shared" si="8"/>
        <v>0</v>
      </c>
      <c r="Z45" s="75">
        <f t="shared" si="9"/>
        <v>0</v>
      </c>
      <c r="AA45" s="75">
        <f t="shared" si="10"/>
        <v>101221</v>
      </c>
      <c r="AB45" s="76">
        <f t="shared" si="13"/>
        <v>819259</v>
      </c>
      <c r="AC45" s="75">
        <f t="shared" si="11"/>
        <v>7289</v>
      </c>
      <c r="AD45" s="75">
        <f t="shared" si="12"/>
        <v>0</v>
      </c>
    </row>
    <row r="46" spans="1:30" s="50" customFormat="1" ht="12" customHeight="1">
      <c r="A46" s="53" t="s">
        <v>120</v>
      </c>
      <c r="B46" s="54" t="s">
        <v>350</v>
      </c>
      <c r="C46" s="53" t="s">
        <v>351</v>
      </c>
      <c r="D46" s="75">
        <f t="shared" si="1"/>
        <v>855721</v>
      </c>
      <c r="E46" s="75">
        <f t="shared" si="2"/>
        <v>855721</v>
      </c>
      <c r="F46" s="75">
        <v>2703</v>
      </c>
      <c r="G46" s="75">
        <v>0</v>
      </c>
      <c r="H46" s="75">
        <v>133800</v>
      </c>
      <c r="I46" s="75">
        <v>719218</v>
      </c>
      <c r="J46" s="76">
        <v>408092</v>
      </c>
      <c r="K46" s="75">
        <v>0</v>
      </c>
      <c r="L46" s="75"/>
      <c r="M46" s="75">
        <f t="shared" si="3"/>
        <v>97033</v>
      </c>
      <c r="N46" s="75">
        <f t="shared" si="4"/>
        <v>97033</v>
      </c>
      <c r="O46" s="75">
        <v>0</v>
      </c>
      <c r="P46" s="75">
        <v>63</v>
      </c>
      <c r="Q46" s="75">
        <v>0</v>
      </c>
      <c r="R46" s="75">
        <v>96970</v>
      </c>
      <c r="S46" s="76">
        <v>439752</v>
      </c>
      <c r="T46" s="75">
        <v>0</v>
      </c>
      <c r="U46" s="75"/>
      <c r="V46" s="75">
        <f t="shared" si="5"/>
        <v>952754</v>
      </c>
      <c r="W46" s="75">
        <f t="shared" si="6"/>
        <v>952754</v>
      </c>
      <c r="X46" s="75">
        <f t="shared" si="7"/>
        <v>2703</v>
      </c>
      <c r="Y46" s="75">
        <f t="shared" si="8"/>
        <v>63</v>
      </c>
      <c r="Z46" s="75">
        <f t="shared" si="9"/>
        <v>133800</v>
      </c>
      <c r="AA46" s="75">
        <f t="shared" si="10"/>
        <v>816188</v>
      </c>
      <c r="AB46" s="76">
        <f t="shared" si="13"/>
        <v>847844</v>
      </c>
      <c r="AC46" s="75">
        <f t="shared" si="11"/>
        <v>0</v>
      </c>
      <c r="AD46" s="75">
        <f t="shared" si="12"/>
        <v>0</v>
      </c>
    </row>
    <row r="47" spans="1:30" s="50" customFormat="1" ht="12" customHeight="1">
      <c r="A47" s="53" t="s">
        <v>120</v>
      </c>
      <c r="B47" s="54" t="s">
        <v>352</v>
      </c>
      <c r="C47" s="53" t="s">
        <v>353</v>
      </c>
      <c r="D47" s="75">
        <f t="shared" si="1"/>
        <v>241802</v>
      </c>
      <c r="E47" s="75">
        <f t="shared" si="2"/>
        <v>241802</v>
      </c>
      <c r="F47" s="75">
        <v>526</v>
      </c>
      <c r="G47" s="75">
        <v>0</v>
      </c>
      <c r="H47" s="75">
        <v>4000</v>
      </c>
      <c r="I47" s="75">
        <v>214781</v>
      </c>
      <c r="J47" s="76">
        <v>302785</v>
      </c>
      <c r="K47" s="75">
        <v>22495</v>
      </c>
      <c r="L47" s="75">
        <v>0</v>
      </c>
      <c r="M47" s="75">
        <f t="shared" si="3"/>
        <v>11176</v>
      </c>
      <c r="N47" s="75">
        <f t="shared" si="4"/>
        <v>11176</v>
      </c>
      <c r="O47" s="75">
        <v>0</v>
      </c>
      <c r="P47" s="75">
        <v>0</v>
      </c>
      <c r="Q47" s="75">
        <v>0</v>
      </c>
      <c r="R47" s="75">
        <v>9930</v>
      </c>
      <c r="S47" s="76">
        <v>134370</v>
      </c>
      <c r="T47" s="75">
        <v>1246</v>
      </c>
      <c r="U47" s="75">
        <v>0</v>
      </c>
      <c r="V47" s="75">
        <f t="shared" si="5"/>
        <v>252978</v>
      </c>
      <c r="W47" s="75">
        <f t="shared" si="6"/>
        <v>252978</v>
      </c>
      <c r="X47" s="75">
        <f t="shared" si="7"/>
        <v>526</v>
      </c>
      <c r="Y47" s="75">
        <f t="shared" si="8"/>
        <v>0</v>
      </c>
      <c r="Z47" s="75">
        <f t="shared" si="9"/>
        <v>4000</v>
      </c>
      <c r="AA47" s="75">
        <f t="shared" si="10"/>
        <v>224711</v>
      </c>
      <c r="AB47" s="76">
        <f t="shared" si="13"/>
        <v>437155</v>
      </c>
      <c r="AC47" s="75">
        <f t="shared" si="11"/>
        <v>23741</v>
      </c>
      <c r="AD47" s="75">
        <f t="shared" si="12"/>
        <v>0</v>
      </c>
    </row>
    <row r="48" spans="1:30" s="50" customFormat="1" ht="12" customHeight="1">
      <c r="A48" s="53" t="s">
        <v>120</v>
      </c>
      <c r="B48" s="54" t="s">
        <v>354</v>
      </c>
      <c r="C48" s="53" t="s">
        <v>355</v>
      </c>
      <c r="D48" s="75">
        <f t="shared" si="1"/>
        <v>348555</v>
      </c>
      <c r="E48" s="75">
        <f t="shared" si="2"/>
        <v>348555</v>
      </c>
      <c r="F48" s="75">
        <v>31166</v>
      </c>
      <c r="G48" s="75">
        <v>0</v>
      </c>
      <c r="H48" s="75">
        <v>5500</v>
      </c>
      <c r="I48" s="75">
        <v>137818</v>
      </c>
      <c r="J48" s="76">
        <v>606625</v>
      </c>
      <c r="K48" s="75">
        <v>174071</v>
      </c>
      <c r="L48" s="75"/>
      <c r="M48" s="75">
        <f t="shared" si="3"/>
        <v>4908</v>
      </c>
      <c r="N48" s="75">
        <f t="shared" si="4"/>
        <v>4908</v>
      </c>
      <c r="O48" s="75">
        <v>0</v>
      </c>
      <c r="P48" s="75">
        <v>0</v>
      </c>
      <c r="Q48" s="75">
        <v>0</v>
      </c>
      <c r="R48" s="75">
        <v>4623</v>
      </c>
      <c r="S48" s="76">
        <v>128847</v>
      </c>
      <c r="T48" s="75">
        <v>285</v>
      </c>
      <c r="U48" s="75"/>
      <c r="V48" s="75">
        <f t="shared" si="5"/>
        <v>353463</v>
      </c>
      <c r="W48" s="75">
        <f t="shared" si="6"/>
        <v>353463</v>
      </c>
      <c r="X48" s="75">
        <f t="shared" si="7"/>
        <v>31166</v>
      </c>
      <c r="Y48" s="75">
        <f t="shared" si="8"/>
        <v>0</v>
      </c>
      <c r="Z48" s="75">
        <f t="shared" si="9"/>
        <v>5500</v>
      </c>
      <c r="AA48" s="75">
        <f t="shared" si="10"/>
        <v>142441</v>
      </c>
      <c r="AB48" s="76">
        <f t="shared" si="13"/>
        <v>735472</v>
      </c>
      <c r="AC48" s="75">
        <f t="shared" si="11"/>
        <v>174356</v>
      </c>
      <c r="AD48" s="75">
        <f t="shared" si="12"/>
        <v>0</v>
      </c>
    </row>
    <row r="49" spans="1:30" s="50" customFormat="1" ht="12" customHeight="1">
      <c r="A49" s="53" t="s">
        <v>315</v>
      </c>
      <c r="B49" s="54" t="s">
        <v>356</v>
      </c>
      <c r="C49" s="53" t="s">
        <v>357</v>
      </c>
      <c r="D49" s="75">
        <f t="shared" si="1"/>
        <v>36261</v>
      </c>
      <c r="E49" s="75">
        <f t="shared" si="2"/>
        <v>36261</v>
      </c>
      <c r="F49" s="75">
        <v>0</v>
      </c>
      <c r="G49" s="75">
        <v>0</v>
      </c>
      <c r="H49" s="75">
        <v>0</v>
      </c>
      <c r="I49" s="75">
        <v>36261</v>
      </c>
      <c r="J49" s="76">
        <v>335887</v>
      </c>
      <c r="K49" s="75">
        <v>0</v>
      </c>
      <c r="L49" s="75">
        <v>0</v>
      </c>
      <c r="M49" s="75">
        <f t="shared" si="3"/>
        <v>5083</v>
      </c>
      <c r="N49" s="75">
        <f t="shared" si="4"/>
        <v>5083</v>
      </c>
      <c r="O49" s="75">
        <v>0</v>
      </c>
      <c r="P49" s="75">
        <v>0</v>
      </c>
      <c r="Q49" s="75">
        <v>0</v>
      </c>
      <c r="R49" s="75">
        <v>5083</v>
      </c>
      <c r="S49" s="76">
        <v>62185</v>
      </c>
      <c r="T49" s="75">
        <v>0</v>
      </c>
      <c r="U49" s="75">
        <v>0</v>
      </c>
      <c r="V49" s="75">
        <f t="shared" si="5"/>
        <v>41344</v>
      </c>
      <c r="W49" s="75">
        <f t="shared" si="6"/>
        <v>41344</v>
      </c>
      <c r="X49" s="75">
        <f t="shared" si="7"/>
        <v>0</v>
      </c>
      <c r="Y49" s="75">
        <f t="shared" si="8"/>
        <v>0</v>
      </c>
      <c r="Z49" s="75">
        <f t="shared" si="9"/>
        <v>0</v>
      </c>
      <c r="AA49" s="75">
        <f t="shared" si="10"/>
        <v>41344</v>
      </c>
      <c r="AB49" s="76">
        <f t="shared" si="13"/>
        <v>398072</v>
      </c>
      <c r="AC49" s="75">
        <f t="shared" si="11"/>
        <v>0</v>
      </c>
      <c r="AD49" s="75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358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6" t="s">
        <v>359</v>
      </c>
      <c r="B2" s="146" t="s">
        <v>360</v>
      </c>
      <c r="C2" s="152" t="s">
        <v>361</v>
      </c>
      <c r="D2" s="130" t="s">
        <v>362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363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364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7"/>
      <c r="B3" s="147"/>
      <c r="C3" s="153"/>
      <c r="D3" s="132" t="s">
        <v>365</v>
      </c>
      <c r="E3" s="81"/>
      <c r="F3" s="81"/>
      <c r="G3" s="81"/>
      <c r="H3" s="81"/>
      <c r="I3" s="81"/>
      <c r="J3" s="81"/>
      <c r="K3" s="86"/>
      <c r="L3" s="82" t="s">
        <v>366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367</v>
      </c>
      <c r="AE3" s="91" t="s">
        <v>368</v>
      </c>
      <c r="AF3" s="132" t="s">
        <v>365</v>
      </c>
      <c r="AG3" s="81"/>
      <c r="AH3" s="81"/>
      <c r="AI3" s="81"/>
      <c r="AJ3" s="81"/>
      <c r="AK3" s="81"/>
      <c r="AL3" s="81"/>
      <c r="AM3" s="86"/>
      <c r="AN3" s="82" t="s">
        <v>366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367</v>
      </c>
      <c r="BG3" s="91" t="s">
        <v>368</v>
      </c>
      <c r="BH3" s="132" t="s">
        <v>365</v>
      </c>
      <c r="BI3" s="81"/>
      <c r="BJ3" s="81"/>
      <c r="BK3" s="81"/>
      <c r="BL3" s="81"/>
      <c r="BM3" s="81"/>
      <c r="BN3" s="81"/>
      <c r="BO3" s="86"/>
      <c r="BP3" s="82" t="s">
        <v>366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367</v>
      </c>
      <c r="CI3" s="91" t="s">
        <v>368</v>
      </c>
    </row>
    <row r="4" spans="1:87" s="45" customFormat="1" ht="13.5" customHeight="1">
      <c r="A4" s="147"/>
      <c r="B4" s="147"/>
      <c r="C4" s="153"/>
      <c r="D4" s="91" t="s">
        <v>368</v>
      </c>
      <c r="E4" s="96" t="s">
        <v>369</v>
      </c>
      <c r="F4" s="90"/>
      <c r="G4" s="94"/>
      <c r="H4" s="81"/>
      <c r="I4" s="95"/>
      <c r="J4" s="133" t="s">
        <v>370</v>
      </c>
      <c r="K4" s="144" t="s">
        <v>371</v>
      </c>
      <c r="L4" s="91" t="s">
        <v>368</v>
      </c>
      <c r="M4" s="132" t="s">
        <v>372</v>
      </c>
      <c r="N4" s="88"/>
      <c r="O4" s="88"/>
      <c r="P4" s="88"/>
      <c r="Q4" s="89"/>
      <c r="R4" s="132" t="s">
        <v>373</v>
      </c>
      <c r="S4" s="81"/>
      <c r="T4" s="81"/>
      <c r="U4" s="95"/>
      <c r="V4" s="96" t="s">
        <v>374</v>
      </c>
      <c r="W4" s="132" t="s">
        <v>375</v>
      </c>
      <c r="X4" s="87"/>
      <c r="Y4" s="88"/>
      <c r="Z4" s="88"/>
      <c r="AA4" s="89"/>
      <c r="AB4" s="96" t="s">
        <v>376</v>
      </c>
      <c r="AC4" s="96" t="s">
        <v>377</v>
      </c>
      <c r="AD4" s="91"/>
      <c r="AE4" s="91"/>
      <c r="AF4" s="91" t="s">
        <v>368</v>
      </c>
      <c r="AG4" s="96" t="s">
        <v>369</v>
      </c>
      <c r="AH4" s="90"/>
      <c r="AI4" s="94"/>
      <c r="AJ4" s="81"/>
      <c r="AK4" s="95"/>
      <c r="AL4" s="133" t="s">
        <v>370</v>
      </c>
      <c r="AM4" s="144" t="s">
        <v>371</v>
      </c>
      <c r="AN4" s="91" t="s">
        <v>368</v>
      </c>
      <c r="AO4" s="132" t="s">
        <v>372</v>
      </c>
      <c r="AP4" s="88"/>
      <c r="AQ4" s="88"/>
      <c r="AR4" s="88"/>
      <c r="AS4" s="89"/>
      <c r="AT4" s="132" t="s">
        <v>373</v>
      </c>
      <c r="AU4" s="81"/>
      <c r="AV4" s="81"/>
      <c r="AW4" s="95"/>
      <c r="AX4" s="96" t="s">
        <v>374</v>
      </c>
      <c r="AY4" s="132" t="s">
        <v>375</v>
      </c>
      <c r="AZ4" s="97"/>
      <c r="BA4" s="97"/>
      <c r="BB4" s="98"/>
      <c r="BC4" s="89"/>
      <c r="BD4" s="96" t="s">
        <v>376</v>
      </c>
      <c r="BE4" s="96" t="s">
        <v>377</v>
      </c>
      <c r="BF4" s="91"/>
      <c r="BG4" s="91"/>
      <c r="BH4" s="91" t="s">
        <v>368</v>
      </c>
      <c r="BI4" s="96" t="s">
        <v>369</v>
      </c>
      <c r="BJ4" s="90"/>
      <c r="BK4" s="94"/>
      <c r="BL4" s="81"/>
      <c r="BM4" s="95"/>
      <c r="BN4" s="133" t="s">
        <v>370</v>
      </c>
      <c r="BO4" s="144" t="s">
        <v>371</v>
      </c>
      <c r="BP4" s="91" t="s">
        <v>368</v>
      </c>
      <c r="BQ4" s="132" t="s">
        <v>372</v>
      </c>
      <c r="BR4" s="88"/>
      <c r="BS4" s="88"/>
      <c r="BT4" s="88"/>
      <c r="BU4" s="89"/>
      <c r="BV4" s="132" t="s">
        <v>373</v>
      </c>
      <c r="BW4" s="81"/>
      <c r="BX4" s="81"/>
      <c r="BY4" s="95"/>
      <c r="BZ4" s="96" t="s">
        <v>374</v>
      </c>
      <c r="CA4" s="132" t="s">
        <v>375</v>
      </c>
      <c r="CB4" s="88"/>
      <c r="CC4" s="88"/>
      <c r="CD4" s="88"/>
      <c r="CE4" s="89"/>
      <c r="CF4" s="96" t="s">
        <v>376</v>
      </c>
      <c r="CG4" s="96" t="s">
        <v>377</v>
      </c>
      <c r="CH4" s="91"/>
      <c r="CI4" s="91"/>
    </row>
    <row r="5" spans="1:87" s="45" customFormat="1" ht="23.25" customHeight="1">
      <c r="A5" s="147"/>
      <c r="B5" s="147"/>
      <c r="C5" s="153"/>
      <c r="D5" s="91"/>
      <c r="E5" s="91" t="s">
        <v>368</v>
      </c>
      <c r="F5" s="133" t="s">
        <v>378</v>
      </c>
      <c r="G5" s="133" t="s">
        <v>379</v>
      </c>
      <c r="H5" s="133" t="s">
        <v>380</v>
      </c>
      <c r="I5" s="133" t="s">
        <v>367</v>
      </c>
      <c r="J5" s="99"/>
      <c r="K5" s="145"/>
      <c r="L5" s="91"/>
      <c r="M5" s="91" t="s">
        <v>368</v>
      </c>
      <c r="N5" s="91" t="s">
        <v>381</v>
      </c>
      <c r="O5" s="91" t="s">
        <v>382</v>
      </c>
      <c r="P5" s="91" t="s">
        <v>383</v>
      </c>
      <c r="Q5" s="91" t="s">
        <v>384</v>
      </c>
      <c r="R5" s="91" t="s">
        <v>368</v>
      </c>
      <c r="S5" s="96" t="s">
        <v>385</v>
      </c>
      <c r="T5" s="96" t="s">
        <v>386</v>
      </c>
      <c r="U5" s="96" t="s">
        <v>387</v>
      </c>
      <c r="V5" s="91"/>
      <c r="W5" s="91" t="s">
        <v>368</v>
      </c>
      <c r="X5" s="96" t="s">
        <v>385</v>
      </c>
      <c r="Y5" s="96" t="s">
        <v>386</v>
      </c>
      <c r="Z5" s="96" t="s">
        <v>387</v>
      </c>
      <c r="AA5" s="96" t="s">
        <v>367</v>
      </c>
      <c r="AB5" s="91"/>
      <c r="AC5" s="91"/>
      <c r="AD5" s="91"/>
      <c r="AE5" s="91"/>
      <c r="AF5" s="91"/>
      <c r="AG5" s="91" t="s">
        <v>368</v>
      </c>
      <c r="AH5" s="133" t="s">
        <v>378</v>
      </c>
      <c r="AI5" s="133" t="s">
        <v>379</v>
      </c>
      <c r="AJ5" s="133" t="s">
        <v>380</v>
      </c>
      <c r="AK5" s="133" t="s">
        <v>367</v>
      </c>
      <c r="AL5" s="99"/>
      <c r="AM5" s="145"/>
      <c r="AN5" s="91"/>
      <c r="AO5" s="91" t="s">
        <v>368</v>
      </c>
      <c r="AP5" s="91" t="s">
        <v>381</v>
      </c>
      <c r="AQ5" s="91" t="s">
        <v>382</v>
      </c>
      <c r="AR5" s="91" t="s">
        <v>383</v>
      </c>
      <c r="AS5" s="91" t="s">
        <v>384</v>
      </c>
      <c r="AT5" s="91" t="s">
        <v>368</v>
      </c>
      <c r="AU5" s="96" t="s">
        <v>385</v>
      </c>
      <c r="AV5" s="96" t="s">
        <v>386</v>
      </c>
      <c r="AW5" s="96" t="s">
        <v>387</v>
      </c>
      <c r="AX5" s="91"/>
      <c r="AY5" s="91" t="s">
        <v>368</v>
      </c>
      <c r="AZ5" s="96" t="s">
        <v>385</v>
      </c>
      <c r="BA5" s="96" t="s">
        <v>386</v>
      </c>
      <c r="BB5" s="96" t="s">
        <v>387</v>
      </c>
      <c r="BC5" s="96" t="s">
        <v>367</v>
      </c>
      <c r="BD5" s="91"/>
      <c r="BE5" s="91"/>
      <c r="BF5" s="91"/>
      <c r="BG5" s="91"/>
      <c r="BH5" s="91"/>
      <c r="BI5" s="91" t="s">
        <v>368</v>
      </c>
      <c r="BJ5" s="133" t="s">
        <v>378</v>
      </c>
      <c r="BK5" s="133" t="s">
        <v>379</v>
      </c>
      <c r="BL5" s="133" t="s">
        <v>380</v>
      </c>
      <c r="BM5" s="133" t="s">
        <v>367</v>
      </c>
      <c r="BN5" s="99"/>
      <c r="BO5" s="145"/>
      <c r="BP5" s="91"/>
      <c r="BQ5" s="91" t="s">
        <v>368</v>
      </c>
      <c r="BR5" s="91" t="s">
        <v>381</v>
      </c>
      <c r="BS5" s="91" t="s">
        <v>382</v>
      </c>
      <c r="BT5" s="91" t="s">
        <v>383</v>
      </c>
      <c r="BU5" s="91" t="s">
        <v>384</v>
      </c>
      <c r="BV5" s="91" t="s">
        <v>368</v>
      </c>
      <c r="BW5" s="96" t="s">
        <v>385</v>
      </c>
      <c r="BX5" s="96" t="s">
        <v>386</v>
      </c>
      <c r="BY5" s="96" t="s">
        <v>387</v>
      </c>
      <c r="BZ5" s="91"/>
      <c r="CA5" s="91" t="s">
        <v>368</v>
      </c>
      <c r="CB5" s="96" t="s">
        <v>385</v>
      </c>
      <c r="CC5" s="96" t="s">
        <v>386</v>
      </c>
      <c r="CD5" s="96" t="s">
        <v>387</v>
      </c>
      <c r="CE5" s="96" t="s">
        <v>367</v>
      </c>
      <c r="CF5" s="91"/>
      <c r="CG5" s="91"/>
      <c r="CH5" s="91"/>
      <c r="CI5" s="91"/>
    </row>
    <row r="6" spans="1:87" s="46" customFormat="1" ht="13.5">
      <c r="A6" s="148"/>
      <c r="B6" s="148"/>
      <c r="C6" s="154"/>
      <c r="D6" s="102" t="s">
        <v>388</v>
      </c>
      <c r="E6" s="102" t="s">
        <v>388</v>
      </c>
      <c r="F6" s="103" t="s">
        <v>388</v>
      </c>
      <c r="G6" s="103" t="s">
        <v>388</v>
      </c>
      <c r="H6" s="103" t="s">
        <v>388</v>
      </c>
      <c r="I6" s="103" t="s">
        <v>388</v>
      </c>
      <c r="J6" s="103" t="s">
        <v>388</v>
      </c>
      <c r="K6" s="103" t="s">
        <v>388</v>
      </c>
      <c r="L6" s="102" t="s">
        <v>388</v>
      </c>
      <c r="M6" s="102" t="s">
        <v>388</v>
      </c>
      <c r="N6" s="102" t="s">
        <v>388</v>
      </c>
      <c r="O6" s="102" t="s">
        <v>388</v>
      </c>
      <c r="P6" s="102" t="s">
        <v>388</v>
      </c>
      <c r="Q6" s="102" t="s">
        <v>388</v>
      </c>
      <c r="R6" s="102" t="s">
        <v>388</v>
      </c>
      <c r="S6" s="102" t="s">
        <v>388</v>
      </c>
      <c r="T6" s="102" t="s">
        <v>388</v>
      </c>
      <c r="U6" s="102" t="s">
        <v>388</v>
      </c>
      <c r="V6" s="102" t="s">
        <v>388</v>
      </c>
      <c r="W6" s="102" t="s">
        <v>388</v>
      </c>
      <c r="X6" s="102" t="s">
        <v>388</v>
      </c>
      <c r="Y6" s="102" t="s">
        <v>388</v>
      </c>
      <c r="Z6" s="102" t="s">
        <v>388</v>
      </c>
      <c r="AA6" s="102" t="s">
        <v>388</v>
      </c>
      <c r="AB6" s="102" t="s">
        <v>388</v>
      </c>
      <c r="AC6" s="102" t="s">
        <v>388</v>
      </c>
      <c r="AD6" s="102" t="s">
        <v>388</v>
      </c>
      <c r="AE6" s="102" t="s">
        <v>388</v>
      </c>
      <c r="AF6" s="102" t="s">
        <v>388</v>
      </c>
      <c r="AG6" s="102" t="s">
        <v>388</v>
      </c>
      <c r="AH6" s="103" t="s">
        <v>388</v>
      </c>
      <c r="AI6" s="103" t="s">
        <v>388</v>
      </c>
      <c r="AJ6" s="103" t="s">
        <v>388</v>
      </c>
      <c r="AK6" s="103" t="s">
        <v>388</v>
      </c>
      <c r="AL6" s="103" t="s">
        <v>388</v>
      </c>
      <c r="AM6" s="103" t="s">
        <v>388</v>
      </c>
      <c r="AN6" s="102" t="s">
        <v>388</v>
      </c>
      <c r="AO6" s="102" t="s">
        <v>388</v>
      </c>
      <c r="AP6" s="102" t="s">
        <v>388</v>
      </c>
      <c r="AQ6" s="102" t="s">
        <v>388</v>
      </c>
      <c r="AR6" s="102" t="s">
        <v>388</v>
      </c>
      <c r="AS6" s="102" t="s">
        <v>388</v>
      </c>
      <c r="AT6" s="102" t="s">
        <v>388</v>
      </c>
      <c r="AU6" s="102" t="s">
        <v>388</v>
      </c>
      <c r="AV6" s="102" t="s">
        <v>388</v>
      </c>
      <c r="AW6" s="102" t="s">
        <v>388</v>
      </c>
      <c r="AX6" s="102" t="s">
        <v>388</v>
      </c>
      <c r="AY6" s="102" t="s">
        <v>388</v>
      </c>
      <c r="AZ6" s="102" t="s">
        <v>388</v>
      </c>
      <c r="BA6" s="102" t="s">
        <v>388</v>
      </c>
      <c r="BB6" s="102" t="s">
        <v>388</v>
      </c>
      <c r="BC6" s="102" t="s">
        <v>388</v>
      </c>
      <c r="BD6" s="102" t="s">
        <v>388</v>
      </c>
      <c r="BE6" s="102" t="s">
        <v>388</v>
      </c>
      <c r="BF6" s="102" t="s">
        <v>388</v>
      </c>
      <c r="BG6" s="102" t="s">
        <v>388</v>
      </c>
      <c r="BH6" s="102" t="s">
        <v>388</v>
      </c>
      <c r="BI6" s="102" t="s">
        <v>388</v>
      </c>
      <c r="BJ6" s="103" t="s">
        <v>388</v>
      </c>
      <c r="BK6" s="103" t="s">
        <v>388</v>
      </c>
      <c r="BL6" s="103" t="s">
        <v>388</v>
      </c>
      <c r="BM6" s="103" t="s">
        <v>388</v>
      </c>
      <c r="BN6" s="103" t="s">
        <v>388</v>
      </c>
      <c r="BO6" s="103" t="s">
        <v>388</v>
      </c>
      <c r="BP6" s="102" t="s">
        <v>388</v>
      </c>
      <c r="BQ6" s="102" t="s">
        <v>388</v>
      </c>
      <c r="BR6" s="103" t="s">
        <v>388</v>
      </c>
      <c r="BS6" s="103" t="s">
        <v>388</v>
      </c>
      <c r="BT6" s="103" t="s">
        <v>388</v>
      </c>
      <c r="BU6" s="103" t="s">
        <v>388</v>
      </c>
      <c r="BV6" s="102" t="s">
        <v>388</v>
      </c>
      <c r="BW6" s="102" t="s">
        <v>388</v>
      </c>
      <c r="BX6" s="102" t="s">
        <v>388</v>
      </c>
      <c r="BY6" s="102" t="s">
        <v>388</v>
      </c>
      <c r="BZ6" s="102" t="s">
        <v>388</v>
      </c>
      <c r="CA6" s="102" t="s">
        <v>388</v>
      </c>
      <c r="CB6" s="102" t="s">
        <v>388</v>
      </c>
      <c r="CC6" s="102" t="s">
        <v>388</v>
      </c>
      <c r="CD6" s="102" t="s">
        <v>388</v>
      </c>
      <c r="CE6" s="102" t="s">
        <v>388</v>
      </c>
      <c r="CF6" s="102" t="s">
        <v>388</v>
      </c>
      <c r="CG6" s="102" t="s">
        <v>388</v>
      </c>
      <c r="CH6" s="102" t="s">
        <v>388</v>
      </c>
      <c r="CI6" s="102" t="s">
        <v>388</v>
      </c>
    </row>
    <row r="7" spans="1:87" s="50" customFormat="1" ht="12" customHeight="1">
      <c r="A7" s="48" t="s">
        <v>389</v>
      </c>
      <c r="B7" s="63" t="s">
        <v>390</v>
      </c>
      <c r="C7" s="48" t="s">
        <v>368</v>
      </c>
      <c r="D7" s="71">
        <f aca="true" t="shared" si="0" ref="D7:AI7">SUM(D8:D49)</f>
        <v>282622</v>
      </c>
      <c r="E7" s="71">
        <f t="shared" si="0"/>
        <v>274636</v>
      </c>
      <c r="F7" s="71">
        <f t="shared" si="0"/>
        <v>0</v>
      </c>
      <c r="G7" s="71">
        <f t="shared" si="0"/>
        <v>130691</v>
      </c>
      <c r="H7" s="71">
        <f t="shared" si="0"/>
        <v>143945</v>
      </c>
      <c r="I7" s="71">
        <f t="shared" si="0"/>
        <v>0</v>
      </c>
      <c r="J7" s="71">
        <f t="shared" si="0"/>
        <v>7986</v>
      </c>
      <c r="K7" s="71">
        <f t="shared" si="0"/>
        <v>118384</v>
      </c>
      <c r="L7" s="71">
        <f t="shared" si="0"/>
        <v>10132424</v>
      </c>
      <c r="M7" s="71">
        <f t="shared" si="0"/>
        <v>2139684</v>
      </c>
      <c r="N7" s="71">
        <f t="shared" si="0"/>
        <v>1098527</v>
      </c>
      <c r="O7" s="71">
        <f t="shared" si="0"/>
        <v>148380</v>
      </c>
      <c r="P7" s="71">
        <f t="shared" si="0"/>
        <v>848651</v>
      </c>
      <c r="Q7" s="71">
        <f t="shared" si="0"/>
        <v>44126</v>
      </c>
      <c r="R7" s="71">
        <f t="shared" si="0"/>
        <v>3429578</v>
      </c>
      <c r="S7" s="71">
        <f t="shared" si="0"/>
        <v>62212</v>
      </c>
      <c r="T7" s="71">
        <f t="shared" si="0"/>
        <v>3228203</v>
      </c>
      <c r="U7" s="71">
        <f t="shared" si="0"/>
        <v>139163</v>
      </c>
      <c r="V7" s="71">
        <f t="shared" si="0"/>
        <v>12836</v>
      </c>
      <c r="W7" s="71">
        <f t="shared" si="0"/>
        <v>4549706</v>
      </c>
      <c r="X7" s="71">
        <f t="shared" si="0"/>
        <v>2337466</v>
      </c>
      <c r="Y7" s="71">
        <f t="shared" si="0"/>
        <v>2051821</v>
      </c>
      <c r="Z7" s="71">
        <f t="shared" si="0"/>
        <v>82321</v>
      </c>
      <c r="AA7" s="71">
        <f t="shared" si="0"/>
        <v>78098</v>
      </c>
      <c r="AB7" s="71">
        <f t="shared" si="0"/>
        <v>3149818</v>
      </c>
      <c r="AC7" s="71">
        <f t="shared" si="0"/>
        <v>620</v>
      </c>
      <c r="AD7" s="71">
        <f t="shared" si="0"/>
        <v>421530</v>
      </c>
      <c r="AE7" s="71">
        <f t="shared" si="0"/>
        <v>10836576</v>
      </c>
      <c r="AF7" s="71">
        <f t="shared" si="0"/>
        <v>12373</v>
      </c>
      <c r="AG7" s="71">
        <f t="shared" si="0"/>
        <v>25</v>
      </c>
      <c r="AH7" s="71">
        <f t="shared" si="0"/>
        <v>0</v>
      </c>
      <c r="AI7" s="71">
        <f t="shared" si="0"/>
        <v>25</v>
      </c>
      <c r="AJ7" s="71">
        <f aca="true" t="shared" si="1" ref="AJ7:BO7">SUM(AJ8:AJ49)</f>
        <v>0</v>
      </c>
      <c r="AK7" s="71">
        <f t="shared" si="1"/>
        <v>0</v>
      </c>
      <c r="AL7" s="71">
        <f t="shared" si="1"/>
        <v>12348</v>
      </c>
      <c r="AM7" s="71">
        <f t="shared" si="1"/>
        <v>12372</v>
      </c>
      <c r="AN7" s="71">
        <f t="shared" si="1"/>
        <v>2344020</v>
      </c>
      <c r="AO7" s="71">
        <f t="shared" si="1"/>
        <v>615802</v>
      </c>
      <c r="AP7" s="71">
        <f t="shared" si="1"/>
        <v>434571</v>
      </c>
      <c r="AQ7" s="71">
        <f t="shared" si="1"/>
        <v>99552</v>
      </c>
      <c r="AR7" s="71">
        <f t="shared" si="1"/>
        <v>81679</v>
      </c>
      <c r="AS7" s="71">
        <f t="shared" si="1"/>
        <v>0</v>
      </c>
      <c r="AT7" s="71">
        <f t="shared" si="1"/>
        <v>1032184</v>
      </c>
      <c r="AU7" s="71">
        <f t="shared" si="1"/>
        <v>28733</v>
      </c>
      <c r="AV7" s="71">
        <f t="shared" si="1"/>
        <v>1003451</v>
      </c>
      <c r="AW7" s="71">
        <f t="shared" si="1"/>
        <v>0</v>
      </c>
      <c r="AX7" s="71">
        <f t="shared" si="1"/>
        <v>0</v>
      </c>
      <c r="AY7" s="71">
        <f t="shared" si="1"/>
        <v>696034</v>
      </c>
      <c r="AZ7" s="71">
        <f t="shared" si="1"/>
        <v>228234</v>
      </c>
      <c r="BA7" s="71">
        <f t="shared" si="1"/>
        <v>426750</v>
      </c>
      <c r="BB7" s="71">
        <f t="shared" si="1"/>
        <v>30637</v>
      </c>
      <c r="BC7" s="71">
        <f t="shared" si="1"/>
        <v>10413</v>
      </c>
      <c r="BD7" s="71">
        <f t="shared" si="1"/>
        <v>1296210</v>
      </c>
      <c r="BE7" s="71">
        <f t="shared" si="1"/>
        <v>0</v>
      </c>
      <c r="BF7" s="71">
        <f t="shared" si="1"/>
        <v>99959</v>
      </c>
      <c r="BG7" s="71">
        <f t="shared" si="1"/>
        <v>2456352</v>
      </c>
      <c r="BH7" s="71">
        <f t="shared" si="1"/>
        <v>294995</v>
      </c>
      <c r="BI7" s="71">
        <f t="shared" si="1"/>
        <v>274661</v>
      </c>
      <c r="BJ7" s="71">
        <f t="shared" si="1"/>
        <v>0</v>
      </c>
      <c r="BK7" s="71">
        <f t="shared" si="1"/>
        <v>130716</v>
      </c>
      <c r="BL7" s="71">
        <f t="shared" si="1"/>
        <v>143945</v>
      </c>
      <c r="BM7" s="71">
        <f t="shared" si="1"/>
        <v>0</v>
      </c>
      <c r="BN7" s="71">
        <f t="shared" si="1"/>
        <v>20334</v>
      </c>
      <c r="BO7" s="71">
        <f t="shared" si="1"/>
        <v>130756</v>
      </c>
      <c r="BP7" s="71">
        <f aca="true" t="shared" si="2" ref="BP7:CU7">SUM(BP8:BP49)</f>
        <v>12476444</v>
      </c>
      <c r="BQ7" s="71">
        <f t="shared" si="2"/>
        <v>2755486</v>
      </c>
      <c r="BR7" s="71">
        <f t="shared" si="2"/>
        <v>1533098</v>
      </c>
      <c r="BS7" s="71">
        <f t="shared" si="2"/>
        <v>247932</v>
      </c>
      <c r="BT7" s="71">
        <f t="shared" si="2"/>
        <v>930330</v>
      </c>
      <c r="BU7" s="71">
        <f t="shared" si="2"/>
        <v>44126</v>
      </c>
      <c r="BV7" s="71">
        <f t="shared" si="2"/>
        <v>4461762</v>
      </c>
      <c r="BW7" s="71">
        <f t="shared" si="2"/>
        <v>90945</v>
      </c>
      <c r="BX7" s="71">
        <f t="shared" si="2"/>
        <v>4231654</v>
      </c>
      <c r="BY7" s="71">
        <f t="shared" si="2"/>
        <v>139163</v>
      </c>
      <c r="BZ7" s="71">
        <f t="shared" si="2"/>
        <v>12836</v>
      </c>
      <c r="CA7" s="71">
        <f t="shared" si="2"/>
        <v>5245740</v>
      </c>
      <c r="CB7" s="71">
        <f t="shared" si="2"/>
        <v>2565700</v>
      </c>
      <c r="CC7" s="71">
        <f t="shared" si="2"/>
        <v>2478571</v>
      </c>
      <c r="CD7" s="71">
        <f t="shared" si="2"/>
        <v>112958</v>
      </c>
      <c r="CE7" s="71">
        <f t="shared" si="2"/>
        <v>88511</v>
      </c>
      <c r="CF7" s="71">
        <f t="shared" si="2"/>
        <v>4446028</v>
      </c>
      <c r="CG7" s="71">
        <f t="shared" si="2"/>
        <v>620</v>
      </c>
      <c r="CH7" s="71">
        <f t="shared" si="2"/>
        <v>521489</v>
      </c>
      <c r="CI7" s="71">
        <f t="shared" si="2"/>
        <v>13292928</v>
      </c>
    </row>
    <row r="8" spans="1:87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3" ref="D8:D49">+SUM(E8,J8)</f>
        <v>0</v>
      </c>
      <c r="E8" s="73">
        <f aca="true" t="shared" si="4" ref="E8:E49">+SUM(F8:I8)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v>85740</v>
      </c>
      <c r="L8" s="73">
        <f aca="true" t="shared" si="5" ref="L8:L49">+SUM(M8,R8,V8,W8,AC8)</f>
        <v>1899314</v>
      </c>
      <c r="M8" s="73">
        <f aca="true" t="shared" si="6" ref="M8:M49">+SUM(N8:Q8)</f>
        <v>642357</v>
      </c>
      <c r="N8" s="73">
        <v>132203</v>
      </c>
      <c r="O8" s="73">
        <v>84404</v>
      </c>
      <c r="P8" s="73">
        <v>421384</v>
      </c>
      <c r="Q8" s="73">
        <v>4366</v>
      </c>
      <c r="R8" s="73">
        <f aca="true" t="shared" si="7" ref="R8:R49">+SUM(S8:U8)</f>
        <v>499704</v>
      </c>
      <c r="S8" s="73">
        <v>3134</v>
      </c>
      <c r="T8" s="73">
        <v>433475</v>
      </c>
      <c r="U8" s="73">
        <v>63095</v>
      </c>
      <c r="V8" s="73">
        <v>468</v>
      </c>
      <c r="W8" s="73">
        <f aca="true" t="shared" si="8" ref="W8:W49">+SUM(X8:AA8)</f>
        <v>756785</v>
      </c>
      <c r="X8" s="73">
        <v>683810</v>
      </c>
      <c r="Y8" s="73">
        <v>27603</v>
      </c>
      <c r="Z8" s="73">
        <v>45372</v>
      </c>
      <c r="AA8" s="73">
        <v>0</v>
      </c>
      <c r="AB8" s="74">
        <v>402082</v>
      </c>
      <c r="AC8" s="73">
        <v>0</v>
      </c>
      <c r="AD8" s="73">
        <v>0</v>
      </c>
      <c r="AE8" s="73">
        <f aca="true" t="shared" si="9" ref="AE8:AE49">+SUM(D8,L8,AD8)</f>
        <v>1899314</v>
      </c>
      <c r="AF8" s="73">
        <f aca="true" t="shared" si="10" ref="AF8:AF49">+SUM(AG8,AL8)</f>
        <v>0</v>
      </c>
      <c r="AG8" s="73">
        <f aca="true" t="shared" si="11" ref="AG8:AG4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49">+SUM(AO8,AT8,AX8,AY8,BE8)</f>
        <v>158211</v>
      </c>
      <c r="AO8" s="73">
        <f aca="true" t="shared" si="13" ref="AO8:AO49">+SUM(AP8:AS8)</f>
        <v>2811</v>
      </c>
      <c r="AP8" s="73">
        <v>2811</v>
      </c>
      <c r="AQ8" s="73">
        <v>0</v>
      </c>
      <c r="AR8" s="73">
        <v>0</v>
      </c>
      <c r="AS8" s="73">
        <v>0</v>
      </c>
      <c r="AT8" s="73">
        <f aca="true" t="shared" si="14" ref="AT8:AT49">+SUM(AU8:AW8)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f aca="true" t="shared" si="15" ref="AY8:AY49">+SUM(AZ8:BC8)</f>
        <v>155400</v>
      </c>
      <c r="AZ8" s="73">
        <v>155400</v>
      </c>
      <c r="BA8" s="73">
        <v>0</v>
      </c>
      <c r="BB8" s="73">
        <v>0</v>
      </c>
      <c r="BC8" s="73">
        <v>0</v>
      </c>
      <c r="BD8" s="74">
        <v>188434</v>
      </c>
      <c r="BE8" s="73">
        <v>0</v>
      </c>
      <c r="BF8" s="73">
        <v>0</v>
      </c>
      <c r="BG8" s="73">
        <f aca="true" t="shared" si="16" ref="BG8:BG49">+SUM(BF8,AN8,AF8)</f>
        <v>158211</v>
      </c>
      <c r="BH8" s="73">
        <f aca="true" t="shared" si="17" ref="BH8:BH42">SUM(D8,AF8)</f>
        <v>0</v>
      </c>
      <c r="BI8" s="73">
        <f aca="true" t="shared" si="18" ref="BI8:BI42">SUM(E8,AG8)</f>
        <v>0</v>
      </c>
      <c r="BJ8" s="73">
        <f aca="true" t="shared" si="19" ref="BJ8:BJ42">SUM(F8,AH8)</f>
        <v>0</v>
      </c>
      <c r="BK8" s="73">
        <f aca="true" t="shared" si="20" ref="BK8:BK42">SUM(G8,AI8)</f>
        <v>0</v>
      </c>
      <c r="BL8" s="73">
        <f aca="true" t="shared" si="21" ref="BL8:BL42">SUM(H8,AJ8)</f>
        <v>0</v>
      </c>
      <c r="BM8" s="73">
        <f aca="true" t="shared" si="22" ref="BM8:BM42">SUM(I8,AK8)</f>
        <v>0</v>
      </c>
      <c r="BN8" s="73">
        <f aca="true" t="shared" si="23" ref="BN8:BN42">SUM(J8,AL8)</f>
        <v>0</v>
      </c>
      <c r="BO8" s="74">
        <f aca="true" t="shared" si="24" ref="BO8:BO42">SUM(K8,AM8)</f>
        <v>85740</v>
      </c>
      <c r="BP8" s="73">
        <f aca="true" t="shared" si="25" ref="BP8:BP42">SUM(L8,AN8)</f>
        <v>2057525</v>
      </c>
      <c r="BQ8" s="73">
        <f aca="true" t="shared" si="26" ref="BQ8:BQ42">SUM(M8,AO8)</f>
        <v>645168</v>
      </c>
      <c r="BR8" s="73">
        <f aca="true" t="shared" si="27" ref="BR8:BR42">SUM(N8,AP8)</f>
        <v>135014</v>
      </c>
      <c r="BS8" s="73">
        <f aca="true" t="shared" si="28" ref="BS8:BS42">SUM(O8,AQ8)</f>
        <v>84404</v>
      </c>
      <c r="BT8" s="73">
        <f aca="true" t="shared" si="29" ref="BT8:BT42">SUM(P8,AR8)</f>
        <v>421384</v>
      </c>
      <c r="BU8" s="73">
        <f aca="true" t="shared" si="30" ref="BU8:BU42">SUM(Q8,AS8)</f>
        <v>4366</v>
      </c>
      <c r="BV8" s="73">
        <f aca="true" t="shared" si="31" ref="BV8:BV42">SUM(R8,AT8)</f>
        <v>499704</v>
      </c>
      <c r="BW8" s="73">
        <f aca="true" t="shared" si="32" ref="BW8:BW42">SUM(S8,AU8)</f>
        <v>3134</v>
      </c>
      <c r="BX8" s="73">
        <f aca="true" t="shared" si="33" ref="BX8:BX42">SUM(T8,AV8)</f>
        <v>433475</v>
      </c>
      <c r="BY8" s="73">
        <f aca="true" t="shared" si="34" ref="BY8:BY42">SUM(U8,AW8)</f>
        <v>63095</v>
      </c>
      <c r="BZ8" s="73">
        <f aca="true" t="shared" si="35" ref="BZ8:BZ42">SUM(V8,AX8)</f>
        <v>468</v>
      </c>
      <c r="CA8" s="73">
        <f aca="true" t="shared" si="36" ref="CA8:CA42">SUM(W8,AY8)</f>
        <v>912185</v>
      </c>
      <c r="CB8" s="73">
        <f aca="true" t="shared" si="37" ref="CB8:CB42">SUM(X8,AZ8)</f>
        <v>839210</v>
      </c>
      <c r="CC8" s="73">
        <f aca="true" t="shared" si="38" ref="CC8:CC42">SUM(Y8,BA8)</f>
        <v>27603</v>
      </c>
      <c r="CD8" s="73">
        <f aca="true" t="shared" si="39" ref="CD8:CD42">SUM(Z8,BB8)</f>
        <v>45372</v>
      </c>
      <c r="CE8" s="73">
        <f aca="true" t="shared" si="40" ref="CE8:CE42">SUM(AA8,BC8)</f>
        <v>0</v>
      </c>
      <c r="CF8" s="74">
        <f aca="true" t="shared" si="41" ref="CF8:CF42">SUM(AB8,BD8)</f>
        <v>590516</v>
      </c>
      <c r="CG8" s="73">
        <f aca="true" t="shared" si="42" ref="CG8:CG42">SUM(AC8,BE8)</f>
        <v>0</v>
      </c>
      <c r="CH8" s="73">
        <f aca="true" t="shared" si="43" ref="CH8:CH42">SUM(AD8,BF8)</f>
        <v>0</v>
      </c>
      <c r="CI8" s="73">
        <f aca="true" t="shared" si="44" ref="CI8:CI42">SUM(AE8,BG8)</f>
        <v>2057525</v>
      </c>
    </row>
    <row r="9" spans="1:87" s="50" customFormat="1" ht="12" customHeight="1">
      <c r="A9" s="51" t="s">
        <v>120</v>
      </c>
      <c r="B9" s="64" t="s">
        <v>126</v>
      </c>
      <c r="C9" s="51" t="s">
        <v>127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3010</v>
      </c>
      <c r="L9" s="73">
        <f t="shared" si="5"/>
        <v>244916</v>
      </c>
      <c r="M9" s="73">
        <f t="shared" si="6"/>
        <v>0</v>
      </c>
      <c r="N9" s="73">
        <v>0</v>
      </c>
      <c r="O9" s="73">
        <v>0</v>
      </c>
      <c r="P9" s="73">
        <v>0</v>
      </c>
      <c r="Q9" s="73">
        <v>0</v>
      </c>
      <c r="R9" s="73">
        <f t="shared" si="7"/>
        <v>0</v>
      </c>
      <c r="S9" s="73">
        <v>0</v>
      </c>
      <c r="T9" s="73">
        <v>0</v>
      </c>
      <c r="U9" s="73">
        <v>0</v>
      </c>
      <c r="V9" s="73">
        <v>0</v>
      </c>
      <c r="W9" s="73">
        <f t="shared" si="8"/>
        <v>244916</v>
      </c>
      <c r="X9" s="73">
        <v>231436</v>
      </c>
      <c r="Y9" s="73">
        <v>13480</v>
      </c>
      <c r="Z9" s="73">
        <v>0</v>
      </c>
      <c r="AA9" s="73">
        <v>0</v>
      </c>
      <c r="AB9" s="74">
        <v>164817</v>
      </c>
      <c r="AC9" s="73">
        <v>0</v>
      </c>
      <c r="AD9" s="73">
        <v>0</v>
      </c>
      <c r="AE9" s="73">
        <f t="shared" si="9"/>
        <v>244916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0</v>
      </c>
      <c r="AO9" s="73">
        <f t="shared" si="13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4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5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137224</v>
      </c>
      <c r="BE9" s="73">
        <v>0</v>
      </c>
      <c r="BF9" s="73">
        <v>0</v>
      </c>
      <c r="BG9" s="73">
        <f t="shared" si="16"/>
        <v>0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3010</v>
      </c>
      <c r="BP9" s="73">
        <f t="shared" si="25"/>
        <v>244916</v>
      </c>
      <c r="BQ9" s="73">
        <f t="shared" si="26"/>
        <v>0</v>
      </c>
      <c r="BR9" s="73">
        <f t="shared" si="27"/>
        <v>0</v>
      </c>
      <c r="BS9" s="73">
        <f t="shared" si="28"/>
        <v>0</v>
      </c>
      <c r="BT9" s="73">
        <f t="shared" si="29"/>
        <v>0</v>
      </c>
      <c r="BU9" s="73">
        <f t="shared" si="30"/>
        <v>0</v>
      </c>
      <c r="BV9" s="73">
        <f t="shared" si="31"/>
        <v>0</v>
      </c>
      <c r="BW9" s="73">
        <f t="shared" si="32"/>
        <v>0</v>
      </c>
      <c r="BX9" s="73">
        <f t="shared" si="33"/>
        <v>0</v>
      </c>
      <c r="BY9" s="73">
        <f t="shared" si="34"/>
        <v>0</v>
      </c>
      <c r="BZ9" s="73">
        <f t="shared" si="35"/>
        <v>0</v>
      </c>
      <c r="CA9" s="73">
        <f t="shared" si="36"/>
        <v>244916</v>
      </c>
      <c r="CB9" s="73">
        <f t="shared" si="37"/>
        <v>231436</v>
      </c>
      <c r="CC9" s="73">
        <f t="shared" si="38"/>
        <v>13480</v>
      </c>
      <c r="CD9" s="73">
        <f t="shared" si="39"/>
        <v>0</v>
      </c>
      <c r="CE9" s="73">
        <f t="shared" si="40"/>
        <v>0</v>
      </c>
      <c r="CF9" s="74">
        <f t="shared" si="41"/>
        <v>302041</v>
      </c>
      <c r="CG9" s="73">
        <f t="shared" si="42"/>
        <v>0</v>
      </c>
      <c r="CH9" s="73">
        <f t="shared" si="43"/>
        <v>0</v>
      </c>
      <c r="CI9" s="73">
        <f t="shared" si="44"/>
        <v>244916</v>
      </c>
    </row>
    <row r="10" spans="1:87" s="50" customFormat="1" ht="12" customHeight="1">
      <c r="A10" s="51" t="s">
        <v>120</v>
      </c>
      <c r="B10" s="64" t="s">
        <v>129</v>
      </c>
      <c r="C10" s="51" t="s">
        <v>130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0</v>
      </c>
      <c r="L10" s="73">
        <f t="shared" si="5"/>
        <v>1075656</v>
      </c>
      <c r="M10" s="73">
        <f t="shared" si="6"/>
        <v>286681</v>
      </c>
      <c r="N10" s="73">
        <v>134296</v>
      </c>
      <c r="O10" s="73">
        <v>63976</v>
      </c>
      <c r="P10" s="73">
        <v>88409</v>
      </c>
      <c r="Q10" s="73">
        <v>0</v>
      </c>
      <c r="R10" s="73">
        <f t="shared" si="7"/>
        <v>282756</v>
      </c>
      <c r="S10" s="73">
        <v>0</v>
      </c>
      <c r="T10" s="73">
        <v>257845</v>
      </c>
      <c r="U10" s="73">
        <v>24911</v>
      </c>
      <c r="V10" s="73">
        <v>0</v>
      </c>
      <c r="W10" s="73">
        <f t="shared" si="8"/>
        <v>506219</v>
      </c>
      <c r="X10" s="73">
        <v>247055</v>
      </c>
      <c r="Y10" s="73">
        <v>252553</v>
      </c>
      <c r="Z10" s="73">
        <v>4139</v>
      </c>
      <c r="AA10" s="73">
        <v>2472</v>
      </c>
      <c r="AB10" s="74">
        <v>0</v>
      </c>
      <c r="AC10" s="73">
        <v>0</v>
      </c>
      <c r="AD10" s="73">
        <v>0</v>
      </c>
      <c r="AE10" s="73">
        <f t="shared" si="9"/>
        <v>1075656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95729</v>
      </c>
      <c r="AO10" s="73">
        <f t="shared" si="13"/>
        <v>27974</v>
      </c>
      <c r="AP10" s="73">
        <v>27974</v>
      </c>
      <c r="AQ10" s="73">
        <v>0</v>
      </c>
      <c r="AR10" s="73">
        <v>0</v>
      </c>
      <c r="AS10" s="73">
        <v>0</v>
      </c>
      <c r="AT10" s="73">
        <f t="shared" si="14"/>
        <v>37901</v>
      </c>
      <c r="AU10" s="73">
        <v>0</v>
      </c>
      <c r="AV10" s="73">
        <v>37901</v>
      </c>
      <c r="AW10" s="73">
        <v>0</v>
      </c>
      <c r="AX10" s="73">
        <v>0</v>
      </c>
      <c r="AY10" s="73">
        <f t="shared" si="15"/>
        <v>29854</v>
      </c>
      <c r="AZ10" s="73">
        <v>0</v>
      </c>
      <c r="BA10" s="73">
        <v>29854</v>
      </c>
      <c r="BB10" s="73">
        <v>0</v>
      </c>
      <c r="BC10" s="73">
        <v>0</v>
      </c>
      <c r="BD10" s="74">
        <v>0</v>
      </c>
      <c r="BE10" s="73">
        <v>0</v>
      </c>
      <c r="BF10" s="73">
        <v>0</v>
      </c>
      <c r="BG10" s="73">
        <f t="shared" si="16"/>
        <v>95729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1171385</v>
      </c>
      <c r="BQ10" s="73">
        <f t="shared" si="26"/>
        <v>314655</v>
      </c>
      <c r="BR10" s="73">
        <f t="shared" si="27"/>
        <v>162270</v>
      </c>
      <c r="BS10" s="73">
        <f t="shared" si="28"/>
        <v>63976</v>
      </c>
      <c r="BT10" s="73">
        <f t="shared" si="29"/>
        <v>88409</v>
      </c>
      <c r="BU10" s="73">
        <f t="shared" si="30"/>
        <v>0</v>
      </c>
      <c r="BV10" s="73">
        <f t="shared" si="31"/>
        <v>320657</v>
      </c>
      <c r="BW10" s="73">
        <f t="shared" si="32"/>
        <v>0</v>
      </c>
      <c r="BX10" s="73">
        <f t="shared" si="33"/>
        <v>295746</v>
      </c>
      <c r="BY10" s="73">
        <f t="shared" si="34"/>
        <v>24911</v>
      </c>
      <c r="BZ10" s="73">
        <f t="shared" si="35"/>
        <v>0</v>
      </c>
      <c r="CA10" s="73">
        <f t="shared" si="36"/>
        <v>536073</v>
      </c>
      <c r="CB10" s="73">
        <f t="shared" si="37"/>
        <v>247055</v>
      </c>
      <c r="CC10" s="73">
        <f t="shared" si="38"/>
        <v>282407</v>
      </c>
      <c r="CD10" s="73">
        <f t="shared" si="39"/>
        <v>4139</v>
      </c>
      <c r="CE10" s="73">
        <f t="shared" si="40"/>
        <v>2472</v>
      </c>
      <c r="CF10" s="74">
        <f t="shared" si="41"/>
        <v>0</v>
      </c>
      <c r="CG10" s="73">
        <f t="shared" si="42"/>
        <v>0</v>
      </c>
      <c r="CH10" s="73">
        <f t="shared" si="43"/>
        <v>0</v>
      </c>
      <c r="CI10" s="73">
        <f t="shared" si="44"/>
        <v>1171385</v>
      </c>
    </row>
    <row r="11" spans="1:87" s="50" customFormat="1" ht="12" customHeight="1">
      <c r="A11" s="51" t="s">
        <v>120</v>
      </c>
      <c r="B11" s="64" t="s">
        <v>133</v>
      </c>
      <c r="C11" s="51" t="s">
        <v>134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168</v>
      </c>
      <c r="L11" s="73">
        <f t="shared" si="5"/>
        <v>368498</v>
      </c>
      <c r="M11" s="73">
        <f t="shared" si="6"/>
        <v>90762</v>
      </c>
      <c r="N11" s="73">
        <v>87396</v>
      </c>
      <c r="O11" s="73">
        <v>0</v>
      </c>
      <c r="P11" s="73">
        <v>0</v>
      </c>
      <c r="Q11" s="73">
        <v>3366</v>
      </c>
      <c r="R11" s="73">
        <f t="shared" si="7"/>
        <v>58602</v>
      </c>
      <c r="S11" s="73">
        <v>55048</v>
      </c>
      <c r="T11" s="73">
        <v>0</v>
      </c>
      <c r="U11" s="73">
        <v>3554</v>
      </c>
      <c r="V11" s="73">
        <v>0</v>
      </c>
      <c r="W11" s="73">
        <f t="shared" si="8"/>
        <v>219134</v>
      </c>
      <c r="X11" s="73">
        <v>211325</v>
      </c>
      <c r="Y11" s="73">
        <v>4540</v>
      </c>
      <c r="Z11" s="73">
        <v>2632</v>
      </c>
      <c r="AA11" s="73">
        <v>637</v>
      </c>
      <c r="AB11" s="74">
        <v>541169</v>
      </c>
      <c r="AC11" s="73">
        <v>0</v>
      </c>
      <c r="AD11" s="73">
        <v>0</v>
      </c>
      <c r="AE11" s="73">
        <f t="shared" si="9"/>
        <v>368498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20</v>
      </c>
      <c r="AN11" s="73">
        <f t="shared" si="12"/>
        <v>17670</v>
      </c>
      <c r="AO11" s="73">
        <f t="shared" si="13"/>
        <v>4128</v>
      </c>
      <c r="AP11" s="73">
        <v>4128</v>
      </c>
      <c r="AQ11" s="73">
        <v>0</v>
      </c>
      <c r="AR11" s="73">
        <v>0</v>
      </c>
      <c r="AS11" s="73">
        <v>0</v>
      </c>
      <c r="AT11" s="73">
        <f t="shared" si="14"/>
        <v>2988</v>
      </c>
      <c r="AU11" s="73">
        <v>2988</v>
      </c>
      <c r="AV11" s="73">
        <v>0</v>
      </c>
      <c r="AW11" s="73">
        <v>0</v>
      </c>
      <c r="AX11" s="73">
        <v>0</v>
      </c>
      <c r="AY11" s="73">
        <f t="shared" si="15"/>
        <v>10554</v>
      </c>
      <c r="AZ11" s="73">
        <v>10092</v>
      </c>
      <c r="BA11" s="73">
        <v>0</v>
      </c>
      <c r="BB11" s="73">
        <v>37</v>
      </c>
      <c r="BC11" s="73">
        <v>425</v>
      </c>
      <c r="BD11" s="74">
        <v>99968</v>
      </c>
      <c r="BE11" s="73">
        <v>0</v>
      </c>
      <c r="BF11" s="73">
        <v>0</v>
      </c>
      <c r="BG11" s="73">
        <f t="shared" si="16"/>
        <v>17670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188</v>
      </c>
      <c r="BP11" s="73">
        <f t="shared" si="25"/>
        <v>386168</v>
      </c>
      <c r="BQ11" s="73">
        <f t="shared" si="26"/>
        <v>94890</v>
      </c>
      <c r="BR11" s="73">
        <f t="shared" si="27"/>
        <v>91524</v>
      </c>
      <c r="BS11" s="73">
        <f t="shared" si="28"/>
        <v>0</v>
      </c>
      <c r="BT11" s="73">
        <f t="shared" si="29"/>
        <v>0</v>
      </c>
      <c r="BU11" s="73">
        <f t="shared" si="30"/>
        <v>3366</v>
      </c>
      <c r="BV11" s="73">
        <f t="shared" si="31"/>
        <v>61590</v>
      </c>
      <c r="BW11" s="73">
        <f t="shared" si="32"/>
        <v>58036</v>
      </c>
      <c r="BX11" s="73">
        <f t="shared" si="33"/>
        <v>0</v>
      </c>
      <c r="BY11" s="73">
        <f t="shared" si="34"/>
        <v>3554</v>
      </c>
      <c r="BZ11" s="73">
        <f t="shared" si="35"/>
        <v>0</v>
      </c>
      <c r="CA11" s="73">
        <f t="shared" si="36"/>
        <v>229688</v>
      </c>
      <c r="CB11" s="73">
        <f t="shared" si="37"/>
        <v>221417</v>
      </c>
      <c r="CC11" s="73">
        <f t="shared" si="38"/>
        <v>4540</v>
      </c>
      <c r="CD11" s="73">
        <f t="shared" si="39"/>
        <v>2669</v>
      </c>
      <c r="CE11" s="73">
        <f t="shared" si="40"/>
        <v>1062</v>
      </c>
      <c r="CF11" s="74">
        <f t="shared" si="41"/>
        <v>641137</v>
      </c>
      <c r="CG11" s="73">
        <f t="shared" si="42"/>
        <v>0</v>
      </c>
      <c r="CH11" s="73">
        <f t="shared" si="43"/>
        <v>0</v>
      </c>
      <c r="CI11" s="73">
        <f t="shared" si="44"/>
        <v>386168</v>
      </c>
    </row>
    <row r="12" spans="1:87" s="50" customFormat="1" ht="12" customHeight="1">
      <c r="A12" s="53" t="s">
        <v>120</v>
      </c>
      <c r="B12" s="54" t="s">
        <v>136</v>
      </c>
      <c r="C12" s="53" t="s">
        <v>137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115340</v>
      </c>
      <c r="M12" s="75">
        <f t="shared" si="6"/>
        <v>18324</v>
      </c>
      <c r="N12" s="75">
        <v>18324</v>
      </c>
      <c r="O12" s="75">
        <v>0</v>
      </c>
      <c r="P12" s="75">
        <v>0</v>
      </c>
      <c r="Q12" s="75">
        <v>0</v>
      </c>
      <c r="R12" s="75">
        <f t="shared" si="7"/>
        <v>24</v>
      </c>
      <c r="S12" s="75">
        <v>0</v>
      </c>
      <c r="T12" s="75">
        <v>0</v>
      </c>
      <c r="U12" s="75">
        <v>24</v>
      </c>
      <c r="V12" s="75">
        <v>0</v>
      </c>
      <c r="W12" s="75">
        <f t="shared" si="8"/>
        <v>96992</v>
      </c>
      <c r="X12" s="75">
        <v>92574</v>
      </c>
      <c r="Y12" s="75">
        <v>4418</v>
      </c>
      <c r="Z12" s="75">
        <v>0</v>
      </c>
      <c r="AA12" s="75">
        <v>0</v>
      </c>
      <c r="AB12" s="76">
        <v>245124</v>
      </c>
      <c r="AC12" s="75">
        <v>0</v>
      </c>
      <c r="AD12" s="75">
        <v>20989</v>
      </c>
      <c r="AE12" s="75">
        <f t="shared" si="9"/>
        <v>136329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8150</v>
      </c>
      <c r="AO12" s="75">
        <f t="shared" si="13"/>
        <v>8150</v>
      </c>
      <c r="AP12" s="75">
        <v>8150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91293</v>
      </c>
      <c r="BE12" s="75">
        <v>0</v>
      </c>
      <c r="BF12" s="75">
        <v>20321</v>
      </c>
      <c r="BG12" s="75">
        <f t="shared" si="16"/>
        <v>28471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123490</v>
      </c>
      <c r="BQ12" s="75">
        <f t="shared" si="26"/>
        <v>26474</v>
      </c>
      <c r="BR12" s="75">
        <f t="shared" si="27"/>
        <v>26474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24</v>
      </c>
      <c r="BW12" s="75">
        <f t="shared" si="32"/>
        <v>0</v>
      </c>
      <c r="BX12" s="75">
        <f t="shared" si="33"/>
        <v>0</v>
      </c>
      <c r="BY12" s="75">
        <f t="shared" si="34"/>
        <v>24</v>
      </c>
      <c r="BZ12" s="75">
        <f t="shared" si="35"/>
        <v>0</v>
      </c>
      <c r="CA12" s="75">
        <f t="shared" si="36"/>
        <v>96992</v>
      </c>
      <c r="CB12" s="75">
        <f t="shared" si="37"/>
        <v>92574</v>
      </c>
      <c r="CC12" s="75">
        <f t="shared" si="38"/>
        <v>4418</v>
      </c>
      <c r="CD12" s="75">
        <f t="shared" si="39"/>
        <v>0</v>
      </c>
      <c r="CE12" s="75">
        <f t="shared" si="40"/>
        <v>0</v>
      </c>
      <c r="CF12" s="76">
        <f t="shared" si="41"/>
        <v>336417</v>
      </c>
      <c r="CG12" s="75">
        <f t="shared" si="42"/>
        <v>0</v>
      </c>
      <c r="CH12" s="75">
        <f t="shared" si="43"/>
        <v>41310</v>
      </c>
      <c r="CI12" s="75">
        <f t="shared" si="44"/>
        <v>164800</v>
      </c>
    </row>
    <row r="13" spans="1:87" s="50" customFormat="1" ht="12" customHeight="1">
      <c r="A13" s="53" t="s">
        <v>120</v>
      </c>
      <c r="B13" s="54" t="s">
        <v>391</v>
      </c>
      <c r="C13" s="53" t="s">
        <v>392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1273</v>
      </c>
      <c r="L13" s="75">
        <f t="shared" si="5"/>
        <v>0</v>
      </c>
      <c r="M13" s="75">
        <f t="shared" si="6"/>
        <v>0</v>
      </c>
      <c r="N13" s="75">
        <v>0</v>
      </c>
      <c r="O13" s="75">
        <v>0</v>
      </c>
      <c r="P13" s="75">
        <v>0</v>
      </c>
      <c r="Q13" s="75">
        <v>0</v>
      </c>
      <c r="R13" s="75">
        <f t="shared" si="7"/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8"/>
        <v>0</v>
      </c>
      <c r="X13" s="75">
        <v>0</v>
      </c>
      <c r="Y13" s="75">
        <v>0</v>
      </c>
      <c r="Z13" s="75">
        <v>0</v>
      </c>
      <c r="AA13" s="75">
        <v>0</v>
      </c>
      <c r="AB13" s="76">
        <v>167198</v>
      </c>
      <c r="AC13" s="75">
        <v>0</v>
      </c>
      <c r="AD13" s="75">
        <v>0</v>
      </c>
      <c r="AE13" s="75">
        <f t="shared" si="9"/>
        <v>0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0</v>
      </c>
      <c r="AO13" s="75">
        <f t="shared" si="13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56166</v>
      </c>
      <c r="BE13" s="75">
        <v>0</v>
      </c>
      <c r="BF13" s="75">
        <v>0</v>
      </c>
      <c r="BG13" s="75">
        <f t="shared" si="16"/>
        <v>0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1273</v>
      </c>
      <c r="BP13" s="75">
        <f t="shared" si="25"/>
        <v>0</v>
      </c>
      <c r="BQ13" s="75">
        <f t="shared" si="26"/>
        <v>0</v>
      </c>
      <c r="BR13" s="75">
        <f t="shared" si="27"/>
        <v>0</v>
      </c>
      <c r="BS13" s="75">
        <f t="shared" si="28"/>
        <v>0</v>
      </c>
      <c r="BT13" s="75">
        <f t="shared" si="29"/>
        <v>0</v>
      </c>
      <c r="BU13" s="75">
        <f t="shared" si="30"/>
        <v>0</v>
      </c>
      <c r="BV13" s="75">
        <f t="shared" si="31"/>
        <v>0</v>
      </c>
      <c r="BW13" s="75">
        <f t="shared" si="32"/>
        <v>0</v>
      </c>
      <c r="BX13" s="75">
        <f t="shared" si="33"/>
        <v>0</v>
      </c>
      <c r="BY13" s="75">
        <f t="shared" si="34"/>
        <v>0</v>
      </c>
      <c r="BZ13" s="75">
        <f t="shared" si="35"/>
        <v>0</v>
      </c>
      <c r="CA13" s="75">
        <f t="shared" si="36"/>
        <v>0</v>
      </c>
      <c r="CB13" s="75">
        <f t="shared" si="37"/>
        <v>0</v>
      </c>
      <c r="CC13" s="75">
        <f t="shared" si="38"/>
        <v>0</v>
      </c>
      <c r="CD13" s="75">
        <f t="shared" si="39"/>
        <v>0</v>
      </c>
      <c r="CE13" s="75">
        <f t="shared" si="40"/>
        <v>0</v>
      </c>
      <c r="CF13" s="76">
        <f t="shared" si="41"/>
        <v>223364</v>
      </c>
      <c r="CG13" s="75">
        <f t="shared" si="42"/>
        <v>0</v>
      </c>
      <c r="CH13" s="75">
        <f t="shared" si="43"/>
        <v>0</v>
      </c>
      <c r="CI13" s="75">
        <f t="shared" si="44"/>
        <v>0</v>
      </c>
    </row>
    <row r="14" spans="1:87" s="50" customFormat="1" ht="12" customHeight="1">
      <c r="A14" s="53" t="s">
        <v>120</v>
      </c>
      <c r="B14" s="54" t="s">
        <v>393</v>
      </c>
      <c r="C14" s="53" t="s">
        <v>394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12470</v>
      </c>
      <c r="L14" s="75">
        <f t="shared" si="5"/>
        <v>291005</v>
      </c>
      <c r="M14" s="75">
        <f t="shared" si="6"/>
        <v>25948</v>
      </c>
      <c r="N14" s="75">
        <v>25948</v>
      </c>
      <c r="O14" s="75">
        <v>0</v>
      </c>
      <c r="P14" s="75">
        <v>0</v>
      </c>
      <c r="Q14" s="75">
        <v>0</v>
      </c>
      <c r="R14" s="75">
        <f t="shared" si="7"/>
        <v>35190</v>
      </c>
      <c r="S14" s="75">
        <v>0</v>
      </c>
      <c r="T14" s="75">
        <v>35190</v>
      </c>
      <c r="U14" s="75">
        <v>0</v>
      </c>
      <c r="V14" s="75">
        <v>0</v>
      </c>
      <c r="W14" s="75">
        <f t="shared" si="8"/>
        <v>229867</v>
      </c>
      <c r="X14" s="75">
        <v>118021</v>
      </c>
      <c r="Y14" s="75">
        <v>109486</v>
      </c>
      <c r="Z14" s="75">
        <v>2360</v>
      </c>
      <c r="AA14" s="75">
        <v>0</v>
      </c>
      <c r="AB14" s="76">
        <v>38804</v>
      </c>
      <c r="AC14" s="75">
        <v>0</v>
      </c>
      <c r="AD14" s="75">
        <v>44180</v>
      </c>
      <c r="AE14" s="75">
        <f t="shared" si="9"/>
        <v>335185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3707</v>
      </c>
      <c r="AO14" s="75">
        <f t="shared" si="13"/>
        <v>3707</v>
      </c>
      <c r="AP14" s="75">
        <v>3707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53427</v>
      </c>
      <c r="BE14" s="75">
        <v>0</v>
      </c>
      <c r="BF14" s="75">
        <v>0</v>
      </c>
      <c r="BG14" s="75">
        <f t="shared" si="16"/>
        <v>3707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12470</v>
      </c>
      <c r="BP14" s="75">
        <f t="shared" si="25"/>
        <v>294712</v>
      </c>
      <c r="BQ14" s="75">
        <f t="shared" si="26"/>
        <v>29655</v>
      </c>
      <c r="BR14" s="75">
        <f t="shared" si="27"/>
        <v>29655</v>
      </c>
      <c r="BS14" s="75">
        <f t="shared" si="28"/>
        <v>0</v>
      </c>
      <c r="BT14" s="75">
        <f t="shared" si="29"/>
        <v>0</v>
      </c>
      <c r="BU14" s="75">
        <f t="shared" si="30"/>
        <v>0</v>
      </c>
      <c r="BV14" s="75">
        <f t="shared" si="31"/>
        <v>35190</v>
      </c>
      <c r="BW14" s="75">
        <f t="shared" si="32"/>
        <v>0</v>
      </c>
      <c r="BX14" s="75">
        <f t="shared" si="33"/>
        <v>35190</v>
      </c>
      <c r="BY14" s="75">
        <f t="shared" si="34"/>
        <v>0</v>
      </c>
      <c r="BZ14" s="75">
        <f t="shared" si="35"/>
        <v>0</v>
      </c>
      <c r="CA14" s="75">
        <f t="shared" si="36"/>
        <v>229867</v>
      </c>
      <c r="CB14" s="75">
        <f t="shared" si="37"/>
        <v>118021</v>
      </c>
      <c r="CC14" s="75">
        <f t="shared" si="38"/>
        <v>109486</v>
      </c>
      <c r="CD14" s="75">
        <f t="shared" si="39"/>
        <v>2360</v>
      </c>
      <c r="CE14" s="75">
        <f t="shared" si="40"/>
        <v>0</v>
      </c>
      <c r="CF14" s="76">
        <f t="shared" si="41"/>
        <v>92231</v>
      </c>
      <c r="CG14" s="75">
        <f t="shared" si="42"/>
        <v>0</v>
      </c>
      <c r="CH14" s="75">
        <f t="shared" si="43"/>
        <v>44180</v>
      </c>
      <c r="CI14" s="75">
        <f t="shared" si="44"/>
        <v>338892</v>
      </c>
    </row>
    <row r="15" spans="1:87" s="50" customFormat="1" ht="12" customHeight="1">
      <c r="A15" s="53" t="s">
        <v>120</v>
      </c>
      <c r="B15" s="54" t="s">
        <v>395</v>
      </c>
      <c r="C15" s="53" t="s">
        <v>396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8102</v>
      </c>
      <c r="M15" s="75">
        <f t="shared" si="6"/>
        <v>7880</v>
      </c>
      <c r="N15" s="75">
        <v>7880</v>
      </c>
      <c r="O15" s="75">
        <v>0</v>
      </c>
      <c r="P15" s="75">
        <v>0</v>
      </c>
      <c r="Q15" s="75">
        <v>0</v>
      </c>
      <c r="R15" s="75">
        <f t="shared" si="7"/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8"/>
        <v>222</v>
      </c>
      <c r="X15" s="75">
        <v>0</v>
      </c>
      <c r="Y15" s="75">
        <v>0</v>
      </c>
      <c r="Z15" s="75">
        <v>0</v>
      </c>
      <c r="AA15" s="75">
        <v>222</v>
      </c>
      <c r="AB15" s="76">
        <v>61866</v>
      </c>
      <c r="AC15" s="75">
        <v>0</v>
      </c>
      <c r="AD15" s="75">
        <v>3466</v>
      </c>
      <c r="AE15" s="75">
        <f t="shared" si="9"/>
        <v>11568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876</v>
      </c>
      <c r="AO15" s="75">
        <f t="shared" si="13"/>
        <v>876</v>
      </c>
      <c r="AP15" s="75">
        <v>876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7523</v>
      </c>
      <c r="BE15" s="75">
        <v>0</v>
      </c>
      <c r="BF15" s="75">
        <v>0</v>
      </c>
      <c r="BG15" s="75">
        <f t="shared" si="16"/>
        <v>876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8978</v>
      </c>
      <c r="BQ15" s="75">
        <f t="shared" si="26"/>
        <v>8756</v>
      </c>
      <c r="BR15" s="75">
        <f t="shared" si="27"/>
        <v>8756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0</v>
      </c>
      <c r="BW15" s="75">
        <f t="shared" si="32"/>
        <v>0</v>
      </c>
      <c r="BX15" s="75">
        <f t="shared" si="33"/>
        <v>0</v>
      </c>
      <c r="BY15" s="75">
        <f t="shared" si="34"/>
        <v>0</v>
      </c>
      <c r="BZ15" s="75">
        <f t="shared" si="35"/>
        <v>0</v>
      </c>
      <c r="CA15" s="75">
        <f t="shared" si="36"/>
        <v>222</v>
      </c>
      <c r="CB15" s="75">
        <f t="shared" si="37"/>
        <v>0</v>
      </c>
      <c r="CC15" s="75">
        <f t="shared" si="38"/>
        <v>0</v>
      </c>
      <c r="CD15" s="75">
        <f t="shared" si="39"/>
        <v>0</v>
      </c>
      <c r="CE15" s="75">
        <f t="shared" si="40"/>
        <v>222</v>
      </c>
      <c r="CF15" s="76">
        <f t="shared" si="41"/>
        <v>69389</v>
      </c>
      <c r="CG15" s="75">
        <f t="shared" si="42"/>
        <v>0</v>
      </c>
      <c r="CH15" s="75">
        <f t="shared" si="43"/>
        <v>3466</v>
      </c>
      <c r="CI15" s="75">
        <f t="shared" si="44"/>
        <v>12444</v>
      </c>
    </row>
    <row r="16" spans="1:87" s="50" customFormat="1" ht="12" customHeight="1">
      <c r="A16" s="53" t="s">
        <v>120</v>
      </c>
      <c r="B16" s="54" t="s">
        <v>397</v>
      </c>
      <c r="C16" s="53" t="s">
        <v>398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934</v>
      </c>
      <c r="L16" s="75">
        <f t="shared" si="5"/>
        <v>126128</v>
      </c>
      <c r="M16" s="75">
        <f t="shared" si="6"/>
        <v>22286</v>
      </c>
      <c r="N16" s="75">
        <v>22286</v>
      </c>
      <c r="O16" s="75">
        <v>0</v>
      </c>
      <c r="P16" s="75">
        <v>0</v>
      </c>
      <c r="Q16" s="75">
        <v>0</v>
      </c>
      <c r="R16" s="75">
        <f t="shared" si="7"/>
        <v>27588</v>
      </c>
      <c r="S16" s="75">
        <v>0</v>
      </c>
      <c r="T16" s="75">
        <v>27588</v>
      </c>
      <c r="U16" s="75">
        <v>0</v>
      </c>
      <c r="V16" s="75">
        <v>0</v>
      </c>
      <c r="W16" s="75">
        <f t="shared" si="8"/>
        <v>76254</v>
      </c>
      <c r="X16" s="75">
        <v>76254</v>
      </c>
      <c r="Y16" s="75">
        <v>0</v>
      </c>
      <c r="Z16" s="75">
        <v>0</v>
      </c>
      <c r="AA16" s="75">
        <v>0</v>
      </c>
      <c r="AB16" s="76">
        <v>50239</v>
      </c>
      <c r="AC16" s="75">
        <v>0</v>
      </c>
      <c r="AD16" s="75">
        <v>0</v>
      </c>
      <c r="AE16" s="75">
        <f t="shared" si="9"/>
        <v>126128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5291</v>
      </c>
      <c r="AN16" s="75">
        <f t="shared" si="12"/>
        <v>0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51562</v>
      </c>
      <c r="BE16" s="75">
        <v>0</v>
      </c>
      <c r="BF16" s="75">
        <v>0</v>
      </c>
      <c r="BG16" s="75">
        <f t="shared" si="16"/>
        <v>0</v>
      </c>
      <c r="BH16" s="75">
        <f t="shared" si="17"/>
        <v>0</v>
      </c>
      <c r="BI16" s="75">
        <f t="shared" si="18"/>
        <v>0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6225</v>
      </c>
      <c r="BP16" s="75">
        <f t="shared" si="25"/>
        <v>126128</v>
      </c>
      <c r="BQ16" s="75">
        <f t="shared" si="26"/>
        <v>22286</v>
      </c>
      <c r="BR16" s="75">
        <f t="shared" si="27"/>
        <v>22286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27588</v>
      </c>
      <c r="BW16" s="75">
        <f t="shared" si="32"/>
        <v>0</v>
      </c>
      <c r="BX16" s="75">
        <f t="shared" si="33"/>
        <v>27588</v>
      </c>
      <c r="BY16" s="75">
        <f t="shared" si="34"/>
        <v>0</v>
      </c>
      <c r="BZ16" s="75">
        <f t="shared" si="35"/>
        <v>0</v>
      </c>
      <c r="CA16" s="75">
        <f t="shared" si="36"/>
        <v>76254</v>
      </c>
      <c r="CB16" s="75">
        <f t="shared" si="37"/>
        <v>76254</v>
      </c>
      <c r="CC16" s="75">
        <f t="shared" si="38"/>
        <v>0</v>
      </c>
      <c r="CD16" s="75">
        <f t="shared" si="39"/>
        <v>0</v>
      </c>
      <c r="CE16" s="75">
        <f t="shared" si="40"/>
        <v>0</v>
      </c>
      <c r="CF16" s="76">
        <f t="shared" si="41"/>
        <v>101801</v>
      </c>
      <c r="CG16" s="75">
        <f t="shared" si="42"/>
        <v>0</v>
      </c>
      <c r="CH16" s="75">
        <f t="shared" si="43"/>
        <v>0</v>
      </c>
      <c r="CI16" s="75">
        <f t="shared" si="44"/>
        <v>126128</v>
      </c>
    </row>
    <row r="17" spans="1:87" s="50" customFormat="1" ht="12" customHeight="1">
      <c r="A17" s="53" t="s">
        <v>120</v>
      </c>
      <c r="B17" s="54" t="s">
        <v>399</v>
      </c>
      <c r="C17" s="53" t="s">
        <v>400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15474</v>
      </c>
      <c r="M17" s="75">
        <f t="shared" si="6"/>
        <v>15474</v>
      </c>
      <c r="N17" s="75">
        <v>15474</v>
      </c>
      <c r="O17" s="75">
        <v>0</v>
      </c>
      <c r="P17" s="75">
        <v>0</v>
      </c>
      <c r="Q17" s="75">
        <v>0</v>
      </c>
      <c r="R17" s="75">
        <f t="shared" si="7"/>
        <v>0</v>
      </c>
      <c r="S17" s="75">
        <v>0</v>
      </c>
      <c r="T17" s="75">
        <v>0</v>
      </c>
      <c r="U17" s="75">
        <v>0</v>
      </c>
      <c r="V17" s="75">
        <v>0</v>
      </c>
      <c r="W17" s="75">
        <f t="shared" si="8"/>
        <v>0</v>
      </c>
      <c r="X17" s="75">
        <v>0</v>
      </c>
      <c r="Y17" s="75">
        <v>0</v>
      </c>
      <c r="Z17" s="75">
        <v>0</v>
      </c>
      <c r="AA17" s="75">
        <v>0</v>
      </c>
      <c r="AB17" s="76">
        <v>168490</v>
      </c>
      <c r="AC17" s="75">
        <v>0</v>
      </c>
      <c r="AD17" s="75">
        <v>23035</v>
      </c>
      <c r="AE17" s="75">
        <f t="shared" si="9"/>
        <v>38509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3969</v>
      </c>
      <c r="AO17" s="75">
        <f t="shared" si="13"/>
        <v>3969</v>
      </c>
      <c r="AP17" s="75">
        <v>3969</v>
      </c>
      <c r="AQ17" s="75">
        <v>0</v>
      </c>
      <c r="AR17" s="75">
        <v>0</v>
      </c>
      <c r="AS17" s="75">
        <v>0</v>
      </c>
      <c r="AT17" s="75">
        <f t="shared" si="14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5"/>
        <v>0</v>
      </c>
      <c r="AZ17" s="75">
        <v>0</v>
      </c>
      <c r="BA17" s="75">
        <v>0</v>
      </c>
      <c r="BB17" s="75">
        <v>0</v>
      </c>
      <c r="BC17" s="75">
        <v>0</v>
      </c>
      <c r="BD17" s="76">
        <v>8559</v>
      </c>
      <c r="BE17" s="75">
        <v>0</v>
      </c>
      <c r="BF17" s="75">
        <v>438</v>
      </c>
      <c r="BG17" s="75">
        <f t="shared" si="16"/>
        <v>4407</v>
      </c>
      <c r="BH17" s="75">
        <f t="shared" si="17"/>
        <v>0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19443</v>
      </c>
      <c r="BQ17" s="75">
        <f t="shared" si="26"/>
        <v>19443</v>
      </c>
      <c r="BR17" s="75">
        <f t="shared" si="27"/>
        <v>19443</v>
      </c>
      <c r="BS17" s="75">
        <f t="shared" si="28"/>
        <v>0</v>
      </c>
      <c r="BT17" s="75">
        <f t="shared" si="29"/>
        <v>0</v>
      </c>
      <c r="BU17" s="75">
        <f t="shared" si="30"/>
        <v>0</v>
      </c>
      <c r="BV17" s="75">
        <f t="shared" si="31"/>
        <v>0</v>
      </c>
      <c r="BW17" s="75">
        <f t="shared" si="32"/>
        <v>0</v>
      </c>
      <c r="BX17" s="75">
        <f t="shared" si="33"/>
        <v>0</v>
      </c>
      <c r="BY17" s="75">
        <f t="shared" si="34"/>
        <v>0</v>
      </c>
      <c r="BZ17" s="75">
        <f t="shared" si="35"/>
        <v>0</v>
      </c>
      <c r="CA17" s="75">
        <f t="shared" si="36"/>
        <v>0</v>
      </c>
      <c r="CB17" s="75">
        <f t="shared" si="37"/>
        <v>0</v>
      </c>
      <c r="CC17" s="75">
        <f t="shared" si="38"/>
        <v>0</v>
      </c>
      <c r="CD17" s="75">
        <f t="shared" si="39"/>
        <v>0</v>
      </c>
      <c r="CE17" s="75">
        <f t="shared" si="40"/>
        <v>0</v>
      </c>
      <c r="CF17" s="76">
        <f t="shared" si="41"/>
        <v>177049</v>
      </c>
      <c r="CG17" s="75">
        <f t="shared" si="42"/>
        <v>0</v>
      </c>
      <c r="CH17" s="75">
        <f t="shared" si="43"/>
        <v>23473</v>
      </c>
      <c r="CI17" s="75">
        <f t="shared" si="44"/>
        <v>42916</v>
      </c>
    </row>
    <row r="18" spans="1:87" s="50" customFormat="1" ht="12" customHeight="1">
      <c r="A18" s="53" t="s">
        <v>401</v>
      </c>
      <c r="B18" s="54" t="s">
        <v>402</v>
      </c>
      <c r="C18" s="53" t="s">
        <v>403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1900</v>
      </c>
      <c r="M18" s="75">
        <f t="shared" si="6"/>
        <v>1900</v>
      </c>
      <c r="N18" s="75">
        <v>1900</v>
      </c>
      <c r="O18" s="75">
        <v>0</v>
      </c>
      <c r="P18" s="75">
        <v>0</v>
      </c>
      <c r="Q18" s="75">
        <v>0</v>
      </c>
      <c r="R18" s="75">
        <f t="shared" si="7"/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8"/>
        <v>0</v>
      </c>
      <c r="X18" s="75">
        <v>0</v>
      </c>
      <c r="Y18" s="75">
        <v>0</v>
      </c>
      <c r="Z18" s="75">
        <v>0</v>
      </c>
      <c r="AA18" s="75">
        <v>0</v>
      </c>
      <c r="AB18" s="76">
        <v>128485</v>
      </c>
      <c r="AC18" s="75">
        <v>0</v>
      </c>
      <c r="AD18" s="75">
        <v>18158</v>
      </c>
      <c r="AE18" s="75">
        <f t="shared" si="9"/>
        <v>20058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0</v>
      </c>
      <c r="AO18" s="75">
        <f t="shared" si="13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16529</v>
      </c>
      <c r="BE18" s="75">
        <v>0</v>
      </c>
      <c r="BF18" s="75">
        <v>0</v>
      </c>
      <c r="BG18" s="75">
        <f t="shared" si="16"/>
        <v>0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1900</v>
      </c>
      <c r="BQ18" s="75">
        <f t="shared" si="26"/>
        <v>1900</v>
      </c>
      <c r="BR18" s="75">
        <f t="shared" si="27"/>
        <v>1900</v>
      </c>
      <c r="BS18" s="75">
        <f t="shared" si="28"/>
        <v>0</v>
      </c>
      <c r="BT18" s="75">
        <f t="shared" si="29"/>
        <v>0</v>
      </c>
      <c r="BU18" s="75">
        <f t="shared" si="30"/>
        <v>0</v>
      </c>
      <c r="BV18" s="75">
        <f t="shared" si="31"/>
        <v>0</v>
      </c>
      <c r="BW18" s="75">
        <f t="shared" si="32"/>
        <v>0</v>
      </c>
      <c r="BX18" s="75">
        <f t="shared" si="33"/>
        <v>0</v>
      </c>
      <c r="BY18" s="75">
        <f t="shared" si="34"/>
        <v>0</v>
      </c>
      <c r="BZ18" s="75">
        <f t="shared" si="35"/>
        <v>0</v>
      </c>
      <c r="CA18" s="75">
        <f t="shared" si="36"/>
        <v>0</v>
      </c>
      <c r="CB18" s="75">
        <f t="shared" si="37"/>
        <v>0</v>
      </c>
      <c r="CC18" s="75">
        <f t="shared" si="38"/>
        <v>0</v>
      </c>
      <c r="CD18" s="75">
        <f t="shared" si="39"/>
        <v>0</v>
      </c>
      <c r="CE18" s="75">
        <f t="shared" si="40"/>
        <v>0</v>
      </c>
      <c r="CF18" s="76">
        <f t="shared" si="41"/>
        <v>145014</v>
      </c>
      <c r="CG18" s="75">
        <f t="shared" si="42"/>
        <v>0</v>
      </c>
      <c r="CH18" s="75">
        <f t="shared" si="43"/>
        <v>18158</v>
      </c>
      <c r="CI18" s="75">
        <f t="shared" si="44"/>
        <v>20058</v>
      </c>
    </row>
    <row r="19" spans="1:87" s="50" customFormat="1" ht="12" customHeight="1">
      <c r="A19" s="53" t="s">
        <v>404</v>
      </c>
      <c r="B19" s="54" t="s">
        <v>405</v>
      </c>
      <c r="C19" s="53" t="s">
        <v>406</v>
      </c>
      <c r="D19" s="75">
        <f t="shared" si="3"/>
        <v>0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0</v>
      </c>
      <c r="M19" s="75">
        <f t="shared" si="6"/>
        <v>0</v>
      </c>
      <c r="N19" s="75">
        <v>0</v>
      </c>
      <c r="O19" s="75">
        <v>0</v>
      </c>
      <c r="P19" s="75">
        <v>0</v>
      </c>
      <c r="Q19" s="75">
        <v>0</v>
      </c>
      <c r="R19" s="75">
        <f t="shared" si="7"/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8"/>
        <v>0</v>
      </c>
      <c r="X19" s="75">
        <v>0</v>
      </c>
      <c r="Y19" s="75">
        <v>0</v>
      </c>
      <c r="Z19" s="75">
        <v>0</v>
      </c>
      <c r="AA19" s="75">
        <v>0</v>
      </c>
      <c r="AB19" s="76">
        <v>223925</v>
      </c>
      <c r="AC19" s="75">
        <v>0</v>
      </c>
      <c r="AD19" s="75">
        <v>0</v>
      </c>
      <c r="AE19" s="75">
        <f t="shared" si="9"/>
        <v>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0</v>
      </c>
      <c r="AO19" s="75">
        <f t="shared" si="13"/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41457</v>
      </c>
      <c r="BE19" s="75">
        <v>0</v>
      </c>
      <c r="BF19" s="75">
        <v>0</v>
      </c>
      <c r="BG19" s="75">
        <f t="shared" si="16"/>
        <v>0</v>
      </c>
      <c r="BH19" s="75">
        <f t="shared" si="17"/>
        <v>0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0</v>
      </c>
      <c r="BQ19" s="75">
        <f t="shared" si="26"/>
        <v>0</v>
      </c>
      <c r="BR19" s="75">
        <f t="shared" si="27"/>
        <v>0</v>
      </c>
      <c r="BS19" s="75">
        <f t="shared" si="28"/>
        <v>0</v>
      </c>
      <c r="BT19" s="75">
        <f t="shared" si="29"/>
        <v>0</v>
      </c>
      <c r="BU19" s="75">
        <f t="shared" si="30"/>
        <v>0</v>
      </c>
      <c r="BV19" s="75">
        <f t="shared" si="31"/>
        <v>0</v>
      </c>
      <c r="BW19" s="75">
        <f t="shared" si="32"/>
        <v>0</v>
      </c>
      <c r="BX19" s="75">
        <f t="shared" si="33"/>
        <v>0</v>
      </c>
      <c r="BY19" s="75">
        <f t="shared" si="34"/>
        <v>0</v>
      </c>
      <c r="BZ19" s="75">
        <f t="shared" si="35"/>
        <v>0</v>
      </c>
      <c r="CA19" s="75">
        <f t="shared" si="36"/>
        <v>0</v>
      </c>
      <c r="CB19" s="75">
        <f t="shared" si="37"/>
        <v>0</v>
      </c>
      <c r="CC19" s="75">
        <f t="shared" si="38"/>
        <v>0</v>
      </c>
      <c r="CD19" s="75">
        <f t="shared" si="39"/>
        <v>0</v>
      </c>
      <c r="CE19" s="75">
        <f t="shared" si="40"/>
        <v>0</v>
      </c>
      <c r="CF19" s="76">
        <f t="shared" si="41"/>
        <v>265382</v>
      </c>
      <c r="CG19" s="75">
        <f t="shared" si="42"/>
        <v>0</v>
      </c>
      <c r="CH19" s="75">
        <f t="shared" si="43"/>
        <v>0</v>
      </c>
      <c r="CI19" s="75">
        <f t="shared" si="44"/>
        <v>0</v>
      </c>
    </row>
    <row r="20" spans="1:87" s="50" customFormat="1" ht="12" customHeight="1">
      <c r="A20" s="53" t="s">
        <v>407</v>
      </c>
      <c r="B20" s="54" t="s">
        <v>408</v>
      </c>
      <c r="C20" s="53" t="s">
        <v>409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1177</v>
      </c>
      <c r="L20" s="75">
        <f t="shared" si="5"/>
        <v>43524</v>
      </c>
      <c r="M20" s="75">
        <f t="shared" si="6"/>
        <v>0</v>
      </c>
      <c r="N20" s="75">
        <v>0</v>
      </c>
      <c r="O20" s="75">
        <v>0</v>
      </c>
      <c r="P20" s="75">
        <v>0</v>
      </c>
      <c r="Q20" s="75">
        <v>0</v>
      </c>
      <c r="R20" s="75">
        <f t="shared" si="7"/>
        <v>171</v>
      </c>
      <c r="S20" s="75">
        <v>0</v>
      </c>
      <c r="T20" s="75">
        <v>0</v>
      </c>
      <c r="U20" s="75">
        <v>171</v>
      </c>
      <c r="V20" s="75">
        <v>0</v>
      </c>
      <c r="W20" s="75">
        <f t="shared" si="8"/>
        <v>43353</v>
      </c>
      <c r="X20" s="75">
        <v>43154</v>
      </c>
      <c r="Y20" s="75">
        <v>199</v>
      </c>
      <c r="Z20" s="75">
        <v>0</v>
      </c>
      <c r="AA20" s="75">
        <v>0</v>
      </c>
      <c r="AB20" s="76">
        <v>64070</v>
      </c>
      <c r="AC20" s="75">
        <v>0</v>
      </c>
      <c r="AD20" s="75">
        <v>0</v>
      </c>
      <c r="AE20" s="75">
        <f t="shared" si="9"/>
        <v>43524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74212</v>
      </c>
      <c r="BE20" s="75">
        <v>0</v>
      </c>
      <c r="BF20" s="75">
        <v>0</v>
      </c>
      <c r="BG20" s="75">
        <f t="shared" si="16"/>
        <v>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1177</v>
      </c>
      <c r="BP20" s="75">
        <f t="shared" si="25"/>
        <v>43524</v>
      </c>
      <c r="BQ20" s="75">
        <f t="shared" si="26"/>
        <v>0</v>
      </c>
      <c r="BR20" s="75">
        <f t="shared" si="27"/>
        <v>0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171</v>
      </c>
      <c r="BW20" s="75">
        <f t="shared" si="32"/>
        <v>0</v>
      </c>
      <c r="BX20" s="75">
        <f t="shared" si="33"/>
        <v>0</v>
      </c>
      <c r="BY20" s="75">
        <f t="shared" si="34"/>
        <v>171</v>
      </c>
      <c r="BZ20" s="75">
        <f t="shared" si="35"/>
        <v>0</v>
      </c>
      <c r="CA20" s="75">
        <f t="shared" si="36"/>
        <v>43353</v>
      </c>
      <c r="CB20" s="75">
        <f t="shared" si="37"/>
        <v>43154</v>
      </c>
      <c r="CC20" s="75">
        <f t="shared" si="38"/>
        <v>199</v>
      </c>
      <c r="CD20" s="75">
        <f t="shared" si="39"/>
        <v>0</v>
      </c>
      <c r="CE20" s="75">
        <f t="shared" si="40"/>
        <v>0</v>
      </c>
      <c r="CF20" s="76">
        <f t="shared" si="41"/>
        <v>138282</v>
      </c>
      <c r="CG20" s="75">
        <f t="shared" si="42"/>
        <v>0</v>
      </c>
      <c r="CH20" s="75">
        <f t="shared" si="43"/>
        <v>0</v>
      </c>
      <c r="CI20" s="75">
        <f t="shared" si="44"/>
        <v>43524</v>
      </c>
    </row>
    <row r="21" spans="1:87" s="50" customFormat="1" ht="12" customHeight="1">
      <c r="A21" s="53" t="s">
        <v>120</v>
      </c>
      <c r="B21" s="54" t="s">
        <v>166</v>
      </c>
      <c r="C21" s="53" t="s">
        <v>167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6074</v>
      </c>
      <c r="L21" s="75">
        <f t="shared" si="5"/>
        <v>95245</v>
      </c>
      <c r="M21" s="75">
        <f t="shared" si="6"/>
        <v>7112</v>
      </c>
      <c r="N21" s="75">
        <v>7112</v>
      </c>
      <c r="O21" s="75">
        <v>0</v>
      </c>
      <c r="P21" s="75">
        <v>0</v>
      </c>
      <c r="Q21" s="75">
        <v>0</v>
      </c>
      <c r="R21" s="75">
        <f t="shared" si="7"/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8"/>
        <v>88133</v>
      </c>
      <c r="X21" s="75">
        <v>39224</v>
      </c>
      <c r="Y21" s="75">
        <v>47729</v>
      </c>
      <c r="Z21" s="75">
        <v>1180</v>
      </c>
      <c r="AA21" s="75">
        <v>0</v>
      </c>
      <c r="AB21" s="76">
        <v>27439</v>
      </c>
      <c r="AC21" s="75">
        <v>0</v>
      </c>
      <c r="AD21" s="75">
        <v>13847</v>
      </c>
      <c r="AE21" s="75">
        <f t="shared" si="9"/>
        <v>109092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4741</v>
      </c>
      <c r="AO21" s="75">
        <f t="shared" si="13"/>
        <v>4741</v>
      </c>
      <c r="AP21" s="75">
        <v>4741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21101</v>
      </c>
      <c r="BE21" s="75">
        <v>0</v>
      </c>
      <c r="BF21" s="75">
        <v>813</v>
      </c>
      <c r="BG21" s="75">
        <f t="shared" si="16"/>
        <v>5554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6074</v>
      </c>
      <c r="BP21" s="75">
        <f t="shared" si="25"/>
        <v>99986</v>
      </c>
      <c r="BQ21" s="75">
        <f t="shared" si="26"/>
        <v>11853</v>
      </c>
      <c r="BR21" s="75">
        <f t="shared" si="27"/>
        <v>11853</v>
      </c>
      <c r="BS21" s="75">
        <f t="shared" si="28"/>
        <v>0</v>
      </c>
      <c r="BT21" s="75">
        <f t="shared" si="29"/>
        <v>0</v>
      </c>
      <c r="BU21" s="75">
        <f t="shared" si="30"/>
        <v>0</v>
      </c>
      <c r="BV21" s="75">
        <f t="shared" si="31"/>
        <v>0</v>
      </c>
      <c r="BW21" s="75">
        <f t="shared" si="32"/>
        <v>0</v>
      </c>
      <c r="BX21" s="75">
        <f t="shared" si="33"/>
        <v>0</v>
      </c>
      <c r="BY21" s="75">
        <f t="shared" si="34"/>
        <v>0</v>
      </c>
      <c r="BZ21" s="75">
        <f t="shared" si="35"/>
        <v>0</v>
      </c>
      <c r="CA21" s="75">
        <f t="shared" si="36"/>
        <v>88133</v>
      </c>
      <c r="CB21" s="75">
        <f t="shared" si="37"/>
        <v>39224</v>
      </c>
      <c r="CC21" s="75">
        <f t="shared" si="38"/>
        <v>47729</v>
      </c>
      <c r="CD21" s="75">
        <f t="shared" si="39"/>
        <v>1180</v>
      </c>
      <c r="CE21" s="75">
        <f t="shared" si="40"/>
        <v>0</v>
      </c>
      <c r="CF21" s="76">
        <f t="shared" si="41"/>
        <v>48540</v>
      </c>
      <c r="CG21" s="75">
        <f t="shared" si="42"/>
        <v>0</v>
      </c>
      <c r="CH21" s="75">
        <f t="shared" si="43"/>
        <v>14660</v>
      </c>
      <c r="CI21" s="75">
        <f t="shared" si="44"/>
        <v>114646</v>
      </c>
    </row>
    <row r="22" spans="1:87" s="50" customFormat="1" ht="12" customHeight="1">
      <c r="A22" s="53" t="s">
        <v>120</v>
      </c>
      <c r="B22" s="54" t="s">
        <v>168</v>
      </c>
      <c r="C22" s="53" t="s">
        <v>169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5136</v>
      </c>
      <c r="L22" s="75">
        <f t="shared" si="5"/>
        <v>94949</v>
      </c>
      <c r="M22" s="75">
        <f t="shared" si="6"/>
        <v>18042</v>
      </c>
      <c r="N22" s="75">
        <v>18042</v>
      </c>
      <c r="O22" s="75">
        <v>0</v>
      </c>
      <c r="P22" s="75">
        <v>0</v>
      </c>
      <c r="Q22" s="75">
        <v>0</v>
      </c>
      <c r="R22" s="75">
        <f t="shared" si="7"/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8"/>
        <v>76907</v>
      </c>
      <c r="X22" s="75">
        <v>31404</v>
      </c>
      <c r="Y22" s="75">
        <v>38009</v>
      </c>
      <c r="Z22" s="75">
        <v>756</v>
      </c>
      <c r="AA22" s="75">
        <v>6738</v>
      </c>
      <c r="AB22" s="76">
        <v>22617</v>
      </c>
      <c r="AC22" s="75">
        <v>0</v>
      </c>
      <c r="AD22" s="75">
        <v>0</v>
      </c>
      <c r="AE22" s="75">
        <f t="shared" si="9"/>
        <v>94949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0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22376</v>
      </c>
      <c r="BE22" s="75">
        <v>0</v>
      </c>
      <c r="BF22" s="75">
        <v>0</v>
      </c>
      <c r="BG22" s="75">
        <f t="shared" si="16"/>
        <v>0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5136</v>
      </c>
      <c r="BP22" s="75">
        <f t="shared" si="25"/>
        <v>94949</v>
      </c>
      <c r="BQ22" s="75">
        <f t="shared" si="26"/>
        <v>18042</v>
      </c>
      <c r="BR22" s="75">
        <f t="shared" si="27"/>
        <v>18042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0</v>
      </c>
      <c r="BW22" s="75">
        <f t="shared" si="32"/>
        <v>0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76907</v>
      </c>
      <c r="CB22" s="75">
        <f t="shared" si="37"/>
        <v>31404</v>
      </c>
      <c r="CC22" s="75">
        <f t="shared" si="38"/>
        <v>38009</v>
      </c>
      <c r="CD22" s="75">
        <f t="shared" si="39"/>
        <v>756</v>
      </c>
      <c r="CE22" s="75">
        <f t="shared" si="40"/>
        <v>6738</v>
      </c>
      <c r="CF22" s="76">
        <f t="shared" si="41"/>
        <v>44993</v>
      </c>
      <c r="CG22" s="75">
        <f t="shared" si="42"/>
        <v>0</v>
      </c>
      <c r="CH22" s="75">
        <f t="shared" si="43"/>
        <v>0</v>
      </c>
      <c r="CI22" s="75">
        <f t="shared" si="44"/>
        <v>94949</v>
      </c>
    </row>
    <row r="23" spans="1:87" s="50" customFormat="1" ht="12" customHeight="1">
      <c r="A23" s="53" t="s">
        <v>120</v>
      </c>
      <c r="B23" s="54" t="s">
        <v>170</v>
      </c>
      <c r="C23" s="53" t="s">
        <v>171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8379</v>
      </c>
      <c r="M23" s="75">
        <f t="shared" si="6"/>
        <v>8379</v>
      </c>
      <c r="N23" s="75">
        <v>8379</v>
      </c>
      <c r="O23" s="75">
        <v>0</v>
      </c>
      <c r="P23" s="75">
        <v>0</v>
      </c>
      <c r="Q23" s="75">
        <v>0</v>
      </c>
      <c r="R23" s="75">
        <f t="shared" si="7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8"/>
        <v>0</v>
      </c>
      <c r="X23" s="75">
        <v>0</v>
      </c>
      <c r="Y23" s="75">
        <v>0</v>
      </c>
      <c r="Z23" s="75">
        <v>0</v>
      </c>
      <c r="AA23" s="75">
        <v>0</v>
      </c>
      <c r="AB23" s="76">
        <v>54428</v>
      </c>
      <c r="AC23" s="75">
        <v>0</v>
      </c>
      <c r="AD23" s="75">
        <v>2590</v>
      </c>
      <c r="AE23" s="75">
        <f t="shared" si="9"/>
        <v>10969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792</v>
      </c>
      <c r="AO23" s="75">
        <f t="shared" si="13"/>
        <v>792</v>
      </c>
      <c r="AP23" s="75">
        <v>792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7402</v>
      </c>
      <c r="BE23" s="75">
        <v>0</v>
      </c>
      <c r="BF23" s="75">
        <v>0</v>
      </c>
      <c r="BG23" s="75">
        <f t="shared" si="16"/>
        <v>792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9171</v>
      </c>
      <c r="BQ23" s="75">
        <f t="shared" si="26"/>
        <v>9171</v>
      </c>
      <c r="BR23" s="75">
        <f t="shared" si="27"/>
        <v>9171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0</v>
      </c>
      <c r="BW23" s="75">
        <f t="shared" si="32"/>
        <v>0</v>
      </c>
      <c r="BX23" s="75">
        <f t="shared" si="33"/>
        <v>0</v>
      </c>
      <c r="BY23" s="75">
        <f t="shared" si="34"/>
        <v>0</v>
      </c>
      <c r="BZ23" s="75">
        <f t="shared" si="35"/>
        <v>0</v>
      </c>
      <c r="CA23" s="75">
        <f t="shared" si="36"/>
        <v>0</v>
      </c>
      <c r="CB23" s="75">
        <f t="shared" si="37"/>
        <v>0</v>
      </c>
      <c r="CC23" s="75">
        <f t="shared" si="38"/>
        <v>0</v>
      </c>
      <c r="CD23" s="75">
        <f t="shared" si="39"/>
        <v>0</v>
      </c>
      <c r="CE23" s="75">
        <f t="shared" si="40"/>
        <v>0</v>
      </c>
      <c r="CF23" s="76">
        <f t="shared" si="41"/>
        <v>61830</v>
      </c>
      <c r="CG23" s="75">
        <f t="shared" si="42"/>
        <v>0</v>
      </c>
      <c r="CH23" s="75">
        <f t="shared" si="43"/>
        <v>2590</v>
      </c>
      <c r="CI23" s="75">
        <f t="shared" si="44"/>
        <v>11761</v>
      </c>
    </row>
    <row r="24" spans="1:87" s="50" customFormat="1" ht="12" customHeight="1">
      <c r="A24" s="53" t="s">
        <v>120</v>
      </c>
      <c r="B24" s="54" t="s">
        <v>172</v>
      </c>
      <c r="C24" s="53" t="s">
        <v>173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202</v>
      </c>
      <c r="L24" s="75">
        <f t="shared" si="5"/>
        <v>0</v>
      </c>
      <c r="M24" s="75">
        <f t="shared" si="6"/>
        <v>0</v>
      </c>
      <c r="N24" s="75">
        <v>0</v>
      </c>
      <c r="O24" s="75">
        <v>0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0</v>
      </c>
      <c r="X24" s="75">
        <v>0</v>
      </c>
      <c r="Y24" s="75">
        <v>0</v>
      </c>
      <c r="Z24" s="75">
        <v>0</v>
      </c>
      <c r="AA24" s="75">
        <v>0</v>
      </c>
      <c r="AB24" s="76">
        <v>42348</v>
      </c>
      <c r="AC24" s="75">
        <v>0</v>
      </c>
      <c r="AD24" s="75">
        <v>0</v>
      </c>
      <c r="AE24" s="75">
        <f t="shared" si="9"/>
        <v>0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23905</v>
      </c>
      <c r="BE24" s="75">
        <v>0</v>
      </c>
      <c r="BF24" s="75">
        <v>0</v>
      </c>
      <c r="BG24" s="75">
        <f t="shared" si="16"/>
        <v>0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202</v>
      </c>
      <c r="BP24" s="75">
        <f t="shared" si="25"/>
        <v>0</v>
      </c>
      <c r="BQ24" s="75">
        <f t="shared" si="26"/>
        <v>0</v>
      </c>
      <c r="BR24" s="75">
        <f t="shared" si="27"/>
        <v>0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0</v>
      </c>
      <c r="BW24" s="75">
        <f t="shared" si="32"/>
        <v>0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0</v>
      </c>
      <c r="CB24" s="75">
        <f t="shared" si="37"/>
        <v>0</v>
      </c>
      <c r="CC24" s="75">
        <f t="shared" si="38"/>
        <v>0</v>
      </c>
      <c r="CD24" s="75">
        <f t="shared" si="39"/>
        <v>0</v>
      </c>
      <c r="CE24" s="75">
        <f t="shared" si="40"/>
        <v>0</v>
      </c>
      <c r="CF24" s="76">
        <f t="shared" si="41"/>
        <v>66253</v>
      </c>
      <c r="CG24" s="75">
        <f t="shared" si="42"/>
        <v>0</v>
      </c>
      <c r="CH24" s="75">
        <f t="shared" si="43"/>
        <v>0</v>
      </c>
      <c r="CI24" s="75">
        <f t="shared" si="44"/>
        <v>0</v>
      </c>
    </row>
    <row r="25" spans="1:87" s="50" customFormat="1" ht="12" customHeight="1">
      <c r="A25" s="53" t="s">
        <v>120</v>
      </c>
      <c r="B25" s="54" t="s">
        <v>174</v>
      </c>
      <c r="C25" s="53" t="s">
        <v>175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250</v>
      </c>
      <c r="L25" s="75">
        <f t="shared" si="5"/>
        <v>22551</v>
      </c>
      <c r="M25" s="75">
        <f t="shared" si="6"/>
        <v>0</v>
      </c>
      <c r="N25" s="75">
        <v>0</v>
      </c>
      <c r="O25" s="75">
        <v>0</v>
      </c>
      <c r="P25" s="75">
        <v>0</v>
      </c>
      <c r="Q25" s="75">
        <v>0</v>
      </c>
      <c r="R25" s="75">
        <f t="shared" si="7"/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8"/>
        <v>22551</v>
      </c>
      <c r="X25" s="75">
        <v>22551</v>
      </c>
      <c r="Y25" s="75">
        <v>0</v>
      </c>
      <c r="Z25" s="75">
        <v>0</v>
      </c>
      <c r="AA25" s="75">
        <v>0</v>
      </c>
      <c r="AB25" s="76">
        <v>43612</v>
      </c>
      <c r="AC25" s="75">
        <v>0</v>
      </c>
      <c r="AD25" s="75">
        <v>0</v>
      </c>
      <c r="AE25" s="75">
        <f t="shared" si="9"/>
        <v>22551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0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28043</v>
      </c>
      <c r="BE25" s="75">
        <v>0</v>
      </c>
      <c r="BF25" s="75">
        <v>0</v>
      </c>
      <c r="BG25" s="75">
        <f t="shared" si="16"/>
        <v>0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250</v>
      </c>
      <c r="BP25" s="75">
        <f t="shared" si="25"/>
        <v>22551</v>
      </c>
      <c r="BQ25" s="75">
        <f t="shared" si="26"/>
        <v>0</v>
      </c>
      <c r="BR25" s="75">
        <f t="shared" si="27"/>
        <v>0</v>
      </c>
      <c r="BS25" s="75">
        <f t="shared" si="28"/>
        <v>0</v>
      </c>
      <c r="BT25" s="75">
        <f t="shared" si="29"/>
        <v>0</v>
      </c>
      <c r="BU25" s="75">
        <f t="shared" si="30"/>
        <v>0</v>
      </c>
      <c r="BV25" s="75">
        <f t="shared" si="31"/>
        <v>0</v>
      </c>
      <c r="BW25" s="75">
        <f t="shared" si="32"/>
        <v>0</v>
      </c>
      <c r="BX25" s="75">
        <f t="shared" si="33"/>
        <v>0</v>
      </c>
      <c r="BY25" s="75">
        <f t="shared" si="34"/>
        <v>0</v>
      </c>
      <c r="BZ25" s="75">
        <f t="shared" si="35"/>
        <v>0</v>
      </c>
      <c r="CA25" s="75">
        <f t="shared" si="36"/>
        <v>22551</v>
      </c>
      <c r="CB25" s="75">
        <f t="shared" si="37"/>
        <v>22551</v>
      </c>
      <c r="CC25" s="75">
        <f t="shared" si="38"/>
        <v>0</v>
      </c>
      <c r="CD25" s="75">
        <f t="shared" si="39"/>
        <v>0</v>
      </c>
      <c r="CE25" s="75">
        <f t="shared" si="40"/>
        <v>0</v>
      </c>
      <c r="CF25" s="76">
        <f t="shared" si="41"/>
        <v>71655</v>
      </c>
      <c r="CG25" s="75">
        <f t="shared" si="42"/>
        <v>0</v>
      </c>
      <c r="CH25" s="75">
        <f t="shared" si="43"/>
        <v>0</v>
      </c>
      <c r="CI25" s="75">
        <f t="shared" si="44"/>
        <v>22551</v>
      </c>
    </row>
    <row r="26" spans="1:87" s="50" customFormat="1" ht="12" customHeight="1">
      <c r="A26" s="53" t="s">
        <v>120</v>
      </c>
      <c r="B26" s="54" t="s">
        <v>176</v>
      </c>
      <c r="C26" s="53" t="s">
        <v>177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290</v>
      </c>
      <c r="L26" s="75">
        <f t="shared" si="5"/>
        <v>0</v>
      </c>
      <c r="M26" s="75">
        <f t="shared" si="6"/>
        <v>0</v>
      </c>
      <c r="N26" s="75">
        <v>0</v>
      </c>
      <c r="O26" s="75">
        <v>0</v>
      </c>
      <c r="P26" s="75">
        <v>0</v>
      </c>
      <c r="Q26" s="75">
        <v>0</v>
      </c>
      <c r="R26" s="75">
        <f t="shared" si="7"/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8"/>
        <v>0</v>
      </c>
      <c r="X26" s="75">
        <v>0</v>
      </c>
      <c r="Y26" s="75">
        <v>0</v>
      </c>
      <c r="Z26" s="75">
        <v>0</v>
      </c>
      <c r="AA26" s="75">
        <v>0</v>
      </c>
      <c r="AB26" s="76">
        <v>47612</v>
      </c>
      <c r="AC26" s="75">
        <v>0</v>
      </c>
      <c r="AD26" s="75">
        <v>0</v>
      </c>
      <c r="AE26" s="75">
        <f t="shared" si="9"/>
        <v>0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0</v>
      </c>
      <c r="AO26" s="75">
        <f t="shared" si="13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4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26256</v>
      </c>
      <c r="BE26" s="75">
        <v>0</v>
      </c>
      <c r="BF26" s="75">
        <v>0</v>
      </c>
      <c r="BG26" s="75">
        <f t="shared" si="16"/>
        <v>0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290</v>
      </c>
      <c r="BP26" s="75">
        <f t="shared" si="25"/>
        <v>0</v>
      </c>
      <c r="BQ26" s="75">
        <f t="shared" si="26"/>
        <v>0</v>
      </c>
      <c r="BR26" s="75">
        <f t="shared" si="27"/>
        <v>0</v>
      </c>
      <c r="BS26" s="75">
        <f t="shared" si="28"/>
        <v>0</v>
      </c>
      <c r="BT26" s="75">
        <f t="shared" si="29"/>
        <v>0</v>
      </c>
      <c r="BU26" s="75">
        <f t="shared" si="30"/>
        <v>0</v>
      </c>
      <c r="BV26" s="75">
        <f t="shared" si="31"/>
        <v>0</v>
      </c>
      <c r="BW26" s="75">
        <f t="shared" si="32"/>
        <v>0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0</v>
      </c>
      <c r="CB26" s="75">
        <f t="shared" si="37"/>
        <v>0</v>
      </c>
      <c r="CC26" s="75">
        <f t="shared" si="38"/>
        <v>0</v>
      </c>
      <c r="CD26" s="75">
        <f t="shared" si="39"/>
        <v>0</v>
      </c>
      <c r="CE26" s="75">
        <f t="shared" si="40"/>
        <v>0</v>
      </c>
      <c r="CF26" s="76">
        <f t="shared" si="41"/>
        <v>73868</v>
      </c>
      <c r="CG26" s="75">
        <f t="shared" si="42"/>
        <v>0</v>
      </c>
      <c r="CH26" s="75">
        <f t="shared" si="43"/>
        <v>0</v>
      </c>
      <c r="CI26" s="75">
        <f t="shared" si="44"/>
        <v>0</v>
      </c>
    </row>
    <row r="27" spans="1:87" s="50" customFormat="1" ht="12" customHeight="1">
      <c r="A27" s="53" t="s">
        <v>120</v>
      </c>
      <c r="B27" s="54" t="s">
        <v>178</v>
      </c>
      <c r="C27" s="53" t="s">
        <v>179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0</v>
      </c>
      <c r="M27" s="75">
        <f t="shared" si="6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7"/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8"/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111962</v>
      </c>
      <c r="AC27" s="75">
        <v>0</v>
      </c>
      <c r="AD27" s="75">
        <v>0</v>
      </c>
      <c r="AE27" s="75">
        <f t="shared" si="9"/>
        <v>0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20728</v>
      </c>
      <c r="BE27" s="75">
        <v>0</v>
      </c>
      <c r="BF27" s="75">
        <v>0</v>
      </c>
      <c r="BG27" s="75">
        <f t="shared" si="16"/>
        <v>0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0</v>
      </c>
      <c r="BQ27" s="75">
        <f t="shared" si="26"/>
        <v>0</v>
      </c>
      <c r="BR27" s="75">
        <f t="shared" si="27"/>
        <v>0</v>
      </c>
      <c r="BS27" s="75">
        <f t="shared" si="28"/>
        <v>0</v>
      </c>
      <c r="BT27" s="75">
        <f t="shared" si="29"/>
        <v>0</v>
      </c>
      <c r="BU27" s="75">
        <f t="shared" si="30"/>
        <v>0</v>
      </c>
      <c r="BV27" s="75">
        <f t="shared" si="31"/>
        <v>0</v>
      </c>
      <c r="BW27" s="75">
        <f t="shared" si="32"/>
        <v>0</v>
      </c>
      <c r="BX27" s="75">
        <f t="shared" si="33"/>
        <v>0</v>
      </c>
      <c r="BY27" s="75">
        <f t="shared" si="34"/>
        <v>0</v>
      </c>
      <c r="BZ27" s="75">
        <f t="shared" si="35"/>
        <v>0</v>
      </c>
      <c r="CA27" s="75">
        <f t="shared" si="36"/>
        <v>0</v>
      </c>
      <c r="CB27" s="75">
        <f t="shared" si="37"/>
        <v>0</v>
      </c>
      <c r="CC27" s="75">
        <f t="shared" si="38"/>
        <v>0</v>
      </c>
      <c r="CD27" s="75">
        <f t="shared" si="39"/>
        <v>0</v>
      </c>
      <c r="CE27" s="75">
        <f t="shared" si="40"/>
        <v>0</v>
      </c>
      <c r="CF27" s="76">
        <f t="shared" si="41"/>
        <v>132690</v>
      </c>
      <c r="CG27" s="75">
        <f t="shared" si="42"/>
        <v>0</v>
      </c>
      <c r="CH27" s="75">
        <f t="shared" si="43"/>
        <v>0</v>
      </c>
      <c r="CI27" s="75">
        <f t="shared" si="44"/>
        <v>0</v>
      </c>
    </row>
    <row r="28" spans="1:87" s="50" customFormat="1" ht="12" customHeight="1">
      <c r="A28" s="53" t="s">
        <v>120</v>
      </c>
      <c r="B28" s="54" t="s">
        <v>180</v>
      </c>
      <c r="C28" s="53" t="s">
        <v>181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15470</v>
      </c>
      <c r="M28" s="75">
        <f t="shared" si="6"/>
        <v>0</v>
      </c>
      <c r="N28" s="75">
        <v>0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15470</v>
      </c>
      <c r="X28" s="75">
        <v>14348</v>
      </c>
      <c r="Y28" s="75">
        <v>0</v>
      </c>
      <c r="Z28" s="75">
        <v>0</v>
      </c>
      <c r="AA28" s="75">
        <v>1122</v>
      </c>
      <c r="AB28" s="76">
        <v>45899</v>
      </c>
      <c r="AC28" s="75">
        <v>0</v>
      </c>
      <c r="AD28" s="75">
        <v>31955</v>
      </c>
      <c r="AE28" s="75">
        <f t="shared" si="9"/>
        <v>47425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0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15531</v>
      </c>
      <c r="BE28" s="75">
        <v>0</v>
      </c>
      <c r="BF28" s="75">
        <v>7948</v>
      </c>
      <c r="BG28" s="75">
        <f t="shared" si="16"/>
        <v>7948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15470</v>
      </c>
      <c r="BQ28" s="75">
        <f t="shared" si="26"/>
        <v>0</v>
      </c>
      <c r="BR28" s="75">
        <f t="shared" si="27"/>
        <v>0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0</v>
      </c>
      <c r="BW28" s="75">
        <f t="shared" si="32"/>
        <v>0</v>
      </c>
      <c r="BX28" s="75">
        <f t="shared" si="33"/>
        <v>0</v>
      </c>
      <c r="BY28" s="75">
        <f t="shared" si="34"/>
        <v>0</v>
      </c>
      <c r="BZ28" s="75">
        <f t="shared" si="35"/>
        <v>0</v>
      </c>
      <c r="CA28" s="75">
        <f t="shared" si="36"/>
        <v>15470</v>
      </c>
      <c r="CB28" s="75">
        <f t="shared" si="37"/>
        <v>14348</v>
      </c>
      <c r="CC28" s="75">
        <f t="shared" si="38"/>
        <v>0</v>
      </c>
      <c r="CD28" s="75">
        <f t="shared" si="39"/>
        <v>0</v>
      </c>
      <c r="CE28" s="75">
        <f t="shared" si="40"/>
        <v>1122</v>
      </c>
      <c r="CF28" s="76">
        <f t="shared" si="41"/>
        <v>61430</v>
      </c>
      <c r="CG28" s="75">
        <f t="shared" si="42"/>
        <v>0</v>
      </c>
      <c r="CH28" s="75">
        <f t="shared" si="43"/>
        <v>39903</v>
      </c>
      <c r="CI28" s="75">
        <f t="shared" si="44"/>
        <v>55373</v>
      </c>
    </row>
    <row r="29" spans="1:87" s="50" customFormat="1" ht="12" customHeight="1">
      <c r="A29" s="53" t="s">
        <v>120</v>
      </c>
      <c r="B29" s="54" t="s">
        <v>182</v>
      </c>
      <c r="C29" s="53" t="s">
        <v>183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5"/>
        <v>0</v>
      </c>
      <c r="M29" s="75">
        <f t="shared" si="6"/>
        <v>0</v>
      </c>
      <c r="N29" s="75">
        <v>0</v>
      </c>
      <c r="O29" s="75">
        <v>0</v>
      </c>
      <c r="P29" s="75">
        <v>0</v>
      </c>
      <c r="Q29" s="75">
        <v>0</v>
      </c>
      <c r="R29" s="75">
        <f t="shared" si="7"/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8"/>
        <v>0</v>
      </c>
      <c r="X29" s="75">
        <v>0</v>
      </c>
      <c r="Y29" s="75">
        <v>0</v>
      </c>
      <c r="Z29" s="75">
        <v>0</v>
      </c>
      <c r="AA29" s="75">
        <v>0</v>
      </c>
      <c r="AB29" s="76">
        <v>84532</v>
      </c>
      <c r="AC29" s="75">
        <v>0</v>
      </c>
      <c r="AD29" s="75">
        <v>0</v>
      </c>
      <c r="AE29" s="75">
        <f t="shared" si="9"/>
        <v>0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28455</v>
      </c>
      <c r="BE29" s="75">
        <v>0</v>
      </c>
      <c r="BF29" s="75">
        <v>0</v>
      </c>
      <c r="BG29" s="75">
        <f t="shared" si="16"/>
        <v>0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0</v>
      </c>
      <c r="BQ29" s="75">
        <f t="shared" si="26"/>
        <v>0</v>
      </c>
      <c r="BR29" s="75">
        <f t="shared" si="27"/>
        <v>0</v>
      </c>
      <c r="BS29" s="75">
        <f t="shared" si="28"/>
        <v>0</v>
      </c>
      <c r="BT29" s="75">
        <f t="shared" si="29"/>
        <v>0</v>
      </c>
      <c r="BU29" s="75">
        <f t="shared" si="30"/>
        <v>0</v>
      </c>
      <c r="BV29" s="75">
        <f t="shared" si="31"/>
        <v>0</v>
      </c>
      <c r="BW29" s="75">
        <f t="shared" si="32"/>
        <v>0</v>
      </c>
      <c r="BX29" s="75">
        <f t="shared" si="33"/>
        <v>0</v>
      </c>
      <c r="BY29" s="75">
        <f t="shared" si="34"/>
        <v>0</v>
      </c>
      <c r="BZ29" s="75">
        <f t="shared" si="35"/>
        <v>0</v>
      </c>
      <c r="CA29" s="75">
        <f t="shared" si="36"/>
        <v>0</v>
      </c>
      <c r="CB29" s="75">
        <f t="shared" si="37"/>
        <v>0</v>
      </c>
      <c r="CC29" s="75">
        <f t="shared" si="38"/>
        <v>0</v>
      </c>
      <c r="CD29" s="75">
        <f t="shared" si="39"/>
        <v>0</v>
      </c>
      <c r="CE29" s="75">
        <f t="shared" si="40"/>
        <v>0</v>
      </c>
      <c r="CF29" s="76">
        <f t="shared" si="41"/>
        <v>112987</v>
      </c>
      <c r="CG29" s="75">
        <f t="shared" si="42"/>
        <v>0</v>
      </c>
      <c r="CH29" s="75">
        <f t="shared" si="43"/>
        <v>0</v>
      </c>
      <c r="CI29" s="75">
        <f t="shared" si="44"/>
        <v>0</v>
      </c>
    </row>
    <row r="30" spans="1:87" s="50" customFormat="1" ht="12" customHeight="1">
      <c r="A30" s="53" t="s">
        <v>120</v>
      </c>
      <c r="B30" s="54" t="s">
        <v>184</v>
      </c>
      <c r="C30" s="53" t="s">
        <v>185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15638</v>
      </c>
      <c r="M30" s="75">
        <f t="shared" si="6"/>
        <v>0</v>
      </c>
      <c r="N30" s="75">
        <v>0</v>
      </c>
      <c r="O30" s="75">
        <v>0</v>
      </c>
      <c r="P30" s="75">
        <v>0</v>
      </c>
      <c r="Q30" s="75">
        <v>0</v>
      </c>
      <c r="R30" s="75">
        <f t="shared" si="7"/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8"/>
        <v>15638</v>
      </c>
      <c r="X30" s="75">
        <v>15638</v>
      </c>
      <c r="Y30" s="75">
        <v>0</v>
      </c>
      <c r="Z30" s="75">
        <v>0</v>
      </c>
      <c r="AA30" s="75">
        <v>0</v>
      </c>
      <c r="AB30" s="76">
        <v>46077</v>
      </c>
      <c r="AC30" s="75">
        <v>0</v>
      </c>
      <c r="AD30" s="75">
        <v>0</v>
      </c>
      <c r="AE30" s="75">
        <f t="shared" si="9"/>
        <v>15638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0</v>
      </c>
      <c r="AO30" s="75">
        <f t="shared" si="13"/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11009</v>
      </c>
      <c r="BE30" s="75">
        <v>0</v>
      </c>
      <c r="BF30" s="75">
        <v>0</v>
      </c>
      <c r="BG30" s="75">
        <f t="shared" si="16"/>
        <v>0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0</v>
      </c>
      <c r="BP30" s="75">
        <f t="shared" si="25"/>
        <v>15638</v>
      </c>
      <c r="BQ30" s="75">
        <f t="shared" si="26"/>
        <v>0</v>
      </c>
      <c r="BR30" s="75">
        <f t="shared" si="27"/>
        <v>0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0</v>
      </c>
      <c r="BW30" s="75">
        <f t="shared" si="32"/>
        <v>0</v>
      </c>
      <c r="BX30" s="75">
        <f t="shared" si="33"/>
        <v>0</v>
      </c>
      <c r="BY30" s="75">
        <f t="shared" si="34"/>
        <v>0</v>
      </c>
      <c r="BZ30" s="75">
        <f t="shared" si="35"/>
        <v>0</v>
      </c>
      <c r="CA30" s="75">
        <f t="shared" si="36"/>
        <v>15638</v>
      </c>
      <c r="CB30" s="75">
        <f t="shared" si="37"/>
        <v>15638</v>
      </c>
      <c r="CC30" s="75">
        <f t="shared" si="38"/>
        <v>0</v>
      </c>
      <c r="CD30" s="75">
        <f t="shared" si="39"/>
        <v>0</v>
      </c>
      <c r="CE30" s="75">
        <f t="shared" si="40"/>
        <v>0</v>
      </c>
      <c r="CF30" s="76">
        <f t="shared" si="41"/>
        <v>57086</v>
      </c>
      <c r="CG30" s="75">
        <f t="shared" si="42"/>
        <v>0</v>
      </c>
      <c r="CH30" s="75">
        <f t="shared" si="43"/>
        <v>0</v>
      </c>
      <c r="CI30" s="75">
        <f t="shared" si="44"/>
        <v>15638</v>
      </c>
    </row>
    <row r="31" spans="1:87" s="50" customFormat="1" ht="12" customHeight="1">
      <c r="A31" s="53" t="s">
        <v>120</v>
      </c>
      <c r="B31" s="54" t="s">
        <v>186</v>
      </c>
      <c r="C31" s="53" t="s">
        <v>187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25433</v>
      </c>
      <c r="M31" s="75">
        <f t="shared" si="6"/>
        <v>2202</v>
      </c>
      <c r="N31" s="75">
        <v>2202</v>
      </c>
      <c r="O31" s="75">
        <v>0</v>
      </c>
      <c r="P31" s="75">
        <v>0</v>
      </c>
      <c r="Q31" s="75">
        <v>0</v>
      </c>
      <c r="R31" s="75">
        <f t="shared" si="7"/>
        <v>360</v>
      </c>
      <c r="S31" s="75">
        <v>360</v>
      </c>
      <c r="T31" s="75">
        <v>0</v>
      </c>
      <c r="U31" s="75">
        <v>0</v>
      </c>
      <c r="V31" s="75">
        <v>0</v>
      </c>
      <c r="W31" s="75">
        <f t="shared" si="8"/>
        <v>22871</v>
      </c>
      <c r="X31" s="75">
        <v>22871</v>
      </c>
      <c r="Y31" s="75">
        <v>0</v>
      </c>
      <c r="Z31" s="75">
        <v>0</v>
      </c>
      <c r="AA31" s="75">
        <v>0</v>
      </c>
      <c r="AB31" s="76">
        <v>73066</v>
      </c>
      <c r="AC31" s="75">
        <v>0</v>
      </c>
      <c r="AD31" s="75">
        <v>0</v>
      </c>
      <c r="AE31" s="75">
        <f t="shared" si="9"/>
        <v>25433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1101</v>
      </c>
      <c r="AO31" s="75">
        <f t="shared" si="13"/>
        <v>1101</v>
      </c>
      <c r="AP31" s="75">
        <v>1101</v>
      </c>
      <c r="AQ31" s="75">
        <v>0</v>
      </c>
      <c r="AR31" s="75">
        <v>0</v>
      </c>
      <c r="AS31" s="75">
        <v>0</v>
      </c>
      <c r="AT31" s="75">
        <f t="shared" si="14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5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33345</v>
      </c>
      <c r="BE31" s="75">
        <v>0</v>
      </c>
      <c r="BF31" s="75">
        <v>0</v>
      </c>
      <c r="BG31" s="75">
        <f t="shared" si="16"/>
        <v>1101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26534</v>
      </c>
      <c r="BQ31" s="75">
        <f t="shared" si="26"/>
        <v>3303</v>
      </c>
      <c r="BR31" s="75">
        <f t="shared" si="27"/>
        <v>3303</v>
      </c>
      <c r="BS31" s="75">
        <f t="shared" si="28"/>
        <v>0</v>
      </c>
      <c r="BT31" s="75">
        <f t="shared" si="29"/>
        <v>0</v>
      </c>
      <c r="BU31" s="75">
        <f t="shared" si="30"/>
        <v>0</v>
      </c>
      <c r="BV31" s="75">
        <f t="shared" si="31"/>
        <v>360</v>
      </c>
      <c r="BW31" s="75">
        <f t="shared" si="32"/>
        <v>360</v>
      </c>
      <c r="BX31" s="75">
        <f t="shared" si="33"/>
        <v>0</v>
      </c>
      <c r="BY31" s="75">
        <f t="shared" si="34"/>
        <v>0</v>
      </c>
      <c r="BZ31" s="75">
        <f t="shared" si="35"/>
        <v>0</v>
      </c>
      <c r="CA31" s="75">
        <f t="shared" si="36"/>
        <v>22871</v>
      </c>
      <c r="CB31" s="75">
        <f t="shared" si="37"/>
        <v>22871</v>
      </c>
      <c r="CC31" s="75">
        <f t="shared" si="38"/>
        <v>0</v>
      </c>
      <c r="CD31" s="75">
        <f t="shared" si="39"/>
        <v>0</v>
      </c>
      <c r="CE31" s="75">
        <f t="shared" si="40"/>
        <v>0</v>
      </c>
      <c r="CF31" s="76">
        <f t="shared" si="41"/>
        <v>106411</v>
      </c>
      <c r="CG31" s="75">
        <f t="shared" si="42"/>
        <v>0</v>
      </c>
      <c r="CH31" s="75">
        <f t="shared" si="43"/>
        <v>0</v>
      </c>
      <c r="CI31" s="75">
        <f t="shared" si="44"/>
        <v>26534</v>
      </c>
    </row>
    <row r="32" spans="1:87" s="50" customFormat="1" ht="12" customHeight="1">
      <c r="A32" s="53" t="s">
        <v>120</v>
      </c>
      <c r="B32" s="54" t="s">
        <v>188</v>
      </c>
      <c r="C32" s="53" t="s">
        <v>189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12210</v>
      </c>
      <c r="M32" s="75">
        <f t="shared" si="6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12210</v>
      </c>
      <c r="X32" s="75">
        <v>12210</v>
      </c>
      <c r="Y32" s="75">
        <v>0</v>
      </c>
      <c r="Z32" s="75">
        <v>0</v>
      </c>
      <c r="AA32" s="75">
        <v>0</v>
      </c>
      <c r="AB32" s="76">
        <v>29691</v>
      </c>
      <c r="AC32" s="75">
        <v>0</v>
      </c>
      <c r="AD32" s="75">
        <v>0</v>
      </c>
      <c r="AE32" s="75">
        <f t="shared" si="9"/>
        <v>12210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7354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12210</v>
      </c>
      <c r="BQ32" s="75">
        <f t="shared" si="26"/>
        <v>0</v>
      </c>
      <c r="BR32" s="75">
        <f t="shared" si="27"/>
        <v>0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12210</v>
      </c>
      <c r="CB32" s="75">
        <f t="shared" si="37"/>
        <v>12210</v>
      </c>
      <c r="CC32" s="75">
        <f t="shared" si="38"/>
        <v>0</v>
      </c>
      <c r="CD32" s="75">
        <f t="shared" si="39"/>
        <v>0</v>
      </c>
      <c r="CE32" s="75">
        <f t="shared" si="40"/>
        <v>0</v>
      </c>
      <c r="CF32" s="76">
        <f t="shared" si="41"/>
        <v>37045</v>
      </c>
      <c r="CG32" s="75">
        <f t="shared" si="42"/>
        <v>0</v>
      </c>
      <c r="CH32" s="75">
        <f t="shared" si="43"/>
        <v>0</v>
      </c>
      <c r="CI32" s="75">
        <f t="shared" si="44"/>
        <v>12210</v>
      </c>
    </row>
    <row r="33" spans="1:87" s="50" customFormat="1" ht="12" customHeight="1">
      <c r="A33" s="53" t="s">
        <v>120</v>
      </c>
      <c r="B33" s="54" t="s">
        <v>190</v>
      </c>
      <c r="C33" s="53" t="s">
        <v>191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16678</v>
      </c>
      <c r="M33" s="75">
        <f t="shared" si="6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7"/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8"/>
        <v>16678</v>
      </c>
      <c r="X33" s="75">
        <v>16678</v>
      </c>
      <c r="Y33" s="75">
        <v>0</v>
      </c>
      <c r="Z33" s="75">
        <v>0</v>
      </c>
      <c r="AA33" s="75">
        <v>0</v>
      </c>
      <c r="AB33" s="76">
        <v>34680</v>
      </c>
      <c r="AC33" s="75">
        <v>0</v>
      </c>
      <c r="AD33" s="75">
        <v>0</v>
      </c>
      <c r="AE33" s="75">
        <f t="shared" si="9"/>
        <v>16678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0</v>
      </c>
      <c r="AO33" s="75">
        <f t="shared" si="13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15693</v>
      </c>
      <c r="BE33" s="75">
        <v>0</v>
      </c>
      <c r="BF33" s="75">
        <v>0</v>
      </c>
      <c r="BG33" s="75">
        <f t="shared" si="16"/>
        <v>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16678</v>
      </c>
      <c r="BQ33" s="75">
        <f t="shared" si="26"/>
        <v>0</v>
      </c>
      <c r="BR33" s="75">
        <f t="shared" si="27"/>
        <v>0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0</v>
      </c>
      <c r="BW33" s="75">
        <f t="shared" si="32"/>
        <v>0</v>
      </c>
      <c r="BX33" s="75">
        <f t="shared" si="33"/>
        <v>0</v>
      </c>
      <c r="BY33" s="75">
        <f t="shared" si="34"/>
        <v>0</v>
      </c>
      <c r="BZ33" s="75">
        <f t="shared" si="35"/>
        <v>0</v>
      </c>
      <c r="CA33" s="75">
        <f t="shared" si="36"/>
        <v>16678</v>
      </c>
      <c r="CB33" s="75">
        <f t="shared" si="37"/>
        <v>16678</v>
      </c>
      <c r="CC33" s="75">
        <f t="shared" si="38"/>
        <v>0</v>
      </c>
      <c r="CD33" s="75">
        <f t="shared" si="39"/>
        <v>0</v>
      </c>
      <c r="CE33" s="75">
        <f t="shared" si="40"/>
        <v>0</v>
      </c>
      <c r="CF33" s="76">
        <f t="shared" si="41"/>
        <v>50373</v>
      </c>
      <c r="CG33" s="75">
        <f t="shared" si="42"/>
        <v>0</v>
      </c>
      <c r="CH33" s="75">
        <f t="shared" si="43"/>
        <v>0</v>
      </c>
      <c r="CI33" s="75">
        <f t="shared" si="44"/>
        <v>16678</v>
      </c>
    </row>
    <row r="34" spans="1:87" s="50" customFormat="1" ht="12" customHeight="1">
      <c r="A34" s="53" t="s">
        <v>120</v>
      </c>
      <c r="B34" s="54" t="s">
        <v>192</v>
      </c>
      <c r="C34" s="53" t="s">
        <v>193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5"/>
        <v>0</v>
      </c>
      <c r="M34" s="75">
        <f t="shared" si="6"/>
        <v>0</v>
      </c>
      <c r="N34" s="75">
        <v>0</v>
      </c>
      <c r="O34" s="75">
        <v>0</v>
      </c>
      <c r="P34" s="75">
        <v>0</v>
      </c>
      <c r="Q34" s="75">
        <v>0</v>
      </c>
      <c r="R34" s="75">
        <f t="shared" si="7"/>
        <v>0</v>
      </c>
      <c r="S34" s="75">
        <v>0</v>
      </c>
      <c r="T34" s="75">
        <v>0</v>
      </c>
      <c r="U34" s="75">
        <v>0</v>
      </c>
      <c r="V34" s="75">
        <v>0</v>
      </c>
      <c r="W34" s="75">
        <f t="shared" si="8"/>
        <v>0</v>
      </c>
      <c r="X34" s="75">
        <v>0</v>
      </c>
      <c r="Y34" s="75">
        <v>0</v>
      </c>
      <c r="Z34" s="75">
        <v>0</v>
      </c>
      <c r="AA34" s="75">
        <v>0</v>
      </c>
      <c r="AB34" s="76">
        <v>42113</v>
      </c>
      <c r="AC34" s="75">
        <v>0</v>
      </c>
      <c r="AD34" s="75">
        <v>0</v>
      </c>
      <c r="AE34" s="75">
        <f t="shared" si="9"/>
        <v>0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15397</v>
      </c>
      <c r="BE34" s="75">
        <v>0</v>
      </c>
      <c r="BF34" s="75">
        <v>0</v>
      </c>
      <c r="BG34" s="75">
        <f t="shared" si="16"/>
        <v>0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0</v>
      </c>
      <c r="BP34" s="75">
        <f t="shared" si="25"/>
        <v>0</v>
      </c>
      <c r="BQ34" s="75">
        <f t="shared" si="26"/>
        <v>0</v>
      </c>
      <c r="BR34" s="75">
        <f t="shared" si="27"/>
        <v>0</v>
      </c>
      <c r="BS34" s="75">
        <f t="shared" si="28"/>
        <v>0</v>
      </c>
      <c r="BT34" s="75">
        <f t="shared" si="29"/>
        <v>0</v>
      </c>
      <c r="BU34" s="75">
        <f t="shared" si="30"/>
        <v>0</v>
      </c>
      <c r="BV34" s="75">
        <f t="shared" si="31"/>
        <v>0</v>
      </c>
      <c r="BW34" s="75">
        <f t="shared" si="32"/>
        <v>0</v>
      </c>
      <c r="BX34" s="75">
        <f t="shared" si="33"/>
        <v>0</v>
      </c>
      <c r="BY34" s="75">
        <f t="shared" si="34"/>
        <v>0</v>
      </c>
      <c r="BZ34" s="75">
        <f t="shared" si="35"/>
        <v>0</v>
      </c>
      <c r="CA34" s="75">
        <f t="shared" si="36"/>
        <v>0</v>
      </c>
      <c r="CB34" s="75">
        <f t="shared" si="37"/>
        <v>0</v>
      </c>
      <c r="CC34" s="75">
        <f t="shared" si="38"/>
        <v>0</v>
      </c>
      <c r="CD34" s="75">
        <f t="shared" si="39"/>
        <v>0</v>
      </c>
      <c r="CE34" s="75">
        <f t="shared" si="40"/>
        <v>0</v>
      </c>
      <c r="CF34" s="76">
        <f t="shared" si="41"/>
        <v>57510</v>
      </c>
      <c r="CG34" s="75">
        <f t="shared" si="42"/>
        <v>0</v>
      </c>
      <c r="CH34" s="75">
        <f t="shared" si="43"/>
        <v>0</v>
      </c>
      <c r="CI34" s="75">
        <f t="shared" si="44"/>
        <v>0</v>
      </c>
    </row>
    <row r="35" spans="1:87" s="50" customFormat="1" ht="12" customHeight="1">
      <c r="A35" s="53" t="s">
        <v>120</v>
      </c>
      <c r="B35" s="54" t="s">
        <v>194</v>
      </c>
      <c r="C35" s="53" t="s">
        <v>195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62755</v>
      </c>
      <c r="M35" s="75">
        <f t="shared" si="6"/>
        <v>11000</v>
      </c>
      <c r="N35" s="75">
        <v>11000</v>
      </c>
      <c r="O35" s="75">
        <v>0</v>
      </c>
      <c r="P35" s="75">
        <v>0</v>
      </c>
      <c r="Q35" s="75">
        <v>0</v>
      </c>
      <c r="R35" s="75">
        <f t="shared" si="7"/>
        <v>0</v>
      </c>
      <c r="S35" s="75">
        <v>0</v>
      </c>
      <c r="T35" s="75">
        <v>0</v>
      </c>
      <c r="U35" s="75">
        <v>0</v>
      </c>
      <c r="V35" s="75">
        <v>0</v>
      </c>
      <c r="W35" s="75">
        <f t="shared" si="8"/>
        <v>51755</v>
      </c>
      <c r="X35" s="75">
        <v>51755</v>
      </c>
      <c r="Y35" s="75">
        <v>0</v>
      </c>
      <c r="Z35" s="75">
        <v>0</v>
      </c>
      <c r="AA35" s="75">
        <v>0</v>
      </c>
      <c r="AB35" s="76">
        <v>36739</v>
      </c>
      <c r="AC35" s="75">
        <v>0</v>
      </c>
      <c r="AD35" s="75">
        <v>2587</v>
      </c>
      <c r="AE35" s="75">
        <f t="shared" si="9"/>
        <v>65342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0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46122</v>
      </c>
      <c r="BE35" s="75">
        <v>0</v>
      </c>
      <c r="BF35" s="75">
        <v>0</v>
      </c>
      <c r="BG35" s="75">
        <f t="shared" si="16"/>
        <v>0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0</v>
      </c>
      <c r="BP35" s="75">
        <f t="shared" si="25"/>
        <v>62755</v>
      </c>
      <c r="BQ35" s="75">
        <f t="shared" si="26"/>
        <v>11000</v>
      </c>
      <c r="BR35" s="75">
        <f t="shared" si="27"/>
        <v>11000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0</v>
      </c>
      <c r="BW35" s="75">
        <f t="shared" si="32"/>
        <v>0</v>
      </c>
      <c r="BX35" s="75">
        <f t="shared" si="33"/>
        <v>0</v>
      </c>
      <c r="BY35" s="75">
        <f t="shared" si="34"/>
        <v>0</v>
      </c>
      <c r="BZ35" s="75">
        <f t="shared" si="35"/>
        <v>0</v>
      </c>
      <c r="CA35" s="75">
        <f t="shared" si="36"/>
        <v>51755</v>
      </c>
      <c r="CB35" s="75">
        <f t="shared" si="37"/>
        <v>51755</v>
      </c>
      <c r="CC35" s="75">
        <f t="shared" si="38"/>
        <v>0</v>
      </c>
      <c r="CD35" s="75">
        <f t="shared" si="39"/>
        <v>0</v>
      </c>
      <c r="CE35" s="75">
        <f t="shared" si="40"/>
        <v>0</v>
      </c>
      <c r="CF35" s="76">
        <f t="shared" si="41"/>
        <v>82861</v>
      </c>
      <c r="CG35" s="75">
        <f t="shared" si="42"/>
        <v>0</v>
      </c>
      <c r="CH35" s="75">
        <f t="shared" si="43"/>
        <v>2587</v>
      </c>
      <c r="CI35" s="75">
        <f t="shared" si="44"/>
        <v>65342</v>
      </c>
    </row>
    <row r="36" spans="1:87" s="50" customFormat="1" ht="12" customHeight="1">
      <c r="A36" s="53" t="s">
        <v>120</v>
      </c>
      <c r="B36" s="54" t="s">
        <v>196</v>
      </c>
      <c r="C36" s="53" t="s">
        <v>197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551</v>
      </c>
      <c r="L36" s="75">
        <f t="shared" si="5"/>
        <v>32921</v>
      </c>
      <c r="M36" s="75">
        <f t="shared" si="6"/>
        <v>0</v>
      </c>
      <c r="N36" s="75">
        <v>0</v>
      </c>
      <c r="O36" s="75">
        <v>0</v>
      </c>
      <c r="P36" s="75">
        <v>0</v>
      </c>
      <c r="Q36" s="75">
        <v>0</v>
      </c>
      <c r="R36" s="75">
        <f t="shared" si="7"/>
        <v>0</v>
      </c>
      <c r="S36" s="75">
        <v>0</v>
      </c>
      <c r="T36" s="75">
        <v>0</v>
      </c>
      <c r="U36" s="75">
        <v>0</v>
      </c>
      <c r="V36" s="75">
        <v>0</v>
      </c>
      <c r="W36" s="75">
        <f t="shared" si="8"/>
        <v>32921</v>
      </c>
      <c r="X36" s="75">
        <v>31722</v>
      </c>
      <c r="Y36" s="75">
        <v>1199</v>
      </c>
      <c r="Z36" s="75">
        <v>0</v>
      </c>
      <c r="AA36" s="75">
        <v>0</v>
      </c>
      <c r="AB36" s="76">
        <v>29011</v>
      </c>
      <c r="AC36" s="75">
        <v>0</v>
      </c>
      <c r="AD36" s="75">
        <v>0</v>
      </c>
      <c r="AE36" s="75">
        <f t="shared" si="9"/>
        <v>32921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0</v>
      </c>
      <c r="AO36" s="75">
        <f t="shared" si="13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54524</v>
      </c>
      <c r="BE36" s="75">
        <v>0</v>
      </c>
      <c r="BF36" s="75">
        <v>0</v>
      </c>
      <c r="BG36" s="75">
        <f t="shared" si="16"/>
        <v>0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551</v>
      </c>
      <c r="BP36" s="75">
        <f t="shared" si="25"/>
        <v>32921</v>
      </c>
      <c r="BQ36" s="75">
        <f t="shared" si="26"/>
        <v>0</v>
      </c>
      <c r="BR36" s="75">
        <f t="shared" si="27"/>
        <v>0</v>
      </c>
      <c r="BS36" s="75">
        <f t="shared" si="28"/>
        <v>0</v>
      </c>
      <c r="BT36" s="75">
        <f t="shared" si="29"/>
        <v>0</v>
      </c>
      <c r="BU36" s="75">
        <f t="shared" si="30"/>
        <v>0</v>
      </c>
      <c r="BV36" s="75">
        <f t="shared" si="31"/>
        <v>0</v>
      </c>
      <c r="BW36" s="75">
        <f t="shared" si="32"/>
        <v>0</v>
      </c>
      <c r="BX36" s="75">
        <f t="shared" si="33"/>
        <v>0</v>
      </c>
      <c r="BY36" s="75">
        <f t="shared" si="34"/>
        <v>0</v>
      </c>
      <c r="BZ36" s="75">
        <f t="shared" si="35"/>
        <v>0</v>
      </c>
      <c r="CA36" s="75">
        <f t="shared" si="36"/>
        <v>32921</v>
      </c>
      <c r="CB36" s="75">
        <f t="shared" si="37"/>
        <v>31722</v>
      </c>
      <c r="CC36" s="75">
        <f t="shared" si="38"/>
        <v>1199</v>
      </c>
      <c r="CD36" s="75">
        <f t="shared" si="39"/>
        <v>0</v>
      </c>
      <c r="CE36" s="75">
        <f t="shared" si="40"/>
        <v>0</v>
      </c>
      <c r="CF36" s="76">
        <f t="shared" si="41"/>
        <v>83535</v>
      </c>
      <c r="CG36" s="75">
        <f t="shared" si="42"/>
        <v>0</v>
      </c>
      <c r="CH36" s="75">
        <f t="shared" si="43"/>
        <v>0</v>
      </c>
      <c r="CI36" s="75">
        <f t="shared" si="44"/>
        <v>32921</v>
      </c>
    </row>
    <row r="37" spans="1:87" s="50" customFormat="1" ht="12" customHeight="1">
      <c r="A37" s="53" t="s">
        <v>120</v>
      </c>
      <c r="B37" s="54" t="s">
        <v>198</v>
      </c>
      <c r="C37" s="53" t="s">
        <v>199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330</v>
      </c>
      <c r="L37" s="75">
        <f t="shared" si="5"/>
        <v>36277</v>
      </c>
      <c r="M37" s="75">
        <f t="shared" si="6"/>
        <v>0</v>
      </c>
      <c r="N37" s="75">
        <v>0</v>
      </c>
      <c r="O37" s="75">
        <v>0</v>
      </c>
      <c r="P37" s="75">
        <v>0</v>
      </c>
      <c r="Q37" s="75">
        <v>0</v>
      </c>
      <c r="R37" s="75">
        <f t="shared" si="7"/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8"/>
        <v>36277</v>
      </c>
      <c r="X37" s="75">
        <v>34801</v>
      </c>
      <c r="Y37" s="75">
        <v>1476</v>
      </c>
      <c r="Z37" s="75">
        <v>0</v>
      </c>
      <c r="AA37" s="75">
        <v>0</v>
      </c>
      <c r="AB37" s="76">
        <v>17287</v>
      </c>
      <c r="AC37" s="75">
        <v>0</v>
      </c>
      <c r="AD37" s="75">
        <v>0</v>
      </c>
      <c r="AE37" s="75">
        <f t="shared" si="9"/>
        <v>36277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2080</v>
      </c>
      <c r="AN37" s="75">
        <f t="shared" si="12"/>
        <v>0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f t="shared" si="15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18226</v>
      </c>
      <c r="BE37" s="75">
        <v>0</v>
      </c>
      <c r="BF37" s="75">
        <v>0</v>
      </c>
      <c r="BG37" s="75">
        <f t="shared" si="16"/>
        <v>0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2410</v>
      </c>
      <c r="BP37" s="75">
        <f t="shared" si="25"/>
        <v>36277</v>
      </c>
      <c r="BQ37" s="75">
        <f t="shared" si="26"/>
        <v>0</v>
      </c>
      <c r="BR37" s="75">
        <f t="shared" si="27"/>
        <v>0</v>
      </c>
      <c r="BS37" s="75">
        <f t="shared" si="28"/>
        <v>0</v>
      </c>
      <c r="BT37" s="75">
        <f t="shared" si="29"/>
        <v>0</v>
      </c>
      <c r="BU37" s="75">
        <f t="shared" si="30"/>
        <v>0</v>
      </c>
      <c r="BV37" s="75">
        <f t="shared" si="31"/>
        <v>0</v>
      </c>
      <c r="BW37" s="75">
        <f t="shared" si="32"/>
        <v>0</v>
      </c>
      <c r="BX37" s="75">
        <f t="shared" si="33"/>
        <v>0</v>
      </c>
      <c r="BY37" s="75">
        <f t="shared" si="34"/>
        <v>0</v>
      </c>
      <c r="BZ37" s="75">
        <f t="shared" si="35"/>
        <v>0</v>
      </c>
      <c r="CA37" s="75">
        <f t="shared" si="36"/>
        <v>36277</v>
      </c>
      <c r="CB37" s="75">
        <f t="shared" si="37"/>
        <v>34801</v>
      </c>
      <c r="CC37" s="75">
        <f t="shared" si="38"/>
        <v>1476</v>
      </c>
      <c r="CD37" s="75">
        <f t="shared" si="39"/>
        <v>0</v>
      </c>
      <c r="CE37" s="75">
        <f t="shared" si="40"/>
        <v>0</v>
      </c>
      <c r="CF37" s="76">
        <f t="shared" si="41"/>
        <v>35513</v>
      </c>
      <c r="CG37" s="75">
        <f t="shared" si="42"/>
        <v>0</v>
      </c>
      <c r="CH37" s="75">
        <f t="shared" si="43"/>
        <v>0</v>
      </c>
      <c r="CI37" s="75">
        <f t="shared" si="44"/>
        <v>36277</v>
      </c>
    </row>
    <row r="38" spans="1:87" s="50" customFormat="1" ht="12" customHeight="1">
      <c r="A38" s="53" t="s">
        <v>120</v>
      </c>
      <c r="B38" s="54" t="s">
        <v>200</v>
      </c>
      <c r="C38" s="53" t="s">
        <v>201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449</v>
      </c>
      <c r="L38" s="75">
        <f t="shared" si="5"/>
        <v>31416</v>
      </c>
      <c r="M38" s="75">
        <f t="shared" si="6"/>
        <v>0</v>
      </c>
      <c r="N38" s="75">
        <v>0</v>
      </c>
      <c r="O38" s="75">
        <v>0</v>
      </c>
      <c r="P38" s="75">
        <v>0</v>
      </c>
      <c r="Q38" s="75">
        <v>0</v>
      </c>
      <c r="R38" s="75">
        <f t="shared" si="7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8"/>
        <v>31416</v>
      </c>
      <c r="X38" s="75">
        <v>29715</v>
      </c>
      <c r="Y38" s="75">
        <v>1701</v>
      </c>
      <c r="Z38" s="75">
        <v>0</v>
      </c>
      <c r="AA38" s="75">
        <v>0</v>
      </c>
      <c r="AB38" s="76">
        <v>23270</v>
      </c>
      <c r="AC38" s="75">
        <v>0</v>
      </c>
      <c r="AD38" s="75">
        <v>0</v>
      </c>
      <c r="AE38" s="75">
        <f t="shared" si="9"/>
        <v>31416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2618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23416</v>
      </c>
      <c r="BE38" s="75">
        <v>0</v>
      </c>
      <c r="BF38" s="75">
        <v>0</v>
      </c>
      <c r="BG38" s="75">
        <f t="shared" si="16"/>
        <v>0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3067</v>
      </c>
      <c r="BP38" s="75">
        <f t="shared" si="25"/>
        <v>31416</v>
      </c>
      <c r="BQ38" s="75">
        <f t="shared" si="26"/>
        <v>0</v>
      </c>
      <c r="BR38" s="75">
        <f t="shared" si="27"/>
        <v>0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0</v>
      </c>
      <c r="BW38" s="75">
        <f t="shared" si="32"/>
        <v>0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31416</v>
      </c>
      <c r="CB38" s="75">
        <f t="shared" si="37"/>
        <v>29715</v>
      </c>
      <c r="CC38" s="75">
        <f t="shared" si="38"/>
        <v>1701</v>
      </c>
      <c r="CD38" s="75">
        <f t="shared" si="39"/>
        <v>0</v>
      </c>
      <c r="CE38" s="75">
        <f t="shared" si="40"/>
        <v>0</v>
      </c>
      <c r="CF38" s="76">
        <f t="shared" si="41"/>
        <v>46686</v>
      </c>
      <c r="CG38" s="75">
        <f t="shared" si="42"/>
        <v>0</v>
      </c>
      <c r="CH38" s="75">
        <f t="shared" si="43"/>
        <v>0</v>
      </c>
      <c r="CI38" s="75">
        <f t="shared" si="44"/>
        <v>31416</v>
      </c>
    </row>
    <row r="39" spans="1:87" s="50" customFormat="1" ht="12" customHeight="1">
      <c r="A39" s="53" t="s">
        <v>120</v>
      </c>
      <c r="B39" s="54" t="s">
        <v>202</v>
      </c>
      <c r="C39" s="53" t="s">
        <v>203</v>
      </c>
      <c r="D39" s="75">
        <f t="shared" si="3"/>
        <v>0</v>
      </c>
      <c r="E39" s="75">
        <f t="shared" si="4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301</v>
      </c>
      <c r="L39" s="75">
        <f t="shared" si="5"/>
        <v>25200</v>
      </c>
      <c r="M39" s="75">
        <f t="shared" si="6"/>
        <v>6126</v>
      </c>
      <c r="N39" s="75">
        <v>6126</v>
      </c>
      <c r="O39" s="75">
        <v>0</v>
      </c>
      <c r="P39" s="75">
        <v>0</v>
      </c>
      <c r="Q39" s="75">
        <v>0</v>
      </c>
      <c r="R39" s="75">
        <f t="shared" si="7"/>
        <v>0</v>
      </c>
      <c r="S39" s="75">
        <v>0</v>
      </c>
      <c r="T39" s="75">
        <v>0</v>
      </c>
      <c r="U39" s="75">
        <v>0</v>
      </c>
      <c r="V39" s="75">
        <v>0</v>
      </c>
      <c r="W39" s="75">
        <f t="shared" si="8"/>
        <v>19074</v>
      </c>
      <c r="X39" s="75">
        <v>18035</v>
      </c>
      <c r="Y39" s="75">
        <v>949</v>
      </c>
      <c r="Z39" s="75">
        <v>0</v>
      </c>
      <c r="AA39" s="75">
        <v>90</v>
      </c>
      <c r="AB39" s="76">
        <v>15907</v>
      </c>
      <c r="AC39" s="75">
        <v>0</v>
      </c>
      <c r="AD39" s="75">
        <v>0</v>
      </c>
      <c r="AE39" s="75">
        <f t="shared" si="9"/>
        <v>25200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2359</v>
      </c>
      <c r="AN39" s="75">
        <f t="shared" si="12"/>
        <v>0</v>
      </c>
      <c r="AO39" s="75">
        <f t="shared" si="13"/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0</v>
      </c>
      <c r="AZ39" s="75">
        <v>0</v>
      </c>
      <c r="BA39" s="75">
        <v>0</v>
      </c>
      <c r="BB39" s="75">
        <v>0</v>
      </c>
      <c r="BC39" s="75">
        <v>0</v>
      </c>
      <c r="BD39" s="76">
        <v>22118</v>
      </c>
      <c r="BE39" s="75">
        <v>0</v>
      </c>
      <c r="BF39" s="75">
        <v>0</v>
      </c>
      <c r="BG39" s="75">
        <f t="shared" si="16"/>
        <v>0</v>
      </c>
      <c r="BH39" s="75">
        <f t="shared" si="17"/>
        <v>0</v>
      </c>
      <c r="BI39" s="75">
        <f t="shared" si="18"/>
        <v>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0</v>
      </c>
      <c r="BN39" s="75">
        <f t="shared" si="23"/>
        <v>0</v>
      </c>
      <c r="BO39" s="76">
        <f t="shared" si="24"/>
        <v>2660</v>
      </c>
      <c r="BP39" s="75">
        <f t="shared" si="25"/>
        <v>25200</v>
      </c>
      <c r="BQ39" s="75">
        <f t="shared" si="26"/>
        <v>6126</v>
      </c>
      <c r="BR39" s="75">
        <f t="shared" si="27"/>
        <v>6126</v>
      </c>
      <c r="BS39" s="75">
        <f t="shared" si="28"/>
        <v>0</v>
      </c>
      <c r="BT39" s="75">
        <f t="shared" si="29"/>
        <v>0</v>
      </c>
      <c r="BU39" s="75">
        <f t="shared" si="30"/>
        <v>0</v>
      </c>
      <c r="BV39" s="75">
        <f t="shared" si="31"/>
        <v>0</v>
      </c>
      <c r="BW39" s="75">
        <f t="shared" si="32"/>
        <v>0</v>
      </c>
      <c r="BX39" s="75">
        <f t="shared" si="33"/>
        <v>0</v>
      </c>
      <c r="BY39" s="75">
        <f t="shared" si="34"/>
        <v>0</v>
      </c>
      <c r="BZ39" s="75">
        <f t="shared" si="35"/>
        <v>0</v>
      </c>
      <c r="CA39" s="75">
        <f t="shared" si="36"/>
        <v>19074</v>
      </c>
      <c r="CB39" s="75">
        <f t="shared" si="37"/>
        <v>18035</v>
      </c>
      <c r="CC39" s="75">
        <f t="shared" si="38"/>
        <v>949</v>
      </c>
      <c r="CD39" s="75">
        <f t="shared" si="39"/>
        <v>0</v>
      </c>
      <c r="CE39" s="75">
        <f t="shared" si="40"/>
        <v>90</v>
      </c>
      <c r="CF39" s="76">
        <f t="shared" si="41"/>
        <v>38025</v>
      </c>
      <c r="CG39" s="75">
        <f t="shared" si="42"/>
        <v>0</v>
      </c>
      <c r="CH39" s="75">
        <f t="shared" si="43"/>
        <v>0</v>
      </c>
      <c r="CI39" s="75">
        <f t="shared" si="44"/>
        <v>25200</v>
      </c>
    </row>
    <row r="40" spans="1:87" s="50" customFormat="1" ht="12" customHeight="1">
      <c r="A40" s="53" t="s">
        <v>120</v>
      </c>
      <c r="B40" s="54" t="s">
        <v>204</v>
      </c>
      <c r="C40" s="53" t="s">
        <v>205</v>
      </c>
      <c r="D40" s="75">
        <f t="shared" si="3"/>
        <v>0</v>
      </c>
      <c r="E40" s="75">
        <f t="shared" si="4"/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t="shared" si="5"/>
        <v>40190</v>
      </c>
      <c r="M40" s="75">
        <f t="shared" si="6"/>
        <v>0</v>
      </c>
      <c r="N40" s="75">
        <v>0</v>
      </c>
      <c r="O40" s="75">
        <v>0</v>
      </c>
      <c r="P40" s="75">
        <v>0</v>
      </c>
      <c r="Q40" s="75">
        <v>0</v>
      </c>
      <c r="R40" s="75">
        <f t="shared" si="7"/>
        <v>1332</v>
      </c>
      <c r="S40" s="75">
        <v>1332</v>
      </c>
      <c r="T40" s="75">
        <v>0</v>
      </c>
      <c r="U40" s="75">
        <v>0</v>
      </c>
      <c r="V40" s="75">
        <v>0</v>
      </c>
      <c r="W40" s="75">
        <f t="shared" si="8"/>
        <v>38858</v>
      </c>
      <c r="X40" s="75">
        <v>5400</v>
      </c>
      <c r="Y40" s="75">
        <v>30582</v>
      </c>
      <c r="Z40" s="75">
        <v>2876</v>
      </c>
      <c r="AA40" s="75">
        <v>0</v>
      </c>
      <c r="AB40" s="76">
        <v>0</v>
      </c>
      <c r="AC40" s="75">
        <v>0</v>
      </c>
      <c r="AD40" s="75">
        <v>0</v>
      </c>
      <c r="AE40" s="75">
        <f t="shared" si="9"/>
        <v>40190</v>
      </c>
      <c r="AF40" s="75">
        <f t="shared" si="10"/>
        <v>0</v>
      </c>
      <c r="AG40" s="75">
        <f t="shared" si="11"/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t="shared" si="12"/>
        <v>6542</v>
      </c>
      <c r="AO40" s="75">
        <f t="shared" si="13"/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4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t="shared" si="15"/>
        <v>6542</v>
      </c>
      <c r="AZ40" s="75">
        <v>0</v>
      </c>
      <c r="BA40" s="75">
        <v>6542</v>
      </c>
      <c r="BB40" s="75">
        <v>0</v>
      </c>
      <c r="BC40" s="75">
        <v>0</v>
      </c>
      <c r="BD40" s="76">
        <v>0</v>
      </c>
      <c r="BE40" s="75">
        <v>0</v>
      </c>
      <c r="BF40" s="75">
        <v>0</v>
      </c>
      <c r="BG40" s="75">
        <f t="shared" si="16"/>
        <v>6542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46732</v>
      </c>
      <c r="BQ40" s="75">
        <f t="shared" si="26"/>
        <v>0</v>
      </c>
      <c r="BR40" s="75">
        <f t="shared" si="27"/>
        <v>0</v>
      </c>
      <c r="BS40" s="75">
        <f t="shared" si="28"/>
        <v>0</v>
      </c>
      <c r="BT40" s="75">
        <f t="shared" si="29"/>
        <v>0</v>
      </c>
      <c r="BU40" s="75">
        <f t="shared" si="30"/>
        <v>0</v>
      </c>
      <c r="BV40" s="75">
        <f t="shared" si="31"/>
        <v>1332</v>
      </c>
      <c r="BW40" s="75">
        <f t="shared" si="32"/>
        <v>1332</v>
      </c>
      <c r="BX40" s="75">
        <f t="shared" si="33"/>
        <v>0</v>
      </c>
      <c r="BY40" s="75">
        <f t="shared" si="34"/>
        <v>0</v>
      </c>
      <c r="BZ40" s="75">
        <f t="shared" si="35"/>
        <v>0</v>
      </c>
      <c r="CA40" s="75">
        <f t="shared" si="36"/>
        <v>45400</v>
      </c>
      <c r="CB40" s="75">
        <f t="shared" si="37"/>
        <v>5400</v>
      </c>
      <c r="CC40" s="75">
        <f t="shared" si="38"/>
        <v>37124</v>
      </c>
      <c r="CD40" s="75">
        <f t="shared" si="39"/>
        <v>2876</v>
      </c>
      <c r="CE40" s="75">
        <f t="shared" si="40"/>
        <v>0</v>
      </c>
      <c r="CF40" s="76">
        <f t="shared" si="41"/>
        <v>0</v>
      </c>
      <c r="CG40" s="75">
        <f t="shared" si="42"/>
        <v>0</v>
      </c>
      <c r="CH40" s="75">
        <f t="shared" si="43"/>
        <v>0</v>
      </c>
      <c r="CI40" s="75">
        <f t="shared" si="44"/>
        <v>46732</v>
      </c>
    </row>
    <row r="41" spans="1:87" s="50" customFormat="1" ht="12" customHeight="1">
      <c r="A41" s="53" t="s">
        <v>120</v>
      </c>
      <c r="B41" s="54" t="s">
        <v>206</v>
      </c>
      <c r="C41" s="53" t="s">
        <v>207</v>
      </c>
      <c r="D41" s="75">
        <f t="shared" si="3"/>
        <v>0</v>
      </c>
      <c r="E41" s="75">
        <f t="shared" si="4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17</v>
      </c>
      <c r="L41" s="75">
        <f t="shared" si="5"/>
        <v>46185</v>
      </c>
      <c r="M41" s="75">
        <f t="shared" si="6"/>
        <v>0</v>
      </c>
      <c r="N41" s="75">
        <v>0</v>
      </c>
      <c r="O41" s="75">
        <v>0</v>
      </c>
      <c r="P41" s="75">
        <v>0</v>
      </c>
      <c r="Q41" s="75">
        <v>0</v>
      </c>
      <c r="R41" s="75">
        <f t="shared" si="7"/>
        <v>6360</v>
      </c>
      <c r="S41" s="75">
        <v>0</v>
      </c>
      <c r="T41" s="75">
        <v>6360</v>
      </c>
      <c r="U41" s="75">
        <v>0</v>
      </c>
      <c r="V41" s="75">
        <v>0</v>
      </c>
      <c r="W41" s="75">
        <f t="shared" si="8"/>
        <v>39825</v>
      </c>
      <c r="X41" s="75">
        <v>37709</v>
      </c>
      <c r="Y41" s="75">
        <v>754</v>
      </c>
      <c r="Z41" s="75">
        <v>0</v>
      </c>
      <c r="AA41" s="75">
        <v>1362</v>
      </c>
      <c r="AB41" s="76">
        <v>45663</v>
      </c>
      <c r="AC41" s="75">
        <v>0</v>
      </c>
      <c r="AD41" s="75">
        <v>4525</v>
      </c>
      <c r="AE41" s="75">
        <f t="shared" si="9"/>
        <v>50710</v>
      </c>
      <c r="AF41" s="75">
        <f t="shared" si="10"/>
        <v>0</v>
      </c>
      <c r="AG41" s="75">
        <f t="shared" si="11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2</v>
      </c>
      <c r="AN41" s="75">
        <f t="shared" si="12"/>
        <v>0</v>
      </c>
      <c r="AO41" s="75">
        <f t="shared" si="13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4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15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12300</v>
      </c>
      <c r="BE41" s="75">
        <v>0</v>
      </c>
      <c r="BF41" s="75">
        <v>0</v>
      </c>
      <c r="BG41" s="75">
        <f t="shared" si="16"/>
        <v>0</v>
      </c>
      <c r="BH41" s="75">
        <f t="shared" si="17"/>
        <v>0</v>
      </c>
      <c r="BI41" s="75">
        <f t="shared" si="18"/>
        <v>0</v>
      </c>
      <c r="BJ41" s="75">
        <f t="shared" si="19"/>
        <v>0</v>
      </c>
      <c r="BK41" s="75">
        <f t="shared" si="20"/>
        <v>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19</v>
      </c>
      <c r="BP41" s="75">
        <f t="shared" si="25"/>
        <v>46185</v>
      </c>
      <c r="BQ41" s="75">
        <f t="shared" si="26"/>
        <v>0</v>
      </c>
      <c r="BR41" s="75">
        <f t="shared" si="27"/>
        <v>0</v>
      </c>
      <c r="BS41" s="75">
        <f t="shared" si="28"/>
        <v>0</v>
      </c>
      <c r="BT41" s="75">
        <f t="shared" si="29"/>
        <v>0</v>
      </c>
      <c r="BU41" s="75">
        <f t="shared" si="30"/>
        <v>0</v>
      </c>
      <c r="BV41" s="75">
        <f t="shared" si="31"/>
        <v>6360</v>
      </c>
      <c r="BW41" s="75">
        <f t="shared" si="32"/>
        <v>0</v>
      </c>
      <c r="BX41" s="75">
        <f t="shared" si="33"/>
        <v>6360</v>
      </c>
      <c r="BY41" s="75">
        <f t="shared" si="34"/>
        <v>0</v>
      </c>
      <c r="BZ41" s="75">
        <f t="shared" si="35"/>
        <v>0</v>
      </c>
      <c r="CA41" s="75">
        <f t="shared" si="36"/>
        <v>39825</v>
      </c>
      <c r="CB41" s="75">
        <f t="shared" si="37"/>
        <v>37709</v>
      </c>
      <c r="CC41" s="75">
        <f t="shared" si="38"/>
        <v>754</v>
      </c>
      <c r="CD41" s="75">
        <f t="shared" si="39"/>
        <v>0</v>
      </c>
      <c r="CE41" s="75">
        <f t="shared" si="40"/>
        <v>1362</v>
      </c>
      <c r="CF41" s="76">
        <f t="shared" si="41"/>
        <v>57963</v>
      </c>
      <c r="CG41" s="75">
        <f t="shared" si="42"/>
        <v>0</v>
      </c>
      <c r="CH41" s="75">
        <f t="shared" si="43"/>
        <v>4525</v>
      </c>
      <c r="CI41" s="75">
        <f t="shared" si="44"/>
        <v>50710</v>
      </c>
    </row>
    <row r="42" spans="1:87" s="50" customFormat="1" ht="12" customHeight="1">
      <c r="A42" s="53" t="s">
        <v>120</v>
      </c>
      <c r="B42" s="54" t="s">
        <v>208</v>
      </c>
      <c r="C42" s="53" t="s">
        <v>209</v>
      </c>
      <c r="D42" s="75">
        <f t="shared" si="3"/>
        <v>0</v>
      </c>
      <c r="E42" s="75">
        <f t="shared" si="4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12</v>
      </c>
      <c r="L42" s="75">
        <f t="shared" si="5"/>
        <v>25211</v>
      </c>
      <c r="M42" s="75">
        <f t="shared" si="6"/>
        <v>4671</v>
      </c>
      <c r="N42" s="75">
        <v>4671</v>
      </c>
      <c r="O42" s="75">
        <v>0</v>
      </c>
      <c r="P42" s="75">
        <v>0</v>
      </c>
      <c r="Q42" s="75">
        <v>0</v>
      </c>
      <c r="R42" s="75">
        <f t="shared" si="7"/>
        <v>0</v>
      </c>
      <c r="S42" s="75">
        <v>0</v>
      </c>
      <c r="T42" s="75">
        <v>0</v>
      </c>
      <c r="U42" s="75">
        <v>0</v>
      </c>
      <c r="V42" s="75">
        <v>0</v>
      </c>
      <c r="W42" s="75">
        <f t="shared" si="8"/>
        <v>20540</v>
      </c>
      <c r="X42" s="75">
        <v>20540</v>
      </c>
      <c r="Y42" s="75">
        <v>0</v>
      </c>
      <c r="Z42" s="75">
        <v>0</v>
      </c>
      <c r="AA42" s="75">
        <v>0</v>
      </c>
      <c r="AB42" s="76">
        <v>19596</v>
      </c>
      <c r="AC42" s="75">
        <v>0</v>
      </c>
      <c r="AD42" s="75">
        <v>0</v>
      </c>
      <c r="AE42" s="75">
        <f t="shared" si="9"/>
        <v>25211</v>
      </c>
      <c r="AF42" s="75">
        <f t="shared" si="10"/>
        <v>0</v>
      </c>
      <c r="AG42" s="75">
        <f t="shared" si="11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2</v>
      </c>
      <c r="AN42" s="75">
        <f t="shared" si="12"/>
        <v>0</v>
      </c>
      <c r="AO42" s="75">
        <f t="shared" si="13"/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14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 t="shared" si="15"/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16555</v>
      </c>
      <c r="BE42" s="75">
        <v>0</v>
      </c>
      <c r="BF42" s="75">
        <v>0</v>
      </c>
      <c r="BG42" s="75">
        <f t="shared" si="16"/>
        <v>0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14</v>
      </c>
      <c r="BP42" s="75">
        <f t="shared" si="25"/>
        <v>25211</v>
      </c>
      <c r="BQ42" s="75">
        <f t="shared" si="26"/>
        <v>4671</v>
      </c>
      <c r="BR42" s="75">
        <f t="shared" si="27"/>
        <v>4671</v>
      </c>
      <c r="BS42" s="75">
        <f t="shared" si="28"/>
        <v>0</v>
      </c>
      <c r="BT42" s="75">
        <f t="shared" si="29"/>
        <v>0</v>
      </c>
      <c r="BU42" s="75">
        <f t="shared" si="30"/>
        <v>0</v>
      </c>
      <c r="BV42" s="75">
        <f t="shared" si="31"/>
        <v>0</v>
      </c>
      <c r="BW42" s="75">
        <f t="shared" si="32"/>
        <v>0</v>
      </c>
      <c r="BX42" s="75">
        <f t="shared" si="33"/>
        <v>0</v>
      </c>
      <c r="BY42" s="75">
        <f t="shared" si="34"/>
        <v>0</v>
      </c>
      <c r="BZ42" s="75">
        <f t="shared" si="35"/>
        <v>0</v>
      </c>
      <c r="CA42" s="75">
        <f t="shared" si="36"/>
        <v>20540</v>
      </c>
      <c r="CB42" s="75">
        <f t="shared" si="37"/>
        <v>20540</v>
      </c>
      <c r="CC42" s="75">
        <f t="shared" si="38"/>
        <v>0</v>
      </c>
      <c r="CD42" s="75">
        <f t="shared" si="39"/>
        <v>0</v>
      </c>
      <c r="CE42" s="75">
        <f t="shared" si="40"/>
        <v>0</v>
      </c>
      <c r="CF42" s="76">
        <f t="shared" si="41"/>
        <v>36151</v>
      </c>
      <c r="CG42" s="75">
        <f t="shared" si="42"/>
        <v>0</v>
      </c>
      <c r="CH42" s="75">
        <f t="shared" si="43"/>
        <v>0</v>
      </c>
      <c r="CI42" s="75">
        <f t="shared" si="44"/>
        <v>25211</v>
      </c>
    </row>
    <row r="43" spans="1:87" s="50" customFormat="1" ht="12" customHeight="1">
      <c r="A43" s="53" t="s">
        <v>120</v>
      </c>
      <c r="B43" s="54" t="s">
        <v>254</v>
      </c>
      <c r="C43" s="53" t="s">
        <v>255</v>
      </c>
      <c r="D43" s="75">
        <f t="shared" si="3"/>
        <v>0</v>
      </c>
      <c r="E43" s="75">
        <f t="shared" si="4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5"/>
        <v>1192400</v>
      </c>
      <c r="M43" s="75">
        <f t="shared" si="6"/>
        <v>266525</v>
      </c>
      <c r="N43" s="75">
        <v>138103</v>
      </c>
      <c r="O43" s="75">
        <v>0</v>
      </c>
      <c r="P43" s="75">
        <v>121566</v>
      </c>
      <c r="Q43" s="75">
        <v>6856</v>
      </c>
      <c r="R43" s="75">
        <f t="shared" si="7"/>
        <v>561476</v>
      </c>
      <c r="S43" s="75">
        <v>0</v>
      </c>
      <c r="T43" s="75">
        <v>553041</v>
      </c>
      <c r="U43" s="75">
        <v>8435</v>
      </c>
      <c r="V43" s="75">
        <v>0</v>
      </c>
      <c r="W43" s="75">
        <f t="shared" si="8"/>
        <v>364399</v>
      </c>
      <c r="X43" s="75">
        <v>187178</v>
      </c>
      <c r="Y43" s="75">
        <v>175640</v>
      </c>
      <c r="Z43" s="75">
        <v>1581</v>
      </c>
      <c r="AA43" s="75">
        <v>0</v>
      </c>
      <c r="AB43" s="76">
        <v>0</v>
      </c>
      <c r="AC43" s="75">
        <v>0</v>
      </c>
      <c r="AD43" s="75">
        <v>112124</v>
      </c>
      <c r="AE43" s="75">
        <f t="shared" si="9"/>
        <v>1304524</v>
      </c>
      <c r="AF43" s="75">
        <f t="shared" si="10"/>
        <v>0</v>
      </c>
      <c r="AG43" s="75">
        <f t="shared" si="11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12"/>
        <v>675851</v>
      </c>
      <c r="AO43" s="75">
        <f t="shared" si="13"/>
        <v>204814</v>
      </c>
      <c r="AP43" s="75">
        <v>83794</v>
      </c>
      <c r="AQ43" s="75">
        <v>91480</v>
      </c>
      <c r="AR43" s="75">
        <v>29540</v>
      </c>
      <c r="AS43" s="75">
        <v>0</v>
      </c>
      <c r="AT43" s="75">
        <f t="shared" si="14"/>
        <v>462408</v>
      </c>
      <c r="AU43" s="75">
        <v>22531</v>
      </c>
      <c r="AV43" s="75">
        <v>439877</v>
      </c>
      <c r="AW43" s="75">
        <v>0</v>
      </c>
      <c r="AX43" s="75">
        <v>0</v>
      </c>
      <c r="AY43" s="75">
        <f t="shared" si="15"/>
        <v>8629</v>
      </c>
      <c r="AZ43" s="75">
        <v>17</v>
      </c>
      <c r="BA43" s="75">
        <v>8612</v>
      </c>
      <c r="BB43" s="75">
        <v>0</v>
      </c>
      <c r="BC43" s="75">
        <v>0</v>
      </c>
      <c r="BD43" s="76">
        <v>0</v>
      </c>
      <c r="BE43" s="75">
        <v>0</v>
      </c>
      <c r="BF43" s="75">
        <v>57329</v>
      </c>
      <c r="BG43" s="75">
        <f t="shared" si="16"/>
        <v>733180</v>
      </c>
      <c r="BH43" s="75">
        <f aca="true" t="shared" si="45" ref="BH43:BN49">SUM(D43,AF43)</f>
        <v>0</v>
      </c>
      <c r="BI43" s="75">
        <f t="shared" si="45"/>
        <v>0</v>
      </c>
      <c r="BJ43" s="75">
        <f t="shared" si="45"/>
        <v>0</v>
      </c>
      <c r="BK43" s="75">
        <f t="shared" si="45"/>
        <v>0</v>
      </c>
      <c r="BL43" s="75">
        <f t="shared" si="45"/>
        <v>0</v>
      </c>
      <c r="BM43" s="75">
        <f t="shared" si="45"/>
        <v>0</v>
      </c>
      <c r="BN43" s="75">
        <f t="shared" si="45"/>
        <v>0</v>
      </c>
      <c r="BO43" s="76">
        <v>0</v>
      </c>
      <c r="BP43" s="75">
        <f aca="true" t="shared" si="46" ref="BP43:CE49">SUM(L43,AN43)</f>
        <v>1868251</v>
      </c>
      <c r="BQ43" s="75">
        <f t="shared" si="46"/>
        <v>471339</v>
      </c>
      <c r="BR43" s="75">
        <f t="shared" si="46"/>
        <v>221897</v>
      </c>
      <c r="BS43" s="75">
        <f t="shared" si="46"/>
        <v>91480</v>
      </c>
      <c r="BT43" s="75">
        <f t="shared" si="46"/>
        <v>151106</v>
      </c>
      <c r="BU43" s="75">
        <f t="shared" si="46"/>
        <v>6856</v>
      </c>
      <c r="BV43" s="75">
        <f t="shared" si="46"/>
        <v>1023884</v>
      </c>
      <c r="BW43" s="75">
        <f t="shared" si="46"/>
        <v>22531</v>
      </c>
      <c r="BX43" s="75">
        <f t="shared" si="46"/>
        <v>992918</v>
      </c>
      <c r="BY43" s="75">
        <f t="shared" si="46"/>
        <v>8435</v>
      </c>
      <c r="BZ43" s="75">
        <f t="shared" si="46"/>
        <v>0</v>
      </c>
      <c r="CA43" s="75">
        <f t="shared" si="46"/>
        <v>373028</v>
      </c>
      <c r="CB43" s="75">
        <f t="shared" si="46"/>
        <v>187195</v>
      </c>
      <c r="CC43" s="75">
        <f t="shared" si="46"/>
        <v>184252</v>
      </c>
      <c r="CD43" s="75">
        <f t="shared" si="46"/>
        <v>1581</v>
      </c>
      <c r="CE43" s="75">
        <f t="shared" si="46"/>
        <v>0</v>
      </c>
      <c r="CF43" s="76">
        <v>0</v>
      </c>
      <c r="CG43" s="75">
        <f aca="true" t="shared" si="47" ref="CG43:CI49">SUM(AC43,BE43)</f>
        <v>0</v>
      </c>
      <c r="CH43" s="75">
        <f t="shared" si="47"/>
        <v>169453</v>
      </c>
      <c r="CI43" s="75">
        <f t="shared" si="47"/>
        <v>2037704</v>
      </c>
    </row>
    <row r="44" spans="1:87" s="50" customFormat="1" ht="12" customHeight="1">
      <c r="A44" s="53" t="s">
        <v>120</v>
      </c>
      <c r="B44" s="54" t="s">
        <v>256</v>
      </c>
      <c r="C44" s="53" t="s">
        <v>257</v>
      </c>
      <c r="D44" s="75">
        <f t="shared" si="3"/>
        <v>4438</v>
      </c>
      <c r="E44" s="75">
        <f t="shared" si="4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4438</v>
      </c>
      <c r="K44" s="76">
        <v>0</v>
      </c>
      <c r="L44" s="75">
        <f t="shared" si="5"/>
        <v>725692</v>
      </c>
      <c r="M44" s="75">
        <f t="shared" si="6"/>
        <v>142566</v>
      </c>
      <c r="N44" s="75">
        <v>142566</v>
      </c>
      <c r="O44" s="75">
        <v>0</v>
      </c>
      <c r="P44" s="75">
        <v>0</v>
      </c>
      <c r="Q44" s="75">
        <v>0</v>
      </c>
      <c r="R44" s="75">
        <f t="shared" si="7"/>
        <v>130802</v>
      </c>
      <c r="S44" s="75">
        <v>0</v>
      </c>
      <c r="T44" s="75">
        <v>130802</v>
      </c>
      <c r="U44" s="75">
        <v>0</v>
      </c>
      <c r="V44" s="75">
        <v>0</v>
      </c>
      <c r="W44" s="75">
        <f t="shared" si="8"/>
        <v>452324</v>
      </c>
      <c r="X44" s="75">
        <v>0</v>
      </c>
      <c r="Y44" s="75">
        <v>415268</v>
      </c>
      <c r="Z44" s="75">
        <v>0</v>
      </c>
      <c r="AA44" s="75">
        <v>37056</v>
      </c>
      <c r="AB44" s="76">
        <v>0</v>
      </c>
      <c r="AC44" s="75">
        <v>0</v>
      </c>
      <c r="AD44" s="75">
        <v>0</v>
      </c>
      <c r="AE44" s="75">
        <f t="shared" si="9"/>
        <v>730130</v>
      </c>
      <c r="AF44" s="75">
        <f t="shared" si="10"/>
        <v>0</v>
      </c>
      <c r="AG44" s="75">
        <f t="shared" si="11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12"/>
        <v>285338</v>
      </c>
      <c r="AO44" s="75">
        <f t="shared" si="13"/>
        <v>66058</v>
      </c>
      <c r="AP44" s="75">
        <v>66058</v>
      </c>
      <c r="AQ44" s="75">
        <v>0</v>
      </c>
      <c r="AR44" s="75">
        <v>0</v>
      </c>
      <c r="AS44" s="75">
        <v>0</v>
      </c>
      <c r="AT44" s="75">
        <f t="shared" si="14"/>
        <v>114930</v>
      </c>
      <c r="AU44" s="75">
        <v>0</v>
      </c>
      <c r="AV44" s="75">
        <v>114930</v>
      </c>
      <c r="AW44" s="75">
        <v>0</v>
      </c>
      <c r="AX44" s="75">
        <v>0</v>
      </c>
      <c r="AY44" s="75">
        <f t="shared" si="15"/>
        <v>104350</v>
      </c>
      <c r="AZ44" s="75">
        <v>0</v>
      </c>
      <c r="BA44" s="75">
        <v>102178</v>
      </c>
      <c r="BB44" s="75">
        <v>0</v>
      </c>
      <c r="BC44" s="75">
        <v>2172</v>
      </c>
      <c r="BD44" s="76">
        <v>0</v>
      </c>
      <c r="BE44" s="75">
        <v>0</v>
      </c>
      <c r="BF44" s="75">
        <v>0</v>
      </c>
      <c r="BG44" s="75">
        <f t="shared" si="16"/>
        <v>285338</v>
      </c>
      <c r="BH44" s="75">
        <f t="shared" si="45"/>
        <v>4438</v>
      </c>
      <c r="BI44" s="75">
        <f t="shared" si="45"/>
        <v>0</v>
      </c>
      <c r="BJ44" s="75">
        <f t="shared" si="45"/>
        <v>0</v>
      </c>
      <c r="BK44" s="75">
        <f t="shared" si="45"/>
        <v>0</v>
      </c>
      <c r="BL44" s="75">
        <f t="shared" si="45"/>
        <v>0</v>
      </c>
      <c r="BM44" s="75">
        <f t="shared" si="45"/>
        <v>0</v>
      </c>
      <c r="BN44" s="75">
        <f t="shared" si="45"/>
        <v>4438</v>
      </c>
      <c r="BO44" s="76">
        <v>0</v>
      </c>
      <c r="BP44" s="75">
        <f t="shared" si="46"/>
        <v>1011030</v>
      </c>
      <c r="BQ44" s="75">
        <f t="shared" si="46"/>
        <v>208624</v>
      </c>
      <c r="BR44" s="75">
        <f t="shared" si="46"/>
        <v>208624</v>
      </c>
      <c r="BS44" s="75">
        <f t="shared" si="46"/>
        <v>0</v>
      </c>
      <c r="BT44" s="75">
        <f t="shared" si="46"/>
        <v>0</v>
      </c>
      <c r="BU44" s="75">
        <f t="shared" si="46"/>
        <v>0</v>
      </c>
      <c r="BV44" s="75">
        <f t="shared" si="46"/>
        <v>245732</v>
      </c>
      <c r="BW44" s="75">
        <f t="shared" si="46"/>
        <v>0</v>
      </c>
      <c r="BX44" s="75">
        <f t="shared" si="46"/>
        <v>245732</v>
      </c>
      <c r="BY44" s="75">
        <f t="shared" si="46"/>
        <v>0</v>
      </c>
      <c r="BZ44" s="75">
        <f t="shared" si="46"/>
        <v>0</v>
      </c>
      <c r="CA44" s="75">
        <f t="shared" si="46"/>
        <v>556674</v>
      </c>
      <c r="CB44" s="75">
        <f t="shared" si="46"/>
        <v>0</v>
      </c>
      <c r="CC44" s="75">
        <f t="shared" si="46"/>
        <v>517446</v>
      </c>
      <c r="CD44" s="75">
        <f t="shared" si="46"/>
        <v>0</v>
      </c>
      <c r="CE44" s="75">
        <f t="shared" si="46"/>
        <v>39228</v>
      </c>
      <c r="CF44" s="76">
        <v>0</v>
      </c>
      <c r="CG44" s="75">
        <f t="shared" si="47"/>
        <v>0</v>
      </c>
      <c r="CH44" s="75">
        <f t="shared" si="47"/>
        <v>0</v>
      </c>
      <c r="CI44" s="75">
        <f t="shared" si="47"/>
        <v>1015468</v>
      </c>
    </row>
    <row r="45" spans="1:87" s="50" customFormat="1" ht="12" customHeight="1">
      <c r="A45" s="53" t="s">
        <v>120</v>
      </c>
      <c r="B45" s="54" t="s">
        <v>348</v>
      </c>
      <c r="C45" s="53" t="s">
        <v>349</v>
      </c>
      <c r="D45" s="75">
        <f t="shared" si="3"/>
        <v>0</v>
      </c>
      <c r="E45" s="75">
        <f t="shared" si="4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5"/>
        <v>701611</v>
      </c>
      <c r="M45" s="75">
        <f t="shared" si="6"/>
        <v>39048</v>
      </c>
      <c r="N45" s="75">
        <v>39048</v>
      </c>
      <c r="O45" s="75">
        <v>0</v>
      </c>
      <c r="P45" s="75">
        <v>0</v>
      </c>
      <c r="Q45" s="75">
        <v>0</v>
      </c>
      <c r="R45" s="75">
        <f t="shared" si="7"/>
        <v>531232</v>
      </c>
      <c r="S45" s="75">
        <v>0</v>
      </c>
      <c r="T45" s="75">
        <v>517404</v>
      </c>
      <c r="U45" s="75">
        <v>13828</v>
      </c>
      <c r="V45" s="75">
        <v>0</v>
      </c>
      <c r="W45" s="75">
        <f t="shared" si="8"/>
        <v>131331</v>
      </c>
      <c r="X45" s="75">
        <v>0</v>
      </c>
      <c r="Y45" s="75">
        <v>131331</v>
      </c>
      <c r="Z45" s="75">
        <v>0</v>
      </c>
      <c r="AA45" s="75">
        <v>0</v>
      </c>
      <c r="AB45" s="76">
        <v>0</v>
      </c>
      <c r="AC45" s="75">
        <v>0</v>
      </c>
      <c r="AD45" s="75">
        <v>2686</v>
      </c>
      <c r="AE45" s="75">
        <f t="shared" si="9"/>
        <v>704297</v>
      </c>
      <c r="AF45" s="75">
        <f t="shared" si="10"/>
        <v>0</v>
      </c>
      <c r="AG45" s="75">
        <f t="shared" si="11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12"/>
        <v>223068</v>
      </c>
      <c r="AO45" s="75">
        <f t="shared" si="13"/>
        <v>18433</v>
      </c>
      <c r="AP45" s="75">
        <v>18433</v>
      </c>
      <c r="AQ45" s="75">
        <v>0</v>
      </c>
      <c r="AR45" s="75">
        <v>0</v>
      </c>
      <c r="AS45" s="75">
        <v>0</v>
      </c>
      <c r="AT45" s="75">
        <f t="shared" si="14"/>
        <v>37685</v>
      </c>
      <c r="AU45" s="75">
        <v>0</v>
      </c>
      <c r="AV45" s="75">
        <v>37685</v>
      </c>
      <c r="AW45" s="75">
        <v>0</v>
      </c>
      <c r="AX45" s="75">
        <v>0</v>
      </c>
      <c r="AY45" s="75">
        <f t="shared" si="15"/>
        <v>166950</v>
      </c>
      <c r="AZ45" s="75">
        <v>0</v>
      </c>
      <c r="BA45" s="75">
        <v>166950</v>
      </c>
      <c r="BB45" s="75">
        <v>0</v>
      </c>
      <c r="BC45" s="75">
        <v>0</v>
      </c>
      <c r="BD45" s="76">
        <v>0</v>
      </c>
      <c r="BE45" s="75">
        <v>0</v>
      </c>
      <c r="BF45" s="75">
        <v>404</v>
      </c>
      <c r="BG45" s="75">
        <f t="shared" si="16"/>
        <v>223472</v>
      </c>
      <c r="BH45" s="75">
        <f t="shared" si="45"/>
        <v>0</v>
      </c>
      <c r="BI45" s="75">
        <f t="shared" si="45"/>
        <v>0</v>
      </c>
      <c r="BJ45" s="75">
        <f t="shared" si="45"/>
        <v>0</v>
      </c>
      <c r="BK45" s="75">
        <f t="shared" si="45"/>
        <v>0</v>
      </c>
      <c r="BL45" s="75">
        <f t="shared" si="45"/>
        <v>0</v>
      </c>
      <c r="BM45" s="75">
        <f t="shared" si="45"/>
        <v>0</v>
      </c>
      <c r="BN45" s="75">
        <f t="shared" si="45"/>
        <v>0</v>
      </c>
      <c r="BO45" s="76">
        <v>0</v>
      </c>
      <c r="BP45" s="75">
        <f t="shared" si="46"/>
        <v>924679</v>
      </c>
      <c r="BQ45" s="75">
        <f t="shared" si="46"/>
        <v>57481</v>
      </c>
      <c r="BR45" s="75">
        <f t="shared" si="46"/>
        <v>57481</v>
      </c>
      <c r="BS45" s="75">
        <f t="shared" si="46"/>
        <v>0</v>
      </c>
      <c r="BT45" s="75">
        <f t="shared" si="46"/>
        <v>0</v>
      </c>
      <c r="BU45" s="75">
        <f t="shared" si="46"/>
        <v>0</v>
      </c>
      <c r="BV45" s="75">
        <f t="shared" si="46"/>
        <v>568917</v>
      </c>
      <c r="BW45" s="75">
        <f t="shared" si="46"/>
        <v>0</v>
      </c>
      <c r="BX45" s="75">
        <f t="shared" si="46"/>
        <v>555089</v>
      </c>
      <c r="BY45" s="75">
        <f t="shared" si="46"/>
        <v>13828</v>
      </c>
      <c r="BZ45" s="75">
        <f t="shared" si="46"/>
        <v>0</v>
      </c>
      <c r="CA45" s="75">
        <f t="shared" si="46"/>
        <v>298281</v>
      </c>
      <c r="CB45" s="75">
        <f t="shared" si="46"/>
        <v>0</v>
      </c>
      <c r="CC45" s="75">
        <f t="shared" si="46"/>
        <v>298281</v>
      </c>
      <c r="CD45" s="75">
        <f t="shared" si="46"/>
        <v>0</v>
      </c>
      <c r="CE45" s="75">
        <f t="shared" si="46"/>
        <v>0</v>
      </c>
      <c r="CF45" s="76">
        <v>0</v>
      </c>
      <c r="CG45" s="75">
        <f t="shared" si="47"/>
        <v>0</v>
      </c>
      <c r="CH45" s="75">
        <f t="shared" si="47"/>
        <v>3090</v>
      </c>
      <c r="CI45" s="75">
        <f t="shared" si="47"/>
        <v>927769</v>
      </c>
    </row>
    <row r="46" spans="1:87" s="50" customFormat="1" ht="12" customHeight="1">
      <c r="A46" s="53" t="s">
        <v>120</v>
      </c>
      <c r="B46" s="54" t="s">
        <v>350</v>
      </c>
      <c r="C46" s="53" t="s">
        <v>351</v>
      </c>
      <c r="D46" s="75">
        <f t="shared" si="3"/>
        <v>145478</v>
      </c>
      <c r="E46" s="75">
        <f t="shared" si="4"/>
        <v>143945</v>
      </c>
      <c r="F46" s="75">
        <v>0</v>
      </c>
      <c r="G46" s="75">
        <v>0</v>
      </c>
      <c r="H46" s="75">
        <v>143945</v>
      </c>
      <c r="I46" s="75">
        <v>0</v>
      </c>
      <c r="J46" s="75">
        <v>1533</v>
      </c>
      <c r="K46" s="76">
        <v>0</v>
      </c>
      <c r="L46" s="75">
        <f t="shared" si="5"/>
        <v>1017763</v>
      </c>
      <c r="M46" s="75">
        <f t="shared" si="6"/>
        <v>222753</v>
      </c>
      <c r="N46" s="75">
        <v>148502</v>
      </c>
      <c r="O46" s="75">
        <v>0</v>
      </c>
      <c r="P46" s="75">
        <v>74251</v>
      </c>
      <c r="Q46" s="75">
        <v>0</v>
      </c>
      <c r="R46" s="75">
        <f t="shared" si="7"/>
        <v>489407</v>
      </c>
      <c r="S46" s="75">
        <v>0</v>
      </c>
      <c r="T46" s="75">
        <v>470440</v>
      </c>
      <c r="U46" s="75">
        <v>18967</v>
      </c>
      <c r="V46" s="75">
        <v>0</v>
      </c>
      <c r="W46" s="75">
        <f t="shared" si="8"/>
        <v>304983</v>
      </c>
      <c r="X46" s="75">
        <v>0</v>
      </c>
      <c r="Y46" s="75">
        <v>267666</v>
      </c>
      <c r="Z46" s="75">
        <v>11970</v>
      </c>
      <c r="AA46" s="75">
        <v>25347</v>
      </c>
      <c r="AB46" s="76">
        <v>0</v>
      </c>
      <c r="AC46" s="75">
        <v>620</v>
      </c>
      <c r="AD46" s="75">
        <v>100572</v>
      </c>
      <c r="AE46" s="75">
        <f t="shared" si="9"/>
        <v>1263813</v>
      </c>
      <c r="AF46" s="75">
        <f t="shared" si="10"/>
        <v>12348</v>
      </c>
      <c r="AG46" s="75">
        <f t="shared" si="11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12348</v>
      </c>
      <c r="AM46" s="76">
        <v>0</v>
      </c>
      <c r="AN46" s="75">
        <f t="shared" si="12"/>
        <v>517701</v>
      </c>
      <c r="AO46" s="75">
        <f t="shared" si="13"/>
        <v>166427</v>
      </c>
      <c r="AP46" s="75">
        <v>166427</v>
      </c>
      <c r="AQ46" s="75">
        <v>0</v>
      </c>
      <c r="AR46" s="75">
        <v>0</v>
      </c>
      <c r="AS46" s="75">
        <v>0</v>
      </c>
      <c r="AT46" s="75">
        <f t="shared" si="14"/>
        <v>196147</v>
      </c>
      <c r="AU46" s="75">
        <v>1465</v>
      </c>
      <c r="AV46" s="75">
        <v>194682</v>
      </c>
      <c r="AW46" s="75">
        <v>0</v>
      </c>
      <c r="AX46" s="75">
        <v>0</v>
      </c>
      <c r="AY46" s="75">
        <f t="shared" si="15"/>
        <v>155127</v>
      </c>
      <c r="AZ46" s="75">
        <v>62672</v>
      </c>
      <c r="BA46" s="75">
        <v>57996</v>
      </c>
      <c r="BB46" s="75">
        <v>26643</v>
      </c>
      <c r="BC46" s="75">
        <v>7816</v>
      </c>
      <c r="BD46" s="76">
        <v>0</v>
      </c>
      <c r="BE46" s="75">
        <v>0</v>
      </c>
      <c r="BF46" s="75">
        <v>6736</v>
      </c>
      <c r="BG46" s="75">
        <f t="shared" si="16"/>
        <v>536785</v>
      </c>
      <c r="BH46" s="75">
        <f t="shared" si="45"/>
        <v>157826</v>
      </c>
      <c r="BI46" s="75">
        <f t="shared" si="45"/>
        <v>143945</v>
      </c>
      <c r="BJ46" s="75">
        <f t="shared" si="45"/>
        <v>0</v>
      </c>
      <c r="BK46" s="75">
        <f t="shared" si="45"/>
        <v>0</v>
      </c>
      <c r="BL46" s="75">
        <f t="shared" si="45"/>
        <v>143945</v>
      </c>
      <c r="BM46" s="75">
        <f t="shared" si="45"/>
        <v>0</v>
      </c>
      <c r="BN46" s="75">
        <f t="shared" si="45"/>
        <v>13881</v>
      </c>
      <c r="BO46" s="76">
        <v>0</v>
      </c>
      <c r="BP46" s="75">
        <f t="shared" si="46"/>
        <v>1535464</v>
      </c>
      <c r="BQ46" s="75">
        <f t="shared" si="46"/>
        <v>389180</v>
      </c>
      <c r="BR46" s="75">
        <f t="shared" si="46"/>
        <v>314929</v>
      </c>
      <c r="BS46" s="75">
        <f t="shared" si="46"/>
        <v>0</v>
      </c>
      <c r="BT46" s="75">
        <f t="shared" si="46"/>
        <v>74251</v>
      </c>
      <c r="BU46" s="75">
        <f t="shared" si="46"/>
        <v>0</v>
      </c>
      <c r="BV46" s="75">
        <f t="shared" si="46"/>
        <v>685554</v>
      </c>
      <c r="BW46" s="75">
        <f t="shared" si="46"/>
        <v>1465</v>
      </c>
      <c r="BX46" s="75">
        <f t="shared" si="46"/>
        <v>665122</v>
      </c>
      <c r="BY46" s="75">
        <f t="shared" si="46"/>
        <v>18967</v>
      </c>
      <c r="BZ46" s="75">
        <f t="shared" si="46"/>
        <v>0</v>
      </c>
      <c r="CA46" s="75">
        <f t="shared" si="46"/>
        <v>460110</v>
      </c>
      <c r="CB46" s="75">
        <f t="shared" si="46"/>
        <v>62672</v>
      </c>
      <c r="CC46" s="75">
        <f t="shared" si="46"/>
        <v>325662</v>
      </c>
      <c r="CD46" s="75">
        <f t="shared" si="46"/>
        <v>38613</v>
      </c>
      <c r="CE46" s="75">
        <f t="shared" si="46"/>
        <v>33163</v>
      </c>
      <c r="CF46" s="76">
        <v>0</v>
      </c>
      <c r="CG46" s="75">
        <f t="shared" si="47"/>
        <v>620</v>
      </c>
      <c r="CH46" s="75">
        <f t="shared" si="47"/>
        <v>107308</v>
      </c>
      <c r="CI46" s="75">
        <f t="shared" si="47"/>
        <v>1800598</v>
      </c>
    </row>
    <row r="47" spans="1:87" s="50" customFormat="1" ht="12" customHeight="1">
      <c r="A47" s="53" t="s">
        <v>120</v>
      </c>
      <c r="B47" s="54" t="s">
        <v>352</v>
      </c>
      <c r="C47" s="53" t="s">
        <v>353</v>
      </c>
      <c r="D47" s="75">
        <f t="shared" si="3"/>
        <v>2015</v>
      </c>
      <c r="E47" s="75">
        <f t="shared" si="4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2015</v>
      </c>
      <c r="K47" s="76">
        <v>0</v>
      </c>
      <c r="L47" s="75">
        <f t="shared" si="5"/>
        <v>542572</v>
      </c>
      <c r="M47" s="75">
        <f t="shared" si="6"/>
        <v>204567</v>
      </c>
      <c r="N47" s="75">
        <v>62673</v>
      </c>
      <c r="O47" s="75">
        <v>0</v>
      </c>
      <c r="P47" s="75">
        <v>133822</v>
      </c>
      <c r="Q47" s="75">
        <v>8072</v>
      </c>
      <c r="R47" s="75">
        <f t="shared" si="7"/>
        <v>195367</v>
      </c>
      <c r="S47" s="75">
        <v>0</v>
      </c>
      <c r="T47" s="75">
        <v>191909</v>
      </c>
      <c r="U47" s="75">
        <v>3458</v>
      </c>
      <c r="V47" s="75">
        <v>12368</v>
      </c>
      <c r="W47" s="75">
        <f t="shared" si="8"/>
        <v>130270</v>
      </c>
      <c r="X47" s="75">
        <v>0</v>
      </c>
      <c r="Y47" s="75">
        <v>128311</v>
      </c>
      <c r="Z47" s="75">
        <v>1959</v>
      </c>
      <c r="AA47" s="75">
        <v>0</v>
      </c>
      <c r="AB47" s="76">
        <v>0</v>
      </c>
      <c r="AC47" s="75">
        <v>0</v>
      </c>
      <c r="AD47" s="75">
        <v>0</v>
      </c>
      <c r="AE47" s="75">
        <f t="shared" si="9"/>
        <v>544587</v>
      </c>
      <c r="AF47" s="75">
        <f t="shared" si="10"/>
        <v>0</v>
      </c>
      <c r="AG47" s="75">
        <f t="shared" si="11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12"/>
        <v>145546</v>
      </c>
      <c r="AO47" s="75">
        <f t="shared" si="13"/>
        <v>62047</v>
      </c>
      <c r="AP47" s="75">
        <v>21687</v>
      </c>
      <c r="AQ47" s="75">
        <v>8072</v>
      </c>
      <c r="AR47" s="75">
        <v>32288</v>
      </c>
      <c r="AS47" s="75">
        <v>0</v>
      </c>
      <c r="AT47" s="75">
        <f t="shared" si="14"/>
        <v>58649</v>
      </c>
      <c r="AU47" s="75">
        <v>1749</v>
      </c>
      <c r="AV47" s="75">
        <v>56900</v>
      </c>
      <c r="AW47" s="75">
        <v>0</v>
      </c>
      <c r="AX47" s="75">
        <v>0</v>
      </c>
      <c r="AY47" s="75">
        <f t="shared" si="15"/>
        <v>24850</v>
      </c>
      <c r="AZ47" s="75">
        <v>53</v>
      </c>
      <c r="BA47" s="75">
        <v>24797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16"/>
        <v>145546</v>
      </c>
      <c r="BH47" s="75">
        <f t="shared" si="45"/>
        <v>2015</v>
      </c>
      <c r="BI47" s="75">
        <f t="shared" si="45"/>
        <v>0</v>
      </c>
      <c r="BJ47" s="75">
        <f t="shared" si="45"/>
        <v>0</v>
      </c>
      <c r="BK47" s="75">
        <f t="shared" si="45"/>
        <v>0</v>
      </c>
      <c r="BL47" s="75">
        <f t="shared" si="45"/>
        <v>0</v>
      </c>
      <c r="BM47" s="75">
        <f t="shared" si="45"/>
        <v>0</v>
      </c>
      <c r="BN47" s="75">
        <f t="shared" si="45"/>
        <v>2015</v>
      </c>
      <c r="BO47" s="76">
        <v>0</v>
      </c>
      <c r="BP47" s="75">
        <f t="shared" si="46"/>
        <v>688118</v>
      </c>
      <c r="BQ47" s="75">
        <f t="shared" si="46"/>
        <v>266614</v>
      </c>
      <c r="BR47" s="75">
        <f t="shared" si="46"/>
        <v>84360</v>
      </c>
      <c r="BS47" s="75">
        <f t="shared" si="46"/>
        <v>8072</v>
      </c>
      <c r="BT47" s="75">
        <f t="shared" si="46"/>
        <v>166110</v>
      </c>
      <c r="BU47" s="75">
        <f t="shared" si="46"/>
        <v>8072</v>
      </c>
      <c r="BV47" s="75">
        <f t="shared" si="46"/>
        <v>254016</v>
      </c>
      <c r="BW47" s="75">
        <f t="shared" si="46"/>
        <v>1749</v>
      </c>
      <c r="BX47" s="75">
        <f t="shared" si="46"/>
        <v>248809</v>
      </c>
      <c r="BY47" s="75">
        <f t="shared" si="46"/>
        <v>3458</v>
      </c>
      <c r="BZ47" s="75">
        <f t="shared" si="46"/>
        <v>12368</v>
      </c>
      <c r="CA47" s="75">
        <f t="shared" si="46"/>
        <v>155120</v>
      </c>
      <c r="CB47" s="75">
        <f t="shared" si="46"/>
        <v>53</v>
      </c>
      <c r="CC47" s="75">
        <f t="shared" si="46"/>
        <v>153108</v>
      </c>
      <c r="CD47" s="75">
        <f t="shared" si="46"/>
        <v>1959</v>
      </c>
      <c r="CE47" s="75">
        <f t="shared" si="46"/>
        <v>0</v>
      </c>
      <c r="CF47" s="76">
        <v>0</v>
      </c>
      <c r="CG47" s="75">
        <f t="shared" si="47"/>
        <v>0</v>
      </c>
      <c r="CH47" s="75">
        <f t="shared" si="47"/>
        <v>0</v>
      </c>
      <c r="CI47" s="75">
        <f t="shared" si="47"/>
        <v>690133</v>
      </c>
    </row>
    <row r="48" spans="1:87" s="50" customFormat="1" ht="12" customHeight="1">
      <c r="A48" s="53" t="s">
        <v>120</v>
      </c>
      <c r="B48" s="54" t="s">
        <v>354</v>
      </c>
      <c r="C48" s="53" t="s">
        <v>355</v>
      </c>
      <c r="D48" s="75">
        <f t="shared" si="3"/>
        <v>130691</v>
      </c>
      <c r="E48" s="75">
        <f t="shared" si="4"/>
        <v>130691</v>
      </c>
      <c r="F48" s="75">
        <v>0</v>
      </c>
      <c r="G48" s="75">
        <v>130691</v>
      </c>
      <c r="H48" s="75"/>
      <c r="I48" s="75">
        <v>0</v>
      </c>
      <c r="J48" s="75">
        <v>0</v>
      </c>
      <c r="K48" s="76">
        <v>0</v>
      </c>
      <c r="L48" s="75">
        <f t="shared" si="5"/>
        <v>801507</v>
      </c>
      <c r="M48" s="75">
        <f t="shared" si="6"/>
        <v>48987</v>
      </c>
      <c r="N48" s="75">
        <v>36740</v>
      </c>
      <c r="O48" s="75">
        <v>0</v>
      </c>
      <c r="P48" s="75">
        <v>0</v>
      </c>
      <c r="Q48" s="75">
        <v>12247</v>
      </c>
      <c r="R48" s="75">
        <f t="shared" si="7"/>
        <v>444478</v>
      </c>
      <c r="S48" s="75">
        <v>0</v>
      </c>
      <c r="T48" s="75">
        <v>444478</v>
      </c>
      <c r="U48" s="75">
        <v>0</v>
      </c>
      <c r="V48" s="75">
        <v>0</v>
      </c>
      <c r="W48" s="75">
        <f t="shared" si="8"/>
        <v>308042</v>
      </c>
      <c r="X48" s="75">
        <v>0</v>
      </c>
      <c r="Y48" s="75">
        <v>308042</v>
      </c>
      <c r="Z48" s="75">
        <v>0</v>
      </c>
      <c r="AA48" s="75">
        <v>0</v>
      </c>
      <c r="AB48" s="76">
        <v>0</v>
      </c>
      <c r="AC48" s="75">
        <v>0</v>
      </c>
      <c r="AD48" s="75">
        <v>22982</v>
      </c>
      <c r="AE48" s="75">
        <f t="shared" si="9"/>
        <v>955180</v>
      </c>
      <c r="AF48" s="75">
        <f t="shared" si="10"/>
        <v>25</v>
      </c>
      <c r="AG48" s="75">
        <f t="shared" si="11"/>
        <v>25</v>
      </c>
      <c r="AH48" s="75">
        <v>0</v>
      </c>
      <c r="AI48" s="75">
        <v>25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12"/>
        <v>129042</v>
      </c>
      <c r="AO48" s="75">
        <f t="shared" si="13"/>
        <v>9998</v>
      </c>
      <c r="AP48" s="75">
        <v>9998</v>
      </c>
      <c r="AQ48" s="75">
        <v>0</v>
      </c>
      <c r="AR48" s="75">
        <v>0</v>
      </c>
      <c r="AS48" s="75">
        <v>0</v>
      </c>
      <c r="AT48" s="75">
        <f t="shared" si="14"/>
        <v>100667</v>
      </c>
      <c r="AU48" s="75">
        <v>0</v>
      </c>
      <c r="AV48" s="75">
        <v>100667</v>
      </c>
      <c r="AW48" s="75">
        <v>0</v>
      </c>
      <c r="AX48" s="75">
        <v>0</v>
      </c>
      <c r="AY48" s="75">
        <f t="shared" si="15"/>
        <v>18377</v>
      </c>
      <c r="AZ48" s="75">
        <v>0</v>
      </c>
      <c r="BA48" s="75">
        <v>18377</v>
      </c>
      <c r="BB48" s="75">
        <v>0</v>
      </c>
      <c r="BC48" s="75">
        <v>0</v>
      </c>
      <c r="BD48" s="76">
        <v>0</v>
      </c>
      <c r="BE48" s="75">
        <v>0</v>
      </c>
      <c r="BF48" s="75">
        <v>4688</v>
      </c>
      <c r="BG48" s="75">
        <f t="shared" si="16"/>
        <v>133755</v>
      </c>
      <c r="BH48" s="75">
        <f t="shared" si="45"/>
        <v>130716</v>
      </c>
      <c r="BI48" s="75">
        <f t="shared" si="45"/>
        <v>130716</v>
      </c>
      <c r="BJ48" s="75">
        <f t="shared" si="45"/>
        <v>0</v>
      </c>
      <c r="BK48" s="75">
        <f t="shared" si="45"/>
        <v>130716</v>
      </c>
      <c r="BL48" s="75">
        <f t="shared" si="45"/>
        <v>0</v>
      </c>
      <c r="BM48" s="75">
        <f t="shared" si="45"/>
        <v>0</v>
      </c>
      <c r="BN48" s="75">
        <f t="shared" si="45"/>
        <v>0</v>
      </c>
      <c r="BO48" s="76">
        <v>0</v>
      </c>
      <c r="BP48" s="75">
        <f t="shared" si="46"/>
        <v>930549</v>
      </c>
      <c r="BQ48" s="75">
        <f t="shared" si="46"/>
        <v>58985</v>
      </c>
      <c r="BR48" s="75">
        <f t="shared" si="46"/>
        <v>46738</v>
      </c>
      <c r="BS48" s="75">
        <f t="shared" si="46"/>
        <v>0</v>
      </c>
      <c r="BT48" s="75">
        <f t="shared" si="46"/>
        <v>0</v>
      </c>
      <c r="BU48" s="75">
        <f t="shared" si="46"/>
        <v>12247</v>
      </c>
      <c r="BV48" s="75">
        <f t="shared" si="46"/>
        <v>545145</v>
      </c>
      <c r="BW48" s="75">
        <f t="shared" si="46"/>
        <v>0</v>
      </c>
      <c r="BX48" s="75">
        <f t="shared" si="46"/>
        <v>545145</v>
      </c>
      <c r="BY48" s="75">
        <f t="shared" si="46"/>
        <v>0</v>
      </c>
      <c r="BZ48" s="75">
        <f t="shared" si="46"/>
        <v>0</v>
      </c>
      <c r="CA48" s="75">
        <f t="shared" si="46"/>
        <v>326419</v>
      </c>
      <c r="CB48" s="75">
        <f t="shared" si="46"/>
        <v>0</v>
      </c>
      <c r="CC48" s="75">
        <f t="shared" si="46"/>
        <v>326419</v>
      </c>
      <c r="CD48" s="75">
        <f t="shared" si="46"/>
        <v>0</v>
      </c>
      <c r="CE48" s="75">
        <f t="shared" si="46"/>
        <v>0</v>
      </c>
      <c r="CF48" s="76">
        <v>0</v>
      </c>
      <c r="CG48" s="75">
        <f t="shared" si="47"/>
        <v>0</v>
      </c>
      <c r="CH48" s="75">
        <f t="shared" si="47"/>
        <v>27670</v>
      </c>
      <c r="CI48" s="75">
        <f t="shared" si="47"/>
        <v>1088935</v>
      </c>
    </row>
    <row r="49" spans="1:87" s="50" customFormat="1" ht="12" customHeight="1">
      <c r="A49" s="53" t="s">
        <v>120</v>
      </c>
      <c r="B49" s="54" t="s">
        <v>410</v>
      </c>
      <c r="C49" s="53" t="s">
        <v>411</v>
      </c>
      <c r="D49" s="75">
        <f t="shared" si="3"/>
        <v>0</v>
      </c>
      <c r="E49" s="75">
        <f t="shared" si="4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5"/>
        <v>354314</v>
      </c>
      <c r="M49" s="75">
        <f t="shared" si="6"/>
        <v>46094</v>
      </c>
      <c r="N49" s="75">
        <v>27656</v>
      </c>
      <c r="O49" s="75">
        <v>0</v>
      </c>
      <c r="P49" s="75">
        <v>9219</v>
      </c>
      <c r="Q49" s="75">
        <v>9219</v>
      </c>
      <c r="R49" s="75">
        <f t="shared" si="7"/>
        <v>164729</v>
      </c>
      <c r="S49" s="75">
        <v>2338</v>
      </c>
      <c r="T49" s="75">
        <v>159671</v>
      </c>
      <c r="U49" s="75">
        <v>2720</v>
      </c>
      <c r="V49" s="75">
        <v>0</v>
      </c>
      <c r="W49" s="75">
        <f t="shared" si="8"/>
        <v>143491</v>
      </c>
      <c r="X49" s="75">
        <v>42058</v>
      </c>
      <c r="Y49" s="75">
        <v>90885</v>
      </c>
      <c r="Z49" s="75">
        <v>7496</v>
      </c>
      <c r="AA49" s="75">
        <v>3052</v>
      </c>
      <c r="AB49" s="76">
        <v>0</v>
      </c>
      <c r="AC49" s="75">
        <v>0</v>
      </c>
      <c r="AD49" s="75">
        <v>17834</v>
      </c>
      <c r="AE49" s="75">
        <f t="shared" si="9"/>
        <v>372148</v>
      </c>
      <c r="AF49" s="75">
        <f t="shared" si="10"/>
        <v>0</v>
      </c>
      <c r="AG49" s="75">
        <f t="shared" si="11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12"/>
        <v>65986</v>
      </c>
      <c r="AO49" s="75">
        <f t="shared" si="13"/>
        <v>29776</v>
      </c>
      <c r="AP49" s="75">
        <v>9925</v>
      </c>
      <c r="AQ49" s="75">
        <v>0</v>
      </c>
      <c r="AR49" s="75">
        <v>19851</v>
      </c>
      <c r="AS49" s="75">
        <v>0</v>
      </c>
      <c r="AT49" s="75">
        <f t="shared" si="14"/>
        <v>20809</v>
      </c>
      <c r="AU49" s="75">
        <v>0</v>
      </c>
      <c r="AV49" s="75">
        <v>20809</v>
      </c>
      <c r="AW49" s="75">
        <v>0</v>
      </c>
      <c r="AX49" s="75">
        <v>0</v>
      </c>
      <c r="AY49" s="75">
        <f t="shared" si="15"/>
        <v>15401</v>
      </c>
      <c r="AZ49" s="75">
        <v>0</v>
      </c>
      <c r="BA49" s="75">
        <v>11444</v>
      </c>
      <c r="BB49" s="75">
        <v>3957</v>
      </c>
      <c r="BC49" s="75">
        <v>0</v>
      </c>
      <c r="BD49" s="76">
        <v>0</v>
      </c>
      <c r="BE49" s="75">
        <v>0</v>
      </c>
      <c r="BF49" s="75">
        <v>1282</v>
      </c>
      <c r="BG49" s="75">
        <f t="shared" si="16"/>
        <v>67268</v>
      </c>
      <c r="BH49" s="75">
        <f t="shared" si="45"/>
        <v>0</v>
      </c>
      <c r="BI49" s="75">
        <f t="shared" si="45"/>
        <v>0</v>
      </c>
      <c r="BJ49" s="75">
        <f t="shared" si="45"/>
        <v>0</v>
      </c>
      <c r="BK49" s="75">
        <f t="shared" si="45"/>
        <v>0</v>
      </c>
      <c r="BL49" s="75">
        <f t="shared" si="45"/>
        <v>0</v>
      </c>
      <c r="BM49" s="75">
        <f t="shared" si="45"/>
        <v>0</v>
      </c>
      <c r="BN49" s="75">
        <f t="shared" si="45"/>
        <v>0</v>
      </c>
      <c r="BO49" s="76">
        <v>0</v>
      </c>
      <c r="BP49" s="75">
        <f t="shared" si="46"/>
        <v>420300</v>
      </c>
      <c r="BQ49" s="75">
        <f t="shared" si="46"/>
        <v>75870</v>
      </c>
      <c r="BR49" s="75">
        <f t="shared" si="46"/>
        <v>37581</v>
      </c>
      <c r="BS49" s="75">
        <f t="shared" si="46"/>
        <v>0</v>
      </c>
      <c r="BT49" s="75">
        <f t="shared" si="46"/>
        <v>29070</v>
      </c>
      <c r="BU49" s="75">
        <f t="shared" si="46"/>
        <v>9219</v>
      </c>
      <c r="BV49" s="75">
        <f t="shared" si="46"/>
        <v>185538</v>
      </c>
      <c r="BW49" s="75">
        <f t="shared" si="46"/>
        <v>2338</v>
      </c>
      <c r="BX49" s="75">
        <f t="shared" si="46"/>
        <v>180480</v>
      </c>
      <c r="BY49" s="75">
        <f t="shared" si="46"/>
        <v>2720</v>
      </c>
      <c r="BZ49" s="75">
        <f t="shared" si="46"/>
        <v>0</v>
      </c>
      <c r="CA49" s="75">
        <f t="shared" si="46"/>
        <v>158892</v>
      </c>
      <c r="CB49" s="75">
        <f t="shared" si="46"/>
        <v>42058</v>
      </c>
      <c r="CC49" s="75">
        <f t="shared" si="46"/>
        <v>102329</v>
      </c>
      <c r="CD49" s="75">
        <f t="shared" si="46"/>
        <v>11453</v>
      </c>
      <c r="CE49" s="75">
        <f t="shared" si="46"/>
        <v>3052</v>
      </c>
      <c r="CF49" s="76">
        <v>0</v>
      </c>
      <c r="CG49" s="75">
        <f t="shared" si="47"/>
        <v>0</v>
      </c>
      <c r="CH49" s="75">
        <f t="shared" si="47"/>
        <v>19116</v>
      </c>
      <c r="CI49" s="75">
        <f t="shared" si="47"/>
        <v>439416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5" t="s">
        <v>412</v>
      </c>
      <c r="B2" s="146" t="s">
        <v>413</v>
      </c>
      <c r="C2" s="158" t="s">
        <v>414</v>
      </c>
      <c r="D2" s="136" t="s">
        <v>415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6"/>
      <c r="B3" s="147"/>
      <c r="C3" s="159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6"/>
      <c r="B4" s="147"/>
      <c r="C4" s="160"/>
      <c r="D4" s="120" t="s">
        <v>0</v>
      </c>
      <c r="E4" s="59"/>
      <c r="F4" s="119"/>
      <c r="G4" s="120" t="s">
        <v>416</v>
      </c>
      <c r="H4" s="59"/>
      <c r="I4" s="119"/>
      <c r="J4" s="155" t="s">
        <v>36</v>
      </c>
      <c r="K4" s="158" t="s">
        <v>417</v>
      </c>
      <c r="L4" s="120" t="s">
        <v>0</v>
      </c>
      <c r="M4" s="59"/>
      <c r="N4" s="119"/>
      <c r="O4" s="120" t="s">
        <v>416</v>
      </c>
      <c r="P4" s="59"/>
      <c r="Q4" s="119"/>
      <c r="R4" s="155" t="s">
        <v>36</v>
      </c>
      <c r="S4" s="158" t="s">
        <v>417</v>
      </c>
      <c r="T4" s="120" t="s">
        <v>0</v>
      </c>
      <c r="U4" s="59"/>
      <c r="V4" s="119"/>
      <c r="W4" s="120" t="s">
        <v>416</v>
      </c>
      <c r="X4" s="59"/>
      <c r="Y4" s="119"/>
      <c r="Z4" s="155" t="s">
        <v>36</v>
      </c>
      <c r="AA4" s="158" t="s">
        <v>417</v>
      </c>
      <c r="AB4" s="120" t="s">
        <v>0</v>
      </c>
      <c r="AC4" s="59"/>
      <c r="AD4" s="119"/>
      <c r="AE4" s="120" t="s">
        <v>416</v>
      </c>
      <c r="AF4" s="59"/>
      <c r="AG4" s="119"/>
      <c r="AH4" s="155" t="s">
        <v>36</v>
      </c>
      <c r="AI4" s="158" t="s">
        <v>417</v>
      </c>
      <c r="AJ4" s="120" t="s">
        <v>0</v>
      </c>
      <c r="AK4" s="59"/>
      <c r="AL4" s="119"/>
      <c r="AM4" s="120" t="s">
        <v>416</v>
      </c>
      <c r="AN4" s="59"/>
      <c r="AO4" s="119"/>
      <c r="AP4" s="155" t="s">
        <v>36</v>
      </c>
      <c r="AQ4" s="158" t="s">
        <v>417</v>
      </c>
      <c r="AR4" s="120" t="s">
        <v>0</v>
      </c>
      <c r="AS4" s="59"/>
      <c r="AT4" s="119"/>
      <c r="AU4" s="120" t="s">
        <v>416</v>
      </c>
      <c r="AV4" s="59"/>
      <c r="AW4" s="119"/>
      <c r="AX4" s="155" t="s">
        <v>36</v>
      </c>
      <c r="AY4" s="158" t="s">
        <v>417</v>
      </c>
      <c r="AZ4" s="120" t="s">
        <v>0</v>
      </c>
      <c r="BA4" s="59"/>
      <c r="BB4" s="119"/>
      <c r="BC4" s="120" t="s">
        <v>416</v>
      </c>
      <c r="BD4" s="59"/>
      <c r="BE4" s="119"/>
    </row>
    <row r="5" spans="1:57" s="45" customFormat="1" ht="22.5">
      <c r="A5" s="156"/>
      <c r="B5" s="147"/>
      <c r="C5" s="160"/>
      <c r="D5" s="137" t="s">
        <v>419</v>
      </c>
      <c r="E5" s="127" t="s">
        <v>420</v>
      </c>
      <c r="F5" s="70" t="s">
        <v>421</v>
      </c>
      <c r="G5" s="119" t="s">
        <v>419</v>
      </c>
      <c r="H5" s="127" t="s">
        <v>420</v>
      </c>
      <c r="I5" s="70" t="s">
        <v>421</v>
      </c>
      <c r="J5" s="156"/>
      <c r="K5" s="160"/>
      <c r="L5" s="137" t="s">
        <v>419</v>
      </c>
      <c r="M5" s="127" t="s">
        <v>420</v>
      </c>
      <c r="N5" s="70" t="s">
        <v>423</v>
      </c>
      <c r="O5" s="137" t="s">
        <v>419</v>
      </c>
      <c r="P5" s="127" t="s">
        <v>420</v>
      </c>
      <c r="Q5" s="70" t="s">
        <v>423</v>
      </c>
      <c r="R5" s="156"/>
      <c r="S5" s="160"/>
      <c r="T5" s="137" t="s">
        <v>419</v>
      </c>
      <c r="U5" s="127" t="s">
        <v>420</v>
      </c>
      <c r="V5" s="70" t="s">
        <v>423</v>
      </c>
      <c r="W5" s="137" t="s">
        <v>419</v>
      </c>
      <c r="X5" s="127" t="s">
        <v>420</v>
      </c>
      <c r="Y5" s="70" t="s">
        <v>423</v>
      </c>
      <c r="Z5" s="156"/>
      <c r="AA5" s="160"/>
      <c r="AB5" s="137" t="s">
        <v>419</v>
      </c>
      <c r="AC5" s="127" t="s">
        <v>420</v>
      </c>
      <c r="AD5" s="70" t="s">
        <v>423</v>
      </c>
      <c r="AE5" s="137" t="s">
        <v>419</v>
      </c>
      <c r="AF5" s="127" t="s">
        <v>420</v>
      </c>
      <c r="AG5" s="70" t="s">
        <v>423</v>
      </c>
      <c r="AH5" s="156"/>
      <c r="AI5" s="160"/>
      <c r="AJ5" s="137" t="s">
        <v>419</v>
      </c>
      <c r="AK5" s="127" t="s">
        <v>420</v>
      </c>
      <c r="AL5" s="70" t="s">
        <v>423</v>
      </c>
      <c r="AM5" s="137" t="s">
        <v>419</v>
      </c>
      <c r="AN5" s="127" t="s">
        <v>420</v>
      </c>
      <c r="AO5" s="70" t="s">
        <v>423</v>
      </c>
      <c r="AP5" s="156"/>
      <c r="AQ5" s="160"/>
      <c r="AR5" s="137" t="s">
        <v>419</v>
      </c>
      <c r="AS5" s="127" t="s">
        <v>420</v>
      </c>
      <c r="AT5" s="70" t="s">
        <v>423</v>
      </c>
      <c r="AU5" s="137" t="s">
        <v>419</v>
      </c>
      <c r="AV5" s="127" t="s">
        <v>420</v>
      </c>
      <c r="AW5" s="70" t="s">
        <v>423</v>
      </c>
      <c r="AX5" s="156"/>
      <c r="AY5" s="160"/>
      <c r="AZ5" s="137" t="s">
        <v>419</v>
      </c>
      <c r="BA5" s="127" t="s">
        <v>420</v>
      </c>
      <c r="BB5" s="70" t="s">
        <v>423</v>
      </c>
      <c r="BC5" s="137" t="s">
        <v>419</v>
      </c>
      <c r="BD5" s="127" t="s">
        <v>420</v>
      </c>
      <c r="BE5" s="70" t="s">
        <v>423</v>
      </c>
    </row>
    <row r="6" spans="1:57" s="46" customFormat="1" ht="13.5">
      <c r="A6" s="157"/>
      <c r="B6" s="148"/>
      <c r="C6" s="161"/>
      <c r="D6" s="138" t="s">
        <v>424</v>
      </c>
      <c r="E6" s="139" t="s">
        <v>424</v>
      </c>
      <c r="F6" s="139" t="s">
        <v>424</v>
      </c>
      <c r="G6" s="138" t="s">
        <v>424</v>
      </c>
      <c r="H6" s="139" t="s">
        <v>424</v>
      </c>
      <c r="I6" s="139" t="s">
        <v>424</v>
      </c>
      <c r="J6" s="157"/>
      <c r="K6" s="161"/>
      <c r="L6" s="138" t="s">
        <v>424</v>
      </c>
      <c r="M6" s="139" t="s">
        <v>424</v>
      </c>
      <c r="N6" s="139" t="s">
        <v>424</v>
      </c>
      <c r="O6" s="138" t="s">
        <v>424</v>
      </c>
      <c r="P6" s="139" t="s">
        <v>424</v>
      </c>
      <c r="Q6" s="139" t="s">
        <v>424</v>
      </c>
      <c r="R6" s="157"/>
      <c r="S6" s="161"/>
      <c r="T6" s="138" t="s">
        <v>424</v>
      </c>
      <c r="U6" s="139" t="s">
        <v>424</v>
      </c>
      <c r="V6" s="139" t="s">
        <v>424</v>
      </c>
      <c r="W6" s="138" t="s">
        <v>424</v>
      </c>
      <c r="X6" s="139" t="s">
        <v>424</v>
      </c>
      <c r="Y6" s="139" t="s">
        <v>424</v>
      </c>
      <c r="Z6" s="157"/>
      <c r="AA6" s="161"/>
      <c r="AB6" s="138" t="s">
        <v>424</v>
      </c>
      <c r="AC6" s="139" t="s">
        <v>424</v>
      </c>
      <c r="AD6" s="139" t="s">
        <v>424</v>
      </c>
      <c r="AE6" s="138" t="s">
        <v>424</v>
      </c>
      <c r="AF6" s="139" t="s">
        <v>424</v>
      </c>
      <c r="AG6" s="139" t="s">
        <v>424</v>
      </c>
      <c r="AH6" s="157"/>
      <c r="AI6" s="161"/>
      <c r="AJ6" s="138" t="s">
        <v>424</v>
      </c>
      <c r="AK6" s="139" t="s">
        <v>424</v>
      </c>
      <c r="AL6" s="139" t="s">
        <v>424</v>
      </c>
      <c r="AM6" s="138" t="s">
        <v>424</v>
      </c>
      <c r="AN6" s="139" t="s">
        <v>424</v>
      </c>
      <c r="AO6" s="139" t="s">
        <v>424</v>
      </c>
      <c r="AP6" s="157"/>
      <c r="AQ6" s="161"/>
      <c r="AR6" s="138" t="s">
        <v>424</v>
      </c>
      <c r="AS6" s="139" t="s">
        <v>424</v>
      </c>
      <c r="AT6" s="139" t="s">
        <v>424</v>
      </c>
      <c r="AU6" s="138" t="s">
        <v>424</v>
      </c>
      <c r="AV6" s="139" t="s">
        <v>424</v>
      </c>
      <c r="AW6" s="139" t="s">
        <v>424</v>
      </c>
      <c r="AX6" s="157"/>
      <c r="AY6" s="161"/>
      <c r="AZ6" s="138" t="s">
        <v>424</v>
      </c>
      <c r="BA6" s="139" t="s">
        <v>424</v>
      </c>
      <c r="BB6" s="139" t="s">
        <v>424</v>
      </c>
      <c r="BC6" s="138" t="s">
        <v>424</v>
      </c>
      <c r="BD6" s="139" t="s">
        <v>424</v>
      </c>
      <c r="BE6" s="139" t="s">
        <v>424</v>
      </c>
    </row>
    <row r="7" spans="1:57" s="61" customFormat="1" ht="12" customHeight="1">
      <c r="A7" s="48" t="s">
        <v>425</v>
      </c>
      <c r="B7" s="63" t="s">
        <v>711</v>
      </c>
      <c r="C7" s="48" t="s">
        <v>421</v>
      </c>
      <c r="D7" s="71">
        <f aca="true" t="shared" si="0" ref="D7:I7">SUM(D8:D42)</f>
        <v>118384</v>
      </c>
      <c r="E7" s="71">
        <f t="shared" si="0"/>
        <v>3149818</v>
      </c>
      <c r="F7" s="71">
        <f t="shared" si="0"/>
        <v>3268202</v>
      </c>
      <c r="G7" s="71">
        <f t="shared" si="0"/>
        <v>12372</v>
      </c>
      <c r="H7" s="71">
        <f t="shared" si="0"/>
        <v>1296210</v>
      </c>
      <c r="I7" s="71">
        <f t="shared" si="0"/>
        <v>1308582</v>
      </c>
      <c r="J7" s="49">
        <f>COUNTIF(J8:J42,"&lt;&gt;")</f>
        <v>33</v>
      </c>
      <c r="K7" s="49">
        <f>COUNTIF(K8:K42,"&lt;&gt;")</f>
        <v>33</v>
      </c>
      <c r="L7" s="71">
        <f aca="true" t="shared" si="1" ref="L7:Q7">SUM(L8:L42)</f>
        <v>118384</v>
      </c>
      <c r="M7" s="71">
        <f t="shared" si="1"/>
        <v>3149818</v>
      </c>
      <c r="N7" s="71">
        <f t="shared" si="1"/>
        <v>3268202</v>
      </c>
      <c r="O7" s="71">
        <f t="shared" si="1"/>
        <v>12372</v>
      </c>
      <c r="P7" s="71">
        <f t="shared" si="1"/>
        <v>1296210</v>
      </c>
      <c r="Q7" s="71">
        <f t="shared" si="1"/>
        <v>1308582</v>
      </c>
      <c r="R7" s="49">
        <f>COUNTIF(R8:R42,"&lt;&gt;")</f>
        <v>0</v>
      </c>
      <c r="S7" s="49">
        <f>COUNTIF(S8:S42,"&lt;&gt;")</f>
        <v>0</v>
      </c>
      <c r="T7" s="71">
        <f aca="true" t="shared" si="2" ref="T7:Y7">SUM(T8:T42)</f>
        <v>0</v>
      </c>
      <c r="U7" s="71">
        <f t="shared" si="2"/>
        <v>0</v>
      </c>
      <c r="V7" s="71">
        <f t="shared" si="2"/>
        <v>0</v>
      </c>
      <c r="W7" s="71">
        <f t="shared" si="2"/>
        <v>0</v>
      </c>
      <c r="X7" s="71">
        <f t="shared" si="2"/>
        <v>0</v>
      </c>
      <c r="Y7" s="71">
        <f t="shared" si="2"/>
        <v>0</v>
      </c>
      <c r="Z7" s="49">
        <f>COUNTIF(Z8:Z42,"&lt;&gt;")</f>
        <v>0</v>
      </c>
      <c r="AA7" s="49">
        <f>COUNTIF(AA8:AA42,"&lt;&gt;")</f>
        <v>0</v>
      </c>
      <c r="AB7" s="71">
        <f aca="true" t="shared" si="3" ref="AB7:AG7">SUM(AB8:AB42)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COUNTIF(AH8:AH42,"&lt;&gt;")</f>
        <v>0</v>
      </c>
      <c r="AI7" s="49">
        <f>COUNTIF(AI8:AI42,"&lt;&gt;")</f>
        <v>0</v>
      </c>
      <c r="AJ7" s="71">
        <f aca="true" t="shared" si="4" ref="AJ7:AO7">SUM(AJ8:AJ42)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COUNTIF(AP8:AP42,"&lt;&gt;")</f>
        <v>0</v>
      </c>
      <c r="AQ7" s="49">
        <f>COUNTIF(AQ8:AQ42,"&lt;&gt;")</f>
        <v>0</v>
      </c>
      <c r="AR7" s="71">
        <f aca="true" t="shared" si="5" ref="AR7:AW7">SUM(AR8:AR42)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COUNTIF(AX8:AX42,"&lt;&gt;")</f>
        <v>0</v>
      </c>
      <c r="AY7" s="49">
        <f>COUNTIF(AY8:AY42,"&lt;&gt;")</f>
        <v>0</v>
      </c>
      <c r="AZ7" s="71">
        <f aca="true" t="shared" si="6" ref="AZ7:BE7">SUM(AZ8:AZ42)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425</v>
      </c>
      <c r="B8" s="64" t="s">
        <v>426</v>
      </c>
      <c r="C8" s="51" t="s">
        <v>427</v>
      </c>
      <c r="D8" s="73">
        <f aca="true" t="shared" si="7" ref="D8:D42">SUM(L8,T8,AB8,AJ8,AR8,AZ8)</f>
        <v>85740</v>
      </c>
      <c r="E8" s="73">
        <f aca="true" t="shared" si="8" ref="E8:E42">SUM(M8,U8,AC8,AK8,AS8,BA8)</f>
        <v>402082</v>
      </c>
      <c r="F8" s="73">
        <f aca="true" t="shared" si="9" ref="F8:F42">SUM(D8:E8)</f>
        <v>487822</v>
      </c>
      <c r="G8" s="73">
        <f aca="true" t="shared" si="10" ref="G8:G42">SUM(O8,W8,AE8,AM8,AU8,BC8)</f>
        <v>0</v>
      </c>
      <c r="H8" s="73">
        <f aca="true" t="shared" si="11" ref="H8:H42">SUM(P8,X8,AF8,AN8,AV8,BD8)</f>
        <v>188434</v>
      </c>
      <c r="I8" s="73">
        <f aca="true" t="shared" si="12" ref="I8:I42">SUM(G8:H8)</f>
        <v>188434</v>
      </c>
      <c r="J8" s="65" t="s">
        <v>428</v>
      </c>
      <c r="K8" s="52" t="s">
        <v>429</v>
      </c>
      <c r="L8" s="73">
        <v>85740</v>
      </c>
      <c r="M8" s="73">
        <v>402082</v>
      </c>
      <c r="N8" s="73">
        <f aca="true" t="shared" si="13" ref="N8:N42">SUM(L8,+M8)</f>
        <v>487822</v>
      </c>
      <c r="O8" s="73">
        <v>0</v>
      </c>
      <c r="P8" s="73">
        <v>188434</v>
      </c>
      <c r="Q8" s="73">
        <f aca="true" t="shared" si="14" ref="Q8:Q42">SUM(O8,+P8)</f>
        <v>188434</v>
      </c>
      <c r="R8" s="65"/>
      <c r="S8" s="52"/>
      <c r="T8" s="73">
        <v>0</v>
      </c>
      <c r="U8" s="73">
        <v>0</v>
      </c>
      <c r="V8" s="73">
        <f aca="true" t="shared" si="15" ref="V8:V42">+SUM(T8,U8)</f>
        <v>0</v>
      </c>
      <c r="W8" s="73">
        <v>0</v>
      </c>
      <c r="X8" s="73">
        <v>0</v>
      </c>
      <c r="Y8" s="73">
        <f aca="true" t="shared" si="16" ref="Y8:Y42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42">+SUM(AB8,AC8)</f>
        <v>0</v>
      </c>
      <c r="AE8" s="73">
        <v>0</v>
      </c>
      <c r="AF8" s="73">
        <v>0</v>
      </c>
      <c r="AG8" s="73">
        <f aca="true" t="shared" si="18" ref="AG8:AG42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42">SUM(AJ8,+AK8)</f>
        <v>0</v>
      </c>
      <c r="AM8" s="73">
        <v>0</v>
      </c>
      <c r="AN8" s="73">
        <v>0</v>
      </c>
      <c r="AO8" s="73">
        <f aca="true" t="shared" si="20" ref="AO8:AO42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42">SUM(AR8,+AS8)</f>
        <v>0</v>
      </c>
      <c r="AU8" s="73">
        <v>0</v>
      </c>
      <c r="AV8" s="73">
        <v>0</v>
      </c>
      <c r="AW8" s="73">
        <f aca="true" t="shared" si="22" ref="AW8:AW42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42">SUM(AZ8,BA8)</f>
        <v>0</v>
      </c>
      <c r="BC8" s="73">
        <v>0</v>
      </c>
      <c r="BD8" s="73">
        <v>0</v>
      </c>
      <c r="BE8" s="73">
        <f aca="true" t="shared" si="24" ref="BE8:BE42">SUM(BC8,+BD8)</f>
        <v>0</v>
      </c>
    </row>
    <row r="9" spans="1:57" s="50" customFormat="1" ht="12" customHeight="1">
      <c r="A9" s="51" t="s">
        <v>425</v>
      </c>
      <c r="B9" s="64" t="s">
        <v>430</v>
      </c>
      <c r="C9" s="51" t="s">
        <v>431</v>
      </c>
      <c r="D9" s="73">
        <f t="shared" si="7"/>
        <v>3010</v>
      </c>
      <c r="E9" s="73">
        <f t="shared" si="8"/>
        <v>164817</v>
      </c>
      <c r="F9" s="73">
        <f t="shared" si="9"/>
        <v>167827</v>
      </c>
      <c r="G9" s="73">
        <f t="shared" si="10"/>
        <v>0</v>
      </c>
      <c r="H9" s="73">
        <f t="shared" si="11"/>
        <v>137224</v>
      </c>
      <c r="I9" s="73">
        <f t="shared" si="12"/>
        <v>137224</v>
      </c>
      <c r="J9" s="65" t="s">
        <v>432</v>
      </c>
      <c r="K9" s="52" t="s">
        <v>433</v>
      </c>
      <c r="L9" s="73">
        <v>3010</v>
      </c>
      <c r="M9" s="73">
        <v>164817</v>
      </c>
      <c r="N9" s="73">
        <f t="shared" si="13"/>
        <v>167827</v>
      </c>
      <c r="O9" s="73">
        <v>0</v>
      </c>
      <c r="P9" s="73">
        <v>137224</v>
      </c>
      <c r="Q9" s="73">
        <f t="shared" si="14"/>
        <v>137224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425</v>
      </c>
      <c r="B10" s="64" t="s">
        <v>434</v>
      </c>
      <c r="C10" s="51" t="s">
        <v>435</v>
      </c>
      <c r="D10" s="73">
        <f t="shared" si="7"/>
        <v>0</v>
      </c>
      <c r="E10" s="73">
        <f t="shared" si="8"/>
        <v>0</v>
      </c>
      <c r="F10" s="73">
        <f t="shared" si="9"/>
        <v>0</v>
      </c>
      <c r="G10" s="73">
        <f t="shared" si="10"/>
        <v>0</v>
      </c>
      <c r="H10" s="73">
        <f t="shared" si="11"/>
        <v>0</v>
      </c>
      <c r="I10" s="73">
        <f t="shared" si="12"/>
        <v>0</v>
      </c>
      <c r="J10" s="65"/>
      <c r="K10" s="52"/>
      <c r="L10" s="73">
        <v>0</v>
      </c>
      <c r="M10" s="73">
        <v>0</v>
      </c>
      <c r="N10" s="73">
        <f t="shared" si="13"/>
        <v>0</v>
      </c>
      <c r="O10" s="73">
        <v>0</v>
      </c>
      <c r="P10" s="73">
        <v>0</v>
      </c>
      <c r="Q10" s="73">
        <f t="shared" si="14"/>
        <v>0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436</v>
      </c>
      <c r="B11" s="64" t="s">
        <v>437</v>
      </c>
      <c r="C11" s="51" t="s">
        <v>438</v>
      </c>
      <c r="D11" s="73">
        <f t="shared" si="7"/>
        <v>168</v>
      </c>
      <c r="E11" s="73">
        <f t="shared" si="8"/>
        <v>541169</v>
      </c>
      <c r="F11" s="73">
        <f t="shared" si="9"/>
        <v>541337</v>
      </c>
      <c r="G11" s="73">
        <f t="shared" si="10"/>
        <v>20</v>
      </c>
      <c r="H11" s="73">
        <f t="shared" si="11"/>
        <v>99968</v>
      </c>
      <c r="I11" s="73">
        <f t="shared" si="12"/>
        <v>99988</v>
      </c>
      <c r="J11" s="65" t="s">
        <v>439</v>
      </c>
      <c r="K11" s="52" t="s">
        <v>440</v>
      </c>
      <c r="L11" s="73">
        <v>168</v>
      </c>
      <c r="M11" s="73">
        <v>541169</v>
      </c>
      <c r="N11" s="73">
        <f t="shared" si="13"/>
        <v>541337</v>
      </c>
      <c r="O11" s="73">
        <v>20</v>
      </c>
      <c r="P11" s="73">
        <v>99968</v>
      </c>
      <c r="Q11" s="73">
        <f t="shared" si="14"/>
        <v>99988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441</v>
      </c>
      <c r="B12" s="54" t="s">
        <v>442</v>
      </c>
      <c r="C12" s="53" t="s">
        <v>443</v>
      </c>
      <c r="D12" s="75">
        <f t="shared" si="7"/>
        <v>0</v>
      </c>
      <c r="E12" s="75">
        <f t="shared" si="8"/>
        <v>245124</v>
      </c>
      <c r="F12" s="75">
        <f t="shared" si="9"/>
        <v>245124</v>
      </c>
      <c r="G12" s="75">
        <f t="shared" si="10"/>
        <v>0</v>
      </c>
      <c r="H12" s="75">
        <f t="shared" si="11"/>
        <v>91293</v>
      </c>
      <c r="I12" s="75">
        <f t="shared" si="12"/>
        <v>91293</v>
      </c>
      <c r="J12" s="54" t="s">
        <v>444</v>
      </c>
      <c r="K12" s="53" t="s">
        <v>445</v>
      </c>
      <c r="L12" s="75">
        <v>0</v>
      </c>
      <c r="M12" s="75">
        <v>245124</v>
      </c>
      <c r="N12" s="75">
        <f t="shared" si="13"/>
        <v>245124</v>
      </c>
      <c r="O12" s="75">
        <v>0</v>
      </c>
      <c r="P12" s="75">
        <v>91293</v>
      </c>
      <c r="Q12" s="75">
        <f t="shared" si="14"/>
        <v>91293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446</v>
      </c>
      <c r="B13" s="54" t="s">
        <v>447</v>
      </c>
      <c r="C13" s="53" t="s">
        <v>448</v>
      </c>
      <c r="D13" s="75">
        <f t="shared" si="7"/>
        <v>1273</v>
      </c>
      <c r="E13" s="75">
        <f t="shared" si="8"/>
        <v>167198</v>
      </c>
      <c r="F13" s="75">
        <f t="shared" si="9"/>
        <v>168471</v>
      </c>
      <c r="G13" s="75">
        <f t="shared" si="10"/>
        <v>0</v>
      </c>
      <c r="H13" s="75">
        <f t="shared" si="11"/>
        <v>56166</v>
      </c>
      <c r="I13" s="75">
        <f t="shared" si="12"/>
        <v>56166</v>
      </c>
      <c r="J13" s="54" t="s">
        <v>449</v>
      </c>
      <c r="K13" s="53" t="s">
        <v>450</v>
      </c>
      <c r="L13" s="75">
        <v>1273</v>
      </c>
      <c r="M13" s="75">
        <v>167198</v>
      </c>
      <c r="N13" s="75">
        <f t="shared" si="13"/>
        <v>168471</v>
      </c>
      <c r="O13" s="75">
        <v>0</v>
      </c>
      <c r="P13" s="75">
        <v>56166</v>
      </c>
      <c r="Q13" s="75">
        <f t="shared" si="14"/>
        <v>56166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425</v>
      </c>
      <c r="B14" s="54" t="s">
        <v>451</v>
      </c>
      <c r="C14" s="53" t="s">
        <v>452</v>
      </c>
      <c r="D14" s="75">
        <f t="shared" si="7"/>
        <v>12470</v>
      </c>
      <c r="E14" s="75">
        <f t="shared" si="8"/>
        <v>38804</v>
      </c>
      <c r="F14" s="75">
        <f t="shared" si="9"/>
        <v>51274</v>
      </c>
      <c r="G14" s="75">
        <f t="shared" si="10"/>
        <v>0</v>
      </c>
      <c r="H14" s="75">
        <f t="shared" si="11"/>
        <v>53427</v>
      </c>
      <c r="I14" s="75">
        <f t="shared" si="12"/>
        <v>53427</v>
      </c>
      <c r="J14" s="54" t="s">
        <v>453</v>
      </c>
      <c r="K14" s="53" t="s">
        <v>454</v>
      </c>
      <c r="L14" s="75">
        <v>12470</v>
      </c>
      <c r="M14" s="75">
        <v>38804</v>
      </c>
      <c r="N14" s="75">
        <f t="shared" si="13"/>
        <v>51274</v>
      </c>
      <c r="O14" s="75">
        <v>0</v>
      </c>
      <c r="P14" s="75">
        <v>53427</v>
      </c>
      <c r="Q14" s="75">
        <f t="shared" si="14"/>
        <v>53427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455</v>
      </c>
      <c r="B15" s="54" t="s">
        <v>456</v>
      </c>
      <c r="C15" s="53" t="s">
        <v>457</v>
      </c>
      <c r="D15" s="75">
        <f t="shared" si="7"/>
        <v>0</v>
      </c>
      <c r="E15" s="75">
        <f t="shared" si="8"/>
        <v>61866</v>
      </c>
      <c r="F15" s="75">
        <f t="shared" si="9"/>
        <v>61866</v>
      </c>
      <c r="G15" s="75">
        <f t="shared" si="10"/>
        <v>0</v>
      </c>
      <c r="H15" s="75">
        <f t="shared" si="11"/>
        <v>7523</v>
      </c>
      <c r="I15" s="75">
        <f t="shared" si="12"/>
        <v>7523</v>
      </c>
      <c r="J15" s="54" t="s">
        <v>458</v>
      </c>
      <c r="K15" s="53" t="s">
        <v>459</v>
      </c>
      <c r="L15" s="75">
        <v>0</v>
      </c>
      <c r="M15" s="75">
        <v>61866</v>
      </c>
      <c r="N15" s="75">
        <f t="shared" si="13"/>
        <v>61866</v>
      </c>
      <c r="O15" s="75">
        <v>0</v>
      </c>
      <c r="P15" s="75">
        <v>7523</v>
      </c>
      <c r="Q15" s="75">
        <f t="shared" si="14"/>
        <v>7523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460</v>
      </c>
      <c r="B16" s="54" t="s">
        <v>461</v>
      </c>
      <c r="C16" s="53" t="s">
        <v>462</v>
      </c>
      <c r="D16" s="75">
        <f t="shared" si="7"/>
        <v>934</v>
      </c>
      <c r="E16" s="75">
        <f t="shared" si="8"/>
        <v>50239</v>
      </c>
      <c r="F16" s="75">
        <f t="shared" si="9"/>
        <v>51173</v>
      </c>
      <c r="G16" s="75">
        <f t="shared" si="10"/>
        <v>5291</v>
      </c>
      <c r="H16" s="75">
        <f t="shared" si="11"/>
        <v>51562</v>
      </c>
      <c r="I16" s="75">
        <f t="shared" si="12"/>
        <v>56853</v>
      </c>
      <c r="J16" s="54" t="s">
        <v>463</v>
      </c>
      <c r="K16" s="53" t="s">
        <v>464</v>
      </c>
      <c r="L16" s="75">
        <v>934</v>
      </c>
      <c r="M16" s="75">
        <v>50239</v>
      </c>
      <c r="N16" s="75">
        <f t="shared" si="13"/>
        <v>51173</v>
      </c>
      <c r="O16" s="75">
        <v>5291</v>
      </c>
      <c r="P16" s="75">
        <v>51562</v>
      </c>
      <c r="Q16" s="75">
        <f t="shared" si="14"/>
        <v>56853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465</v>
      </c>
      <c r="B17" s="54" t="s">
        <v>466</v>
      </c>
      <c r="C17" s="53" t="s">
        <v>467</v>
      </c>
      <c r="D17" s="75">
        <f t="shared" si="7"/>
        <v>0</v>
      </c>
      <c r="E17" s="75">
        <f t="shared" si="8"/>
        <v>168490</v>
      </c>
      <c r="F17" s="75">
        <f t="shared" si="9"/>
        <v>168490</v>
      </c>
      <c r="G17" s="75">
        <f t="shared" si="10"/>
        <v>0</v>
      </c>
      <c r="H17" s="75">
        <f t="shared" si="11"/>
        <v>8559</v>
      </c>
      <c r="I17" s="75">
        <f t="shared" si="12"/>
        <v>8559</v>
      </c>
      <c r="J17" s="54" t="s">
        <v>468</v>
      </c>
      <c r="K17" s="53" t="s">
        <v>469</v>
      </c>
      <c r="L17" s="75">
        <v>0</v>
      </c>
      <c r="M17" s="75">
        <v>168490</v>
      </c>
      <c r="N17" s="75">
        <f t="shared" si="13"/>
        <v>168490</v>
      </c>
      <c r="O17" s="75">
        <v>0</v>
      </c>
      <c r="P17" s="75">
        <v>8559</v>
      </c>
      <c r="Q17" s="75">
        <f t="shared" si="14"/>
        <v>8559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470</v>
      </c>
      <c r="B18" s="54" t="s">
        <v>471</v>
      </c>
      <c r="C18" s="53" t="s">
        <v>472</v>
      </c>
      <c r="D18" s="75">
        <f t="shared" si="7"/>
        <v>0</v>
      </c>
      <c r="E18" s="75">
        <f t="shared" si="8"/>
        <v>128485</v>
      </c>
      <c r="F18" s="75">
        <f t="shared" si="9"/>
        <v>128485</v>
      </c>
      <c r="G18" s="75">
        <f t="shared" si="10"/>
        <v>0</v>
      </c>
      <c r="H18" s="75">
        <f t="shared" si="11"/>
        <v>16529</v>
      </c>
      <c r="I18" s="75">
        <f t="shared" si="12"/>
        <v>16529</v>
      </c>
      <c r="J18" s="54" t="s">
        <v>473</v>
      </c>
      <c r="K18" s="53" t="s">
        <v>474</v>
      </c>
      <c r="L18" s="75">
        <v>0</v>
      </c>
      <c r="M18" s="75">
        <v>128485</v>
      </c>
      <c r="N18" s="75">
        <f t="shared" si="13"/>
        <v>128485</v>
      </c>
      <c r="O18" s="75">
        <v>0</v>
      </c>
      <c r="P18" s="75">
        <v>16529</v>
      </c>
      <c r="Q18" s="75">
        <f t="shared" si="14"/>
        <v>16529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475</v>
      </c>
      <c r="B19" s="54" t="s">
        <v>476</v>
      </c>
      <c r="C19" s="53" t="s">
        <v>477</v>
      </c>
      <c r="D19" s="75">
        <f t="shared" si="7"/>
        <v>0</v>
      </c>
      <c r="E19" s="75">
        <f t="shared" si="8"/>
        <v>223925</v>
      </c>
      <c r="F19" s="75">
        <f t="shared" si="9"/>
        <v>223925</v>
      </c>
      <c r="G19" s="75">
        <f t="shared" si="10"/>
        <v>0</v>
      </c>
      <c r="H19" s="75">
        <f t="shared" si="11"/>
        <v>41457</v>
      </c>
      <c r="I19" s="75">
        <f t="shared" si="12"/>
        <v>41457</v>
      </c>
      <c r="J19" s="54" t="s">
        <v>478</v>
      </c>
      <c r="K19" s="53" t="s">
        <v>479</v>
      </c>
      <c r="L19" s="75">
        <v>0</v>
      </c>
      <c r="M19" s="75">
        <v>223925</v>
      </c>
      <c r="N19" s="75">
        <f t="shared" si="13"/>
        <v>223925</v>
      </c>
      <c r="O19" s="75">
        <v>0</v>
      </c>
      <c r="P19" s="75">
        <v>41457</v>
      </c>
      <c r="Q19" s="75">
        <f t="shared" si="14"/>
        <v>41457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425</v>
      </c>
      <c r="B20" s="54" t="s">
        <v>480</v>
      </c>
      <c r="C20" s="53" t="s">
        <v>481</v>
      </c>
      <c r="D20" s="75">
        <f t="shared" si="7"/>
        <v>1177</v>
      </c>
      <c r="E20" s="75">
        <f t="shared" si="8"/>
        <v>64070</v>
      </c>
      <c r="F20" s="75">
        <f t="shared" si="9"/>
        <v>65247</v>
      </c>
      <c r="G20" s="75">
        <f t="shared" si="10"/>
        <v>0</v>
      </c>
      <c r="H20" s="75">
        <f t="shared" si="11"/>
        <v>74212</v>
      </c>
      <c r="I20" s="75">
        <f t="shared" si="12"/>
        <v>74212</v>
      </c>
      <c r="J20" s="54" t="s">
        <v>432</v>
      </c>
      <c r="K20" s="53" t="s">
        <v>433</v>
      </c>
      <c r="L20" s="75">
        <v>1177</v>
      </c>
      <c r="M20" s="75">
        <v>64070</v>
      </c>
      <c r="N20" s="75">
        <f t="shared" si="13"/>
        <v>65247</v>
      </c>
      <c r="O20" s="75">
        <v>0</v>
      </c>
      <c r="P20" s="75">
        <v>74212</v>
      </c>
      <c r="Q20" s="75">
        <f t="shared" si="14"/>
        <v>74212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425</v>
      </c>
      <c r="B21" s="54" t="s">
        <v>482</v>
      </c>
      <c r="C21" s="53" t="s">
        <v>483</v>
      </c>
      <c r="D21" s="75">
        <f t="shared" si="7"/>
        <v>6074</v>
      </c>
      <c r="E21" s="75">
        <f t="shared" si="8"/>
        <v>27439</v>
      </c>
      <c r="F21" s="75">
        <f t="shared" si="9"/>
        <v>33513</v>
      </c>
      <c r="G21" s="75">
        <f t="shared" si="10"/>
        <v>0</v>
      </c>
      <c r="H21" s="75">
        <f t="shared" si="11"/>
        <v>21101</v>
      </c>
      <c r="I21" s="75">
        <f t="shared" si="12"/>
        <v>21101</v>
      </c>
      <c r="J21" s="54" t="s">
        <v>428</v>
      </c>
      <c r="K21" s="53" t="s">
        <v>484</v>
      </c>
      <c r="L21" s="75">
        <v>6074</v>
      </c>
      <c r="M21" s="75">
        <v>27439</v>
      </c>
      <c r="N21" s="75">
        <f t="shared" si="13"/>
        <v>33513</v>
      </c>
      <c r="O21" s="75">
        <v>0</v>
      </c>
      <c r="P21" s="75">
        <v>21101</v>
      </c>
      <c r="Q21" s="75">
        <f t="shared" si="14"/>
        <v>21101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425</v>
      </c>
      <c r="B22" s="54" t="s">
        <v>485</v>
      </c>
      <c r="C22" s="53" t="s">
        <v>486</v>
      </c>
      <c r="D22" s="75">
        <f t="shared" si="7"/>
        <v>5136</v>
      </c>
      <c r="E22" s="75">
        <f t="shared" si="8"/>
        <v>22617</v>
      </c>
      <c r="F22" s="75">
        <f t="shared" si="9"/>
        <v>27753</v>
      </c>
      <c r="G22" s="75">
        <f t="shared" si="10"/>
        <v>0</v>
      </c>
      <c r="H22" s="75">
        <f t="shared" si="11"/>
        <v>22376</v>
      </c>
      <c r="I22" s="75">
        <f t="shared" si="12"/>
        <v>22376</v>
      </c>
      <c r="J22" s="54" t="s">
        <v>428</v>
      </c>
      <c r="K22" s="53" t="s">
        <v>484</v>
      </c>
      <c r="L22" s="75">
        <v>5136</v>
      </c>
      <c r="M22" s="75">
        <v>22617</v>
      </c>
      <c r="N22" s="75">
        <f t="shared" si="13"/>
        <v>27753</v>
      </c>
      <c r="O22" s="75">
        <v>0</v>
      </c>
      <c r="P22" s="75">
        <v>22376</v>
      </c>
      <c r="Q22" s="75">
        <f t="shared" si="14"/>
        <v>22376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425</v>
      </c>
      <c r="B23" s="54" t="s">
        <v>487</v>
      </c>
      <c r="C23" s="53" t="s">
        <v>488</v>
      </c>
      <c r="D23" s="75">
        <f t="shared" si="7"/>
        <v>0</v>
      </c>
      <c r="E23" s="75">
        <f t="shared" si="8"/>
        <v>54428</v>
      </c>
      <c r="F23" s="75">
        <f t="shared" si="9"/>
        <v>54428</v>
      </c>
      <c r="G23" s="75">
        <f t="shared" si="10"/>
        <v>0</v>
      </c>
      <c r="H23" s="75">
        <f t="shared" si="11"/>
        <v>7402</v>
      </c>
      <c r="I23" s="75">
        <f t="shared" si="12"/>
        <v>7402</v>
      </c>
      <c r="J23" s="54" t="s">
        <v>489</v>
      </c>
      <c r="K23" s="53" t="s">
        <v>490</v>
      </c>
      <c r="L23" s="75">
        <v>0</v>
      </c>
      <c r="M23" s="75">
        <v>54428</v>
      </c>
      <c r="N23" s="75">
        <f t="shared" si="13"/>
        <v>54428</v>
      </c>
      <c r="O23" s="75">
        <v>0</v>
      </c>
      <c r="P23" s="75">
        <v>7402</v>
      </c>
      <c r="Q23" s="75">
        <f t="shared" si="14"/>
        <v>7402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425</v>
      </c>
      <c r="B24" s="54" t="s">
        <v>491</v>
      </c>
      <c r="C24" s="53" t="s">
        <v>492</v>
      </c>
      <c r="D24" s="75">
        <f t="shared" si="7"/>
        <v>202</v>
      </c>
      <c r="E24" s="75">
        <f t="shared" si="8"/>
        <v>42348</v>
      </c>
      <c r="F24" s="75">
        <f t="shared" si="9"/>
        <v>42550</v>
      </c>
      <c r="G24" s="75">
        <f t="shared" si="10"/>
        <v>0</v>
      </c>
      <c r="H24" s="75">
        <f t="shared" si="11"/>
        <v>23905</v>
      </c>
      <c r="I24" s="75">
        <f t="shared" si="12"/>
        <v>23905</v>
      </c>
      <c r="J24" s="54" t="s">
        <v>449</v>
      </c>
      <c r="K24" s="53" t="s">
        <v>450</v>
      </c>
      <c r="L24" s="75">
        <v>202</v>
      </c>
      <c r="M24" s="75">
        <v>42348</v>
      </c>
      <c r="N24" s="75">
        <f t="shared" si="13"/>
        <v>42550</v>
      </c>
      <c r="O24" s="75">
        <v>0</v>
      </c>
      <c r="P24" s="75">
        <v>23905</v>
      </c>
      <c r="Q24" s="75">
        <f t="shared" si="14"/>
        <v>23905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425</v>
      </c>
      <c r="B25" s="54" t="s">
        <v>493</v>
      </c>
      <c r="C25" s="53" t="s">
        <v>494</v>
      </c>
      <c r="D25" s="75">
        <f t="shared" si="7"/>
        <v>250</v>
      </c>
      <c r="E25" s="75">
        <f t="shared" si="8"/>
        <v>43612</v>
      </c>
      <c r="F25" s="75">
        <f t="shared" si="9"/>
        <v>43862</v>
      </c>
      <c r="G25" s="75">
        <f t="shared" si="10"/>
        <v>0</v>
      </c>
      <c r="H25" s="75">
        <f t="shared" si="11"/>
        <v>28043</v>
      </c>
      <c r="I25" s="75">
        <f t="shared" si="12"/>
        <v>28043</v>
      </c>
      <c r="J25" s="54" t="s">
        <v>449</v>
      </c>
      <c r="K25" s="53" t="s">
        <v>450</v>
      </c>
      <c r="L25" s="75">
        <v>250</v>
      </c>
      <c r="M25" s="75">
        <v>43612</v>
      </c>
      <c r="N25" s="75">
        <f t="shared" si="13"/>
        <v>43862</v>
      </c>
      <c r="O25" s="75">
        <v>0</v>
      </c>
      <c r="P25" s="75">
        <v>28043</v>
      </c>
      <c r="Q25" s="75">
        <f t="shared" si="14"/>
        <v>28043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425</v>
      </c>
      <c r="B26" s="54" t="s">
        <v>495</v>
      </c>
      <c r="C26" s="53" t="s">
        <v>496</v>
      </c>
      <c r="D26" s="75">
        <f t="shared" si="7"/>
        <v>290</v>
      </c>
      <c r="E26" s="75">
        <f t="shared" si="8"/>
        <v>47612</v>
      </c>
      <c r="F26" s="75">
        <f t="shared" si="9"/>
        <v>47902</v>
      </c>
      <c r="G26" s="75">
        <f t="shared" si="10"/>
        <v>0</v>
      </c>
      <c r="H26" s="75">
        <f t="shared" si="11"/>
        <v>26256</v>
      </c>
      <c r="I26" s="75">
        <f t="shared" si="12"/>
        <v>26256</v>
      </c>
      <c r="J26" s="54" t="s">
        <v>449</v>
      </c>
      <c r="K26" s="53" t="s">
        <v>450</v>
      </c>
      <c r="L26" s="75">
        <v>290</v>
      </c>
      <c r="M26" s="75">
        <v>47612</v>
      </c>
      <c r="N26" s="75">
        <f t="shared" si="13"/>
        <v>47902</v>
      </c>
      <c r="O26" s="75">
        <v>0</v>
      </c>
      <c r="P26" s="75">
        <v>26256</v>
      </c>
      <c r="Q26" s="75">
        <f t="shared" si="14"/>
        <v>26256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425</v>
      </c>
      <c r="B27" s="54" t="s">
        <v>497</v>
      </c>
      <c r="C27" s="53" t="s">
        <v>498</v>
      </c>
      <c r="D27" s="75">
        <f t="shared" si="7"/>
        <v>0</v>
      </c>
      <c r="E27" s="75">
        <f t="shared" si="8"/>
        <v>111962</v>
      </c>
      <c r="F27" s="75">
        <f t="shared" si="9"/>
        <v>111962</v>
      </c>
      <c r="G27" s="75">
        <f t="shared" si="10"/>
        <v>0</v>
      </c>
      <c r="H27" s="75">
        <f t="shared" si="11"/>
        <v>20728</v>
      </c>
      <c r="I27" s="75">
        <f t="shared" si="12"/>
        <v>20728</v>
      </c>
      <c r="J27" s="54" t="s">
        <v>478</v>
      </c>
      <c r="K27" s="53" t="s">
        <v>479</v>
      </c>
      <c r="L27" s="75">
        <v>0</v>
      </c>
      <c r="M27" s="75">
        <v>111962</v>
      </c>
      <c r="N27" s="75">
        <f t="shared" si="13"/>
        <v>111962</v>
      </c>
      <c r="O27" s="75">
        <v>0</v>
      </c>
      <c r="P27" s="75">
        <v>20728</v>
      </c>
      <c r="Q27" s="75">
        <f t="shared" si="14"/>
        <v>20728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425</v>
      </c>
      <c r="B28" s="54" t="s">
        <v>499</v>
      </c>
      <c r="C28" s="53" t="s">
        <v>500</v>
      </c>
      <c r="D28" s="75">
        <f t="shared" si="7"/>
        <v>0</v>
      </c>
      <c r="E28" s="75">
        <f t="shared" si="8"/>
        <v>45899</v>
      </c>
      <c r="F28" s="75">
        <f t="shared" si="9"/>
        <v>45899</v>
      </c>
      <c r="G28" s="75">
        <f t="shared" si="10"/>
        <v>0</v>
      </c>
      <c r="H28" s="75">
        <f t="shared" si="11"/>
        <v>15531</v>
      </c>
      <c r="I28" s="75">
        <f t="shared" si="12"/>
        <v>15531</v>
      </c>
      <c r="J28" s="54" t="s">
        <v>501</v>
      </c>
      <c r="K28" s="53" t="s">
        <v>502</v>
      </c>
      <c r="L28" s="75">
        <v>0</v>
      </c>
      <c r="M28" s="75">
        <v>45899</v>
      </c>
      <c r="N28" s="75">
        <f t="shared" si="13"/>
        <v>45899</v>
      </c>
      <c r="O28" s="75">
        <v>0</v>
      </c>
      <c r="P28" s="75">
        <v>15531</v>
      </c>
      <c r="Q28" s="75">
        <f t="shared" si="14"/>
        <v>15531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425</v>
      </c>
      <c r="B29" s="54" t="s">
        <v>503</v>
      </c>
      <c r="C29" s="53" t="s">
        <v>504</v>
      </c>
      <c r="D29" s="75">
        <f t="shared" si="7"/>
        <v>0</v>
      </c>
      <c r="E29" s="75">
        <f t="shared" si="8"/>
        <v>84532</v>
      </c>
      <c r="F29" s="75">
        <f t="shared" si="9"/>
        <v>84532</v>
      </c>
      <c r="G29" s="75">
        <f t="shared" si="10"/>
        <v>0</v>
      </c>
      <c r="H29" s="75">
        <f t="shared" si="11"/>
        <v>28455</v>
      </c>
      <c r="I29" s="75">
        <f t="shared" si="12"/>
        <v>28455</v>
      </c>
      <c r="J29" s="54" t="s">
        <v>501</v>
      </c>
      <c r="K29" s="53" t="s">
        <v>502</v>
      </c>
      <c r="L29" s="75">
        <v>0</v>
      </c>
      <c r="M29" s="75">
        <v>84532</v>
      </c>
      <c r="N29" s="75">
        <f t="shared" si="13"/>
        <v>84532</v>
      </c>
      <c r="O29" s="75">
        <v>0</v>
      </c>
      <c r="P29" s="75">
        <v>28455</v>
      </c>
      <c r="Q29" s="75">
        <f t="shared" si="14"/>
        <v>28455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425</v>
      </c>
      <c r="B30" s="54" t="s">
        <v>505</v>
      </c>
      <c r="C30" s="53" t="s">
        <v>506</v>
      </c>
      <c r="D30" s="75">
        <f t="shared" si="7"/>
        <v>0</v>
      </c>
      <c r="E30" s="75">
        <f t="shared" si="8"/>
        <v>46077</v>
      </c>
      <c r="F30" s="75">
        <f t="shared" si="9"/>
        <v>46077</v>
      </c>
      <c r="G30" s="75">
        <f t="shared" si="10"/>
        <v>0</v>
      </c>
      <c r="H30" s="75">
        <f t="shared" si="11"/>
        <v>11009</v>
      </c>
      <c r="I30" s="75">
        <f t="shared" si="12"/>
        <v>11009</v>
      </c>
      <c r="J30" s="54" t="s">
        <v>501</v>
      </c>
      <c r="K30" s="53" t="s">
        <v>502</v>
      </c>
      <c r="L30" s="75">
        <v>0</v>
      </c>
      <c r="M30" s="75">
        <v>46077</v>
      </c>
      <c r="N30" s="75">
        <f t="shared" si="13"/>
        <v>46077</v>
      </c>
      <c r="O30" s="75">
        <v>0</v>
      </c>
      <c r="P30" s="75">
        <v>11009</v>
      </c>
      <c r="Q30" s="75">
        <f t="shared" si="14"/>
        <v>11009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425</v>
      </c>
      <c r="B31" s="54" t="s">
        <v>507</v>
      </c>
      <c r="C31" s="53" t="s">
        <v>508</v>
      </c>
      <c r="D31" s="75">
        <f t="shared" si="7"/>
        <v>0</v>
      </c>
      <c r="E31" s="75">
        <f t="shared" si="8"/>
        <v>73066</v>
      </c>
      <c r="F31" s="75">
        <f t="shared" si="9"/>
        <v>73066</v>
      </c>
      <c r="G31" s="75">
        <f t="shared" si="10"/>
        <v>0</v>
      </c>
      <c r="H31" s="75">
        <f t="shared" si="11"/>
        <v>33345</v>
      </c>
      <c r="I31" s="75">
        <f t="shared" si="12"/>
        <v>33345</v>
      </c>
      <c r="J31" s="54" t="s">
        <v>501</v>
      </c>
      <c r="K31" s="53" t="s">
        <v>502</v>
      </c>
      <c r="L31" s="75">
        <v>0</v>
      </c>
      <c r="M31" s="75">
        <v>73066</v>
      </c>
      <c r="N31" s="75">
        <f t="shared" si="13"/>
        <v>73066</v>
      </c>
      <c r="O31" s="75">
        <v>0</v>
      </c>
      <c r="P31" s="75">
        <v>33345</v>
      </c>
      <c r="Q31" s="75">
        <f t="shared" si="14"/>
        <v>33345</v>
      </c>
      <c r="R31" s="54"/>
      <c r="S31" s="53"/>
      <c r="T31" s="75">
        <v>0</v>
      </c>
      <c r="U31" s="75">
        <v>0</v>
      </c>
      <c r="V31" s="75">
        <f t="shared" si="15"/>
        <v>0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425</v>
      </c>
      <c r="B32" s="54" t="s">
        <v>509</v>
      </c>
      <c r="C32" s="53" t="s">
        <v>510</v>
      </c>
      <c r="D32" s="75">
        <f t="shared" si="7"/>
        <v>0</v>
      </c>
      <c r="E32" s="75">
        <f t="shared" si="8"/>
        <v>29691</v>
      </c>
      <c r="F32" s="75">
        <f t="shared" si="9"/>
        <v>29691</v>
      </c>
      <c r="G32" s="75">
        <f t="shared" si="10"/>
        <v>0</v>
      </c>
      <c r="H32" s="75">
        <f t="shared" si="11"/>
        <v>7354</v>
      </c>
      <c r="I32" s="75">
        <f t="shared" si="12"/>
        <v>7354</v>
      </c>
      <c r="J32" s="54" t="s">
        <v>501</v>
      </c>
      <c r="K32" s="53" t="s">
        <v>502</v>
      </c>
      <c r="L32" s="75">
        <v>0</v>
      </c>
      <c r="M32" s="75">
        <v>29691</v>
      </c>
      <c r="N32" s="75">
        <f t="shared" si="13"/>
        <v>29691</v>
      </c>
      <c r="O32" s="75">
        <v>0</v>
      </c>
      <c r="P32" s="75">
        <v>7354</v>
      </c>
      <c r="Q32" s="75">
        <f t="shared" si="14"/>
        <v>7354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425</v>
      </c>
      <c r="B33" s="54" t="s">
        <v>511</v>
      </c>
      <c r="C33" s="53" t="s">
        <v>512</v>
      </c>
      <c r="D33" s="75">
        <f t="shared" si="7"/>
        <v>0</v>
      </c>
      <c r="E33" s="75">
        <f t="shared" si="8"/>
        <v>34680</v>
      </c>
      <c r="F33" s="75">
        <f t="shared" si="9"/>
        <v>34680</v>
      </c>
      <c r="G33" s="75">
        <f t="shared" si="10"/>
        <v>0</v>
      </c>
      <c r="H33" s="75">
        <f t="shared" si="11"/>
        <v>15693</v>
      </c>
      <c r="I33" s="75">
        <f t="shared" si="12"/>
        <v>15693</v>
      </c>
      <c r="J33" s="54" t="s">
        <v>501</v>
      </c>
      <c r="K33" s="53" t="s">
        <v>502</v>
      </c>
      <c r="L33" s="75">
        <v>0</v>
      </c>
      <c r="M33" s="75">
        <v>34680</v>
      </c>
      <c r="N33" s="75">
        <f t="shared" si="13"/>
        <v>34680</v>
      </c>
      <c r="O33" s="75">
        <v>0</v>
      </c>
      <c r="P33" s="75">
        <v>15693</v>
      </c>
      <c r="Q33" s="75">
        <f t="shared" si="14"/>
        <v>15693</v>
      </c>
      <c r="R33" s="54"/>
      <c r="S33" s="53"/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0</v>
      </c>
      <c r="Y33" s="75">
        <f t="shared" si="16"/>
        <v>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425</v>
      </c>
      <c r="B34" s="54" t="s">
        <v>513</v>
      </c>
      <c r="C34" s="53" t="s">
        <v>514</v>
      </c>
      <c r="D34" s="75">
        <f t="shared" si="7"/>
        <v>0</v>
      </c>
      <c r="E34" s="75">
        <f t="shared" si="8"/>
        <v>42113</v>
      </c>
      <c r="F34" s="75">
        <f t="shared" si="9"/>
        <v>42113</v>
      </c>
      <c r="G34" s="75">
        <f t="shared" si="10"/>
        <v>0</v>
      </c>
      <c r="H34" s="75">
        <f t="shared" si="11"/>
        <v>15397</v>
      </c>
      <c r="I34" s="75">
        <f t="shared" si="12"/>
        <v>15397</v>
      </c>
      <c r="J34" s="54" t="s">
        <v>501</v>
      </c>
      <c r="K34" s="53" t="s">
        <v>502</v>
      </c>
      <c r="L34" s="75">
        <v>0</v>
      </c>
      <c r="M34" s="75">
        <v>42113</v>
      </c>
      <c r="N34" s="75">
        <f t="shared" si="13"/>
        <v>42113</v>
      </c>
      <c r="O34" s="75">
        <v>0</v>
      </c>
      <c r="P34" s="75">
        <v>15397</v>
      </c>
      <c r="Q34" s="75">
        <f t="shared" si="14"/>
        <v>15397</v>
      </c>
      <c r="R34" s="54"/>
      <c r="S34" s="53"/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425</v>
      </c>
      <c r="B35" s="54" t="s">
        <v>515</v>
      </c>
      <c r="C35" s="53" t="s">
        <v>516</v>
      </c>
      <c r="D35" s="75">
        <f t="shared" si="7"/>
        <v>0</v>
      </c>
      <c r="E35" s="75">
        <f t="shared" si="8"/>
        <v>36739</v>
      </c>
      <c r="F35" s="75">
        <f t="shared" si="9"/>
        <v>36739</v>
      </c>
      <c r="G35" s="75">
        <f t="shared" si="10"/>
        <v>0</v>
      </c>
      <c r="H35" s="75">
        <f t="shared" si="11"/>
        <v>46122</v>
      </c>
      <c r="I35" s="75">
        <f t="shared" si="12"/>
        <v>46122</v>
      </c>
      <c r="J35" s="54" t="s">
        <v>432</v>
      </c>
      <c r="K35" s="53" t="s">
        <v>433</v>
      </c>
      <c r="L35" s="75">
        <v>0</v>
      </c>
      <c r="M35" s="75">
        <v>36739</v>
      </c>
      <c r="N35" s="75">
        <f t="shared" si="13"/>
        <v>36739</v>
      </c>
      <c r="O35" s="75">
        <v>0</v>
      </c>
      <c r="P35" s="75">
        <v>46122</v>
      </c>
      <c r="Q35" s="75">
        <f t="shared" si="14"/>
        <v>46122</v>
      </c>
      <c r="R35" s="54"/>
      <c r="S35" s="53"/>
      <c r="T35" s="75">
        <v>0</v>
      </c>
      <c r="U35" s="75">
        <v>0</v>
      </c>
      <c r="V35" s="75">
        <f t="shared" si="15"/>
        <v>0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425</v>
      </c>
      <c r="B36" s="54" t="s">
        <v>517</v>
      </c>
      <c r="C36" s="53" t="s">
        <v>518</v>
      </c>
      <c r="D36" s="75">
        <f t="shared" si="7"/>
        <v>551</v>
      </c>
      <c r="E36" s="75">
        <f t="shared" si="8"/>
        <v>29011</v>
      </c>
      <c r="F36" s="75">
        <f t="shared" si="9"/>
        <v>29562</v>
      </c>
      <c r="G36" s="75">
        <f t="shared" si="10"/>
        <v>0</v>
      </c>
      <c r="H36" s="75">
        <f t="shared" si="11"/>
        <v>54524</v>
      </c>
      <c r="I36" s="75">
        <f t="shared" si="12"/>
        <v>54524</v>
      </c>
      <c r="J36" s="54" t="s">
        <v>432</v>
      </c>
      <c r="K36" s="140" t="s">
        <v>519</v>
      </c>
      <c r="L36" s="75">
        <v>551</v>
      </c>
      <c r="M36" s="75">
        <v>29011</v>
      </c>
      <c r="N36" s="75">
        <f t="shared" si="13"/>
        <v>29562</v>
      </c>
      <c r="O36" s="75">
        <v>0</v>
      </c>
      <c r="P36" s="75">
        <v>54524</v>
      </c>
      <c r="Q36" s="75">
        <f t="shared" si="14"/>
        <v>54524</v>
      </c>
      <c r="R36" s="54"/>
      <c r="S36" s="53"/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425</v>
      </c>
      <c r="B37" s="54" t="s">
        <v>520</v>
      </c>
      <c r="C37" s="53" t="s">
        <v>521</v>
      </c>
      <c r="D37" s="75">
        <f t="shared" si="7"/>
        <v>330</v>
      </c>
      <c r="E37" s="75">
        <f t="shared" si="8"/>
        <v>17287</v>
      </c>
      <c r="F37" s="75">
        <f t="shared" si="9"/>
        <v>17617</v>
      </c>
      <c r="G37" s="75">
        <f t="shared" si="10"/>
        <v>2080</v>
      </c>
      <c r="H37" s="75">
        <f t="shared" si="11"/>
        <v>18226</v>
      </c>
      <c r="I37" s="75">
        <f t="shared" si="12"/>
        <v>20306</v>
      </c>
      <c r="J37" s="54" t="s">
        <v>432</v>
      </c>
      <c r="K37" s="53" t="s">
        <v>433</v>
      </c>
      <c r="L37" s="75">
        <v>330</v>
      </c>
      <c r="M37" s="75">
        <v>17287</v>
      </c>
      <c r="N37" s="75">
        <f t="shared" si="13"/>
        <v>17617</v>
      </c>
      <c r="O37" s="75">
        <v>2080</v>
      </c>
      <c r="P37" s="75">
        <v>18226</v>
      </c>
      <c r="Q37" s="75">
        <f t="shared" si="14"/>
        <v>20306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425</v>
      </c>
      <c r="B38" s="54" t="s">
        <v>522</v>
      </c>
      <c r="C38" s="53" t="s">
        <v>523</v>
      </c>
      <c r="D38" s="75">
        <f t="shared" si="7"/>
        <v>449</v>
      </c>
      <c r="E38" s="75">
        <f t="shared" si="8"/>
        <v>23270</v>
      </c>
      <c r="F38" s="75">
        <f t="shared" si="9"/>
        <v>23719</v>
      </c>
      <c r="G38" s="75">
        <f t="shared" si="10"/>
        <v>2618</v>
      </c>
      <c r="H38" s="75">
        <f t="shared" si="11"/>
        <v>23416</v>
      </c>
      <c r="I38" s="75">
        <f t="shared" si="12"/>
        <v>26034</v>
      </c>
      <c r="J38" s="54" t="s">
        <v>432</v>
      </c>
      <c r="K38" s="53" t="s">
        <v>433</v>
      </c>
      <c r="L38" s="75">
        <v>449</v>
      </c>
      <c r="M38" s="75">
        <v>23270</v>
      </c>
      <c r="N38" s="75">
        <f t="shared" si="13"/>
        <v>23719</v>
      </c>
      <c r="O38" s="75">
        <v>2618</v>
      </c>
      <c r="P38" s="75">
        <v>23416</v>
      </c>
      <c r="Q38" s="75">
        <f t="shared" si="14"/>
        <v>26034</v>
      </c>
      <c r="R38" s="54"/>
      <c r="S38" s="53"/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425</v>
      </c>
      <c r="B39" s="54" t="s">
        <v>524</v>
      </c>
      <c r="C39" s="53" t="s">
        <v>525</v>
      </c>
      <c r="D39" s="75">
        <f t="shared" si="7"/>
        <v>301</v>
      </c>
      <c r="E39" s="75">
        <f t="shared" si="8"/>
        <v>15907</v>
      </c>
      <c r="F39" s="75">
        <f t="shared" si="9"/>
        <v>16208</v>
      </c>
      <c r="G39" s="75">
        <f t="shared" si="10"/>
        <v>2359</v>
      </c>
      <c r="H39" s="75">
        <f t="shared" si="11"/>
        <v>22118</v>
      </c>
      <c r="I39" s="75">
        <f t="shared" si="12"/>
        <v>24477</v>
      </c>
      <c r="J39" s="54" t="s">
        <v>432</v>
      </c>
      <c r="K39" s="53" t="s">
        <v>433</v>
      </c>
      <c r="L39" s="75">
        <v>301</v>
      </c>
      <c r="M39" s="75">
        <v>15907</v>
      </c>
      <c r="N39" s="75">
        <f t="shared" si="13"/>
        <v>16208</v>
      </c>
      <c r="O39" s="75">
        <v>2359</v>
      </c>
      <c r="P39" s="75">
        <v>22118</v>
      </c>
      <c r="Q39" s="75">
        <f t="shared" si="14"/>
        <v>24477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425</v>
      </c>
      <c r="B40" s="54" t="s">
        <v>526</v>
      </c>
      <c r="C40" s="53" t="s">
        <v>527</v>
      </c>
      <c r="D40" s="75">
        <f t="shared" si="7"/>
        <v>0</v>
      </c>
      <c r="E40" s="75">
        <f t="shared" si="8"/>
        <v>0</v>
      </c>
      <c r="F40" s="75">
        <f t="shared" si="9"/>
        <v>0</v>
      </c>
      <c r="G40" s="75">
        <f t="shared" si="10"/>
        <v>0</v>
      </c>
      <c r="H40" s="75">
        <f t="shared" si="11"/>
        <v>0</v>
      </c>
      <c r="I40" s="75">
        <f t="shared" si="12"/>
        <v>0</v>
      </c>
      <c r="J40" s="54"/>
      <c r="K40" s="53"/>
      <c r="L40" s="75">
        <v>0</v>
      </c>
      <c r="M40" s="75">
        <v>0</v>
      </c>
      <c r="N40" s="75">
        <f t="shared" si="13"/>
        <v>0</v>
      </c>
      <c r="O40" s="75">
        <v>0</v>
      </c>
      <c r="P40" s="75">
        <v>0</v>
      </c>
      <c r="Q40" s="75">
        <f t="shared" si="14"/>
        <v>0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425</v>
      </c>
      <c r="B41" s="54" t="s">
        <v>528</v>
      </c>
      <c r="C41" s="53" t="s">
        <v>529</v>
      </c>
      <c r="D41" s="75">
        <f t="shared" si="7"/>
        <v>17</v>
      </c>
      <c r="E41" s="75">
        <f t="shared" si="8"/>
        <v>45663</v>
      </c>
      <c r="F41" s="75">
        <f t="shared" si="9"/>
        <v>45680</v>
      </c>
      <c r="G41" s="75">
        <f t="shared" si="10"/>
        <v>2</v>
      </c>
      <c r="H41" s="75">
        <f t="shared" si="11"/>
        <v>12300</v>
      </c>
      <c r="I41" s="75">
        <f t="shared" si="12"/>
        <v>12302</v>
      </c>
      <c r="J41" s="54" t="s">
        <v>530</v>
      </c>
      <c r="K41" s="53" t="s">
        <v>531</v>
      </c>
      <c r="L41" s="75">
        <v>17</v>
      </c>
      <c r="M41" s="75">
        <v>45663</v>
      </c>
      <c r="N41" s="75">
        <f t="shared" si="13"/>
        <v>45680</v>
      </c>
      <c r="O41" s="75">
        <v>2</v>
      </c>
      <c r="P41" s="75">
        <v>12300</v>
      </c>
      <c r="Q41" s="75">
        <f t="shared" si="14"/>
        <v>12302</v>
      </c>
      <c r="R41" s="54"/>
      <c r="S41" s="53"/>
      <c r="T41" s="75">
        <v>0</v>
      </c>
      <c r="U41" s="75">
        <v>0</v>
      </c>
      <c r="V41" s="75">
        <f t="shared" si="15"/>
        <v>0</v>
      </c>
      <c r="W41" s="75">
        <v>0</v>
      </c>
      <c r="X41" s="75">
        <v>0</v>
      </c>
      <c r="Y41" s="75">
        <f t="shared" si="16"/>
        <v>0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425</v>
      </c>
      <c r="B42" s="54" t="s">
        <v>532</v>
      </c>
      <c r="C42" s="53" t="s">
        <v>533</v>
      </c>
      <c r="D42" s="75">
        <f t="shared" si="7"/>
        <v>12</v>
      </c>
      <c r="E42" s="75">
        <f t="shared" si="8"/>
        <v>19596</v>
      </c>
      <c r="F42" s="75">
        <f t="shared" si="9"/>
        <v>19608</v>
      </c>
      <c r="G42" s="75">
        <f t="shared" si="10"/>
        <v>2</v>
      </c>
      <c r="H42" s="75">
        <f t="shared" si="11"/>
        <v>16555</v>
      </c>
      <c r="I42" s="75">
        <f t="shared" si="12"/>
        <v>16557</v>
      </c>
      <c r="J42" s="54" t="s">
        <v>530</v>
      </c>
      <c r="K42" s="53" t="s">
        <v>531</v>
      </c>
      <c r="L42" s="75">
        <v>12</v>
      </c>
      <c r="M42" s="75">
        <v>19596</v>
      </c>
      <c r="N42" s="75">
        <f t="shared" si="13"/>
        <v>19608</v>
      </c>
      <c r="O42" s="75">
        <v>2</v>
      </c>
      <c r="P42" s="75">
        <v>16555</v>
      </c>
      <c r="Q42" s="75">
        <f t="shared" si="14"/>
        <v>16557</v>
      </c>
      <c r="R42" s="54"/>
      <c r="S42" s="53"/>
      <c r="T42" s="75">
        <v>0</v>
      </c>
      <c r="U42" s="75">
        <v>0</v>
      </c>
      <c r="V42" s="75">
        <f t="shared" si="15"/>
        <v>0</v>
      </c>
      <c r="W42" s="75">
        <v>0</v>
      </c>
      <c r="X42" s="75">
        <v>0</v>
      </c>
      <c r="Y42" s="75">
        <f t="shared" si="16"/>
        <v>0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5" t="s">
        <v>412</v>
      </c>
      <c r="B2" s="146" t="s">
        <v>413</v>
      </c>
      <c r="C2" s="158" t="s">
        <v>417</v>
      </c>
      <c r="D2" s="164" t="s">
        <v>534</v>
      </c>
      <c r="E2" s="165"/>
      <c r="F2" s="141" t="s">
        <v>535</v>
      </c>
      <c r="G2" s="60"/>
      <c r="H2" s="60"/>
      <c r="I2" s="119"/>
      <c r="J2" s="141" t="s">
        <v>536</v>
      </c>
      <c r="K2" s="60"/>
      <c r="L2" s="60"/>
      <c r="M2" s="119"/>
      <c r="N2" s="141" t="s">
        <v>537</v>
      </c>
      <c r="O2" s="60"/>
      <c r="P2" s="60"/>
      <c r="Q2" s="119"/>
      <c r="R2" s="141" t="s">
        <v>538</v>
      </c>
      <c r="S2" s="60"/>
      <c r="T2" s="60"/>
      <c r="U2" s="119"/>
      <c r="V2" s="141" t="s">
        <v>539</v>
      </c>
      <c r="W2" s="60"/>
      <c r="X2" s="60"/>
      <c r="Y2" s="119"/>
      <c r="Z2" s="141" t="s">
        <v>540</v>
      </c>
      <c r="AA2" s="60"/>
      <c r="AB2" s="60"/>
      <c r="AC2" s="119"/>
      <c r="AD2" s="141" t="s">
        <v>541</v>
      </c>
      <c r="AE2" s="60"/>
      <c r="AF2" s="60"/>
      <c r="AG2" s="119"/>
      <c r="AH2" s="141" t="s">
        <v>542</v>
      </c>
      <c r="AI2" s="60"/>
      <c r="AJ2" s="60"/>
      <c r="AK2" s="119"/>
      <c r="AL2" s="141" t="s">
        <v>543</v>
      </c>
      <c r="AM2" s="60"/>
      <c r="AN2" s="60"/>
      <c r="AO2" s="119"/>
      <c r="AP2" s="141" t="s">
        <v>544</v>
      </c>
      <c r="AQ2" s="60"/>
      <c r="AR2" s="60"/>
      <c r="AS2" s="119"/>
      <c r="AT2" s="141" t="s">
        <v>545</v>
      </c>
      <c r="AU2" s="60"/>
      <c r="AV2" s="60"/>
      <c r="AW2" s="119"/>
      <c r="AX2" s="141" t="s">
        <v>546</v>
      </c>
      <c r="AY2" s="60"/>
      <c r="AZ2" s="60"/>
      <c r="BA2" s="119"/>
      <c r="BB2" s="141" t="s">
        <v>547</v>
      </c>
      <c r="BC2" s="60"/>
      <c r="BD2" s="60"/>
      <c r="BE2" s="119"/>
      <c r="BF2" s="141" t="s">
        <v>548</v>
      </c>
      <c r="BG2" s="60"/>
      <c r="BH2" s="60"/>
      <c r="BI2" s="119"/>
      <c r="BJ2" s="141" t="s">
        <v>549</v>
      </c>
      <c r="BK2" s="60"/>
      <c r="BL2" s="60"/>
      <c r="BM2" s="119"/>
      <c r="BN2" s="141" t="s">
        <v>550</v>
      </c>
      <c r="BO2" s="60"/>
      <c r="BP2" s="60"/>
      <c r="BQ2" s="119"/>
      <c r="BR2" s="141" t="s">
        <v>551</v>
      </c>
      <c r="BS2" s="60"/>
      <c r="BT2" s="60"/>
      <c r="BU2" s="119"/>
      <c r="BV2" s="141" t="s">
        <v>552</v>
      </c>
      <c r="BW2" s="60"/>
      <c r="BX2" s="60"/>
      <c r="BY2" s="119"/>
      <c r="BZ2" s="141" t="s">
        <v>553</v>
      </c>
      <c r="CA2" s="60"/>
      <c r="CB2" s="60"/>
      <c r="CC2" s="119"/>
      <c r="CD2" s="141" t="s">
        <v>554</v>
      </c>
      <c r="CE2" s="60"/>
      <c r="CF2" s="60"/>
      <c r="CG2" s="119"/>
      <c r="CH2" s="141" t="s">
        <v>555</v>
      </c>
      <c r="CI2" s="60"/>
      <c r="CJ2" s="60"/>
      <c r="CK2" s="119"/>
      <c r="CL2" s="141" t="s">
        <v>556</v>
      </c>
      <c r="CM2" s="60"/>
      <c r="CN2" s="60"/>
      <c r="CO2" s="119"/>
      <c r="CP2" s="141" t="s">
        <v>557</v>
      </c>
      <c r="CQ2" s="60"/>
      <c r="CR2" s="60"/>
      <c r="CS2" s="119"/>
      <c r="CT2" s="141" t="s">
        <v>558</v>
      </c>
      <c r="CU2" s="60"/>
      <c r="CV2" s="60"/>
      <c r="CW2" s="119"/>
      <c r="CX2" s="141" t="s">
        <v>559</v>
      </c>
      <c r="CY2" s="60"/>
      <c r="CZ2" s="60"/>
      <c r="DA2" s="119"/>
      <c r="DB2" s="141" t="s">
        <v>560</v>
      </c>
      <c r="DC2" s="60"/>
      <c r="DD2" s="60"/>
      <c r="DE2" s="119"/>
      <c r="DF2" s="141" t="s">
        <v>561</v>
      </c>
      <c r="DG2" s="60"/>
      <c r="DH2" s="60"/>
      <c r="DI2" s="119"/>
      <c r="DJ2" s="141" t="s">
        <v>562</v>
      </c>
      <c r="DK2" s="60"/>
      <c r="DL2" s="60"/>
      <c r="DM2" s="119"/>
      <c r="DN2" s="141" t="s">
        <v>563</v>
      </c>
      <c r="DO2" s="60"/>
      <c r="DP2" s="60"/>
      <c r="DQ2" s="119"/>
      <c r="DR2" s="141" t="s">
        <v>564</v>
      </c>
      <c r="DS2" s="60"/>
      <c r="DT2" s="60"/>
      <c r="DU2" s="119"/>
    </row>
    <row r="3" spans="1:125" s="45" customFormat="1" ht="13.5">
      <c r="A3" s="156"/>
      <c r="B3" s="147"/>
      <c r="C3" s="159"/>
      <c r="D3" s="166"/>
      <c r="E3" s="167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6"/>
      <c r="B4" s="147"/>
      <c r="C4" s="160"/>
      <c r="D4" s="155" t="s">
        <v>0</v>
      </c>
      <c r="E4" s="155" t="s">
        <v>416</v>
      </c>
      <c r="F4" s="155" t="s">
        <v>565</v>
      </c>
      <c r="G4" s="155" t="s">
        <v>414</v>
      </c>
      <c r="H4" s="155" t="s">
        <v>0</v>
      </c>
      <c r="I4" s="155" t="s">
        <v>416</v>
      </c>
      <c r="J4" s="155" t="s">
        <v>565</v>
      </c>
      <c r="K4" s="155" t="s">
        <v>414</v>
      </c>
      <c r="L4" s="155" t="s">
        <v>0</v>
      </c>
      <c r="M4" s="155" t="s">
        <v>416</v>
      </c>
      <c r="N4" s="155" t="s">
        <v>565</v>
      </c>
      <c r="O4" s="155" t="s">
        <v>414</v>
      </c>
      <c r="P4" s="155" t="s">
        <v>0</v>
      </c>
      <c r="Q4" s="155" t="s">
        <v>416</v>
      </c>
      <c r="R4" s="155" t="s">
        <v>565</v>
      </c>
      <c r="S4" s="155" t="s">
        <v>414</v>
      </c>
      <c r="T4" s="155" t="s">
        <v>0</v>
      </c>
      <c r="U4" s="155" t="s">
        <v>416</v>
      </c>
      <c r="V4" s="155" t="s">
        <v>565</v>
      </c>
      <c r="W4" s="155" t="s">
        <v>414</v>
      </c>
      <c r="X4" s="155" t="s">
        <v>0</v>
      </c>
      <c r="Y4" s="155" t="s">
        <v>416</v>
      </c>
      <c r="Z4" s="155" t="s">
        <v>565</v>
      </c>
      <c r="AA4" s="155" t="s">
        <v>414</v>
      </c>
      <c r="AB4" s="155" t="s">
        <v>0</v>
      </c>
      <c r="AC4" s="155" t="s">
        <v>416</v>
      </c>
      <c r="AD4" s="155" t="s">
        <v>565</v>
      </c>
      <c r="AE4" s="155" t="s">
        <v>414</v>
      </c>
      <c r="AF4" s="155" t="s">
        <v>0</v>
      </c>
      <c r="AG4" s="155" t="s">
        <v>416</v>
      </c>
      <c r="AH4" s="155" t="s">
        <v>565</v>
      </c>
      <c r="AI4" s="155" t="s">
        <v>414</v>
      </c>
      <c r="AJ4" s="155" t="s">
        <v>0</v>
      </c>
      <c r="AK4" s="155" t="s">
        <v>416</v>
      </c>
      <c r="AL4" s="155" t="s">
        <v>565</v>
      </c>
      <c r="AM4" s="155" t="s">
        <v>414</v>
      </c>
      <c r="AN4" s="155" t="s">
        <v>0</v>
      </c>
      <c r="AO4" s="155" t="s">
        <v>416</v>
      </c>
      <c r="AP4" s="155" t="s">
        <v>565</v>
      </c>
      <c r="AQ4" s="155" t="s">
        <v>414</v>
      </c>
      <c r="AR4" s="155" t="s">
        <v>0</v>
      </c>
      <c r="AS4" s="155" t="s">
        <v>416</v>
      </c>
      <c r="AT4" s="155" t="s">
        <v>565</v>
      </c>
      <c r="AU4" s="155" t="s">
        <v>414</v>
      </c>
      <c r="AV4" s="155" t="s">
        <v>0</v>
      </c>
      <c r="AW4" s="155" t="s">
        <v>416</v>
      </c>
      <c r="AX4" s="155" t="s">
        <v>565</v>
      </c>
      <c r="AY4" s="155" t="s">
        <v>414</v>
      </c>
      <c r="AZ4" s="155" t="s">
        <v>0</v>
      </c>
      <c r="BA4" s="155" t="s">
        <v>416</v>
      </c>
      <c r="BB4" s="155" t="s">
        <v>565</v>
      </c>
      <c r="BC4" s="155" t="s">
        <v>414</v>
      </c>
      <c r="BD4" s="155" t="s">
        <v>0</v>
      </c>
      <c r="BE4" s="155" t="s">
        <v>416</v>
      </c>
      <c r="BF4" s="155" t="s">
        <v>565</v>
      </c>
      <c r="BG4" s="155" t="s">
        <v>414</v>
      </c>
      <c r="BH4" s="155" t="s">
        <v>0</v>
      </c>
      <c r="BI4" s="155" t="s">
        <v>416</v>
      </c>
      <c r="BJ4" s="155" t="s">
        <v>565</v>
      </c>
      <c r="BK4" s="155" t="s">
        <v>414</v>
      </c>
      <c r="BL4" s="155" t="s">
        <v>0</v>
      </c>
      <c r="BM4" s="155" t="s">
        <v>416</v>
      </c>
      <c r="BN4" s="155" t="s">
        <v>565</v>
      </c>
      <c r="BO4" s="155" t="s">
        <v>414</v>
      </c>
      <c r="BP4" s="155" t="s">
        <v>0</v>
      </c>
      <c r="BQ4" s="155" t="s">
        <v>416</v>
      </c>
      <c r="BR4" s="155" t="s">
        <v>565</v>
      </c>
      <c r="BS4" s="155" t="s">
        <v>414</v>
      </c>
      <c r="BT4" s="155" t="s">
        <v>0</v>
      </c>
      <c r="BU4" s="155" t="s">
        <v>416</v>
      </c>
      <c r="BV4" s="155" t="s">
        <v>565</v>
      </c>
      <c r="BW4" s="155" t="s">
        <v>414</v>
      </c>
      <c r="BX4" s="155" t="s">
        <v>0</v>
      </c>
      <c r="BY4" s="155" t="s">
        <v>416</v>
      </c>
      <c r="BZ4" s="155" t="s">
        <v>565</v>
      </c>
      <c r="CA4" s="155" t="s">
        <v>414</v>
      </c>
      <c r="CB4" s="155" t="s">
        <v>0</v>
      </c>
      <c r="CC4" s="155" t="s">
        <v>416</v>
      </c>
      <c r="CD4" s="155" t="s">
        <v>565</v>
      </c>
      <c r="CE4" s="155" t="s">
        <v>414</v>
      </c>
      <c r="CF4" s="155" t="s">
        <v>0</v>
      </c>
      <c r="CG4" s="155" t="s">
        <v>416</v>
      </c>
      <c r="CH4" s="155" t="s">
        <v>565</v>
      </c>
      <c r="CI4" s="155" t="s">
        <v>414</v>
      </c>
      <c r="CJ4" s="155" t="s">
        <v>0</v>
      </c>
      <c r="CK4" s="155" t="s">
        <v>416</v>
      </c>
      <c r="CL4" s="155" t="s">
        <v>565</v>
      </c>
      <c r="CM4" s="155" t="s">
        <v>414</v>
      </c>
      <c r="CN4" s="155" t="s">
        <v>0</v>
      </c>
      <c r="CO4" s="155" t="s">
        <v>416</v>
      </c>
      <c r="CP4" s="155" t="s">
        <v>565</v>
      </c>
      <c r="CQ4" s="155" t="s">
        <v>414</v>
      </c>
      <c r="CR4" s="155" t="s">
        <v>0</v>
      </c>
      <c r="CS4" s="155" t="s">
        <v>416</v>
      </c>
      <c r="CT4" s="155" t="s">
        <v>565</v>
      </c>
      <c r="CU4" s="155" t="s">
        <v>414</v>
      </c>
      <c r="CV4" s="155" t="s">
        <v>0</v>
      </c>
      <c r="CW4" s="155" t="s">
        <v>416</v>
      </c>
      <c r="CX4" s="155" t="s">
        <v>565</v>
      </c>
      <c r="CY4" s="155" t="s">
        <v>414</v>
      </c>
      <c r="CZ4" s="155" t="s">
        <v>0</v>
      </c>
      <c r="DA4" s="155" t="s">
        <v>416</v>
      </c>
      <c r="DB4" s="155" t="s">
        <v>565</v>
      </c>
      <c r="DC4" s="155" t="s">
        <v>414</v>
      </c>
      <c r="DD4" s="155" t="s">
        <v>0</v>
      </c>
      <c r="DE4" s="155" t="s">
        <v>416</v>
      </c>
      <c r="DF4" s="155" t="s">
        <v>565</v>
      </c>
      <c r="DG4" s="155" t="s">
        <v>414</v>
      </c>
      <c r="DH4" s="155" t="s">
        <v>0</v>
      </c>
      <c r="DI4" s="155" t="s">
        <v>416</v>
      </c>
      <c r="DJ4" s="155" t="s">
        <v>565</v>
      </c>
      <c r="DK4" s="155" t="s">
        <v>414</v>
      </c>
      <c r="DL4" s="155" t="s">
        <v>0</v>
      </c>
      <c r="DM4" s="155" t="s">
        <v>416</v>
      </c>
      <c r="DN4" s="155" t="s">
        <v>565</v>
      </c>
      <c r="DO4" s="155" t="s">
        <v>414</v>
      </c>
      <c r="DP4" s="155" t="s">
        <v>0</v>
      </c>
      <c r="DQ4" s="155" t="s">
        <v>416</v>
      </c>
      <c r="DR4" s="155" t="s">
        <v>565</v>
      </c>
      <c r="DS4" s="155" t="s">
        <v>414</v>
      </c>
      <c r="DT4" s="155" t="s">
        <v>0</v>
      </c>
      <c r="DU4" s="155" t="s">
        <v>416</v>
      </c>
    </row>
    <row r="5" spans="1:125" s="45" customFormat="1" ht="13.5">
      <c r="A5" s="156"/>
      <c r="B5" s="147"/>
      <c r="C5" s="160"/>
      <c r="D5" s="156"/>
      <c r="E5" s="156"/>
      <c r="F5" s="162"/>
      <c r="G5" s="156"/>
      <c r="H5" s="156"/>
      <c r="I5" s="156"/>
      <c r="J5" s="162"/>
      <c r="K5" s="156"/>
      <c r="L5" s="156"/>
      <c r="M5" s="156"/>
      <c r="N5" s="162"/>
      <c r="O5" s="156"/>
      <c r="P5" s="156"/>
      <c r="Q5" s="156"/>
      <c r="R5" s="162"/>
      <c r="S5" s="156"/>
      <c r="T5" s="156"/>
      <c r="U5" s="156"/>
      <c r="V5" s="162"/>
      <c r="W5" s="156"/>
      <c r="X5" s="156"/>
      <c r="Y5" s="156"/>
      <c r="Z5" s="162"/>
      <c r="AA5" s="156"/>
      <c r="AB5" s="156"/>
      <c r="AC5" s="156"/>
      <c r="AD5" s="162"/>
      <c r="AE5" s="156"/>
      <c r="AF5" s="156"/>
      <c r="AG5" s="156"/>
      <c r="AH5" s="162"/>
      <c r="AI5" s="156"/>
      <c r="AJ5" s="156"/>
      <c r="AK5" s="156"/>
      <c r="AL5" s="162"/>
      <c r="AM5" s="156"/>
      <c r="AN5" s="156"/>
      <c r="AO5" s="156"/>
      <c r="AP5" s="162"/>
      <c r="AQ5" s="156"/>
      <c r="AR5" s="156"/>
      <c r="AS5" s="156"/>
      <c r="AT5" s="162"/>
      <c r="AU5" s="156"/>
      <c r="AV5" s="156"/>
      <c r="AW5" s="156"/>
      <c r="AX5" s="162"/>
      <c r="AY5" s="156"/>
      <c r="AZ5" s="156"/>
      <c r="BA5" s="156"/>
      <c r="BB5" s="162"/>
      <c r="BC5" s="156"/>
      <c r="BD5" s="156"/>
      <c r="BE5" s="156"/>
      <c r="BF5" s="162"/>
      <c r="BG5" s="156"/>
      <c r="BH5" s="156"/>
      <c r="BI5" s="156"/>
      <c r="BJ5" s="162"/>
      <c r="BK5" s="156"/>
      <c r="BL5" s="156"/>
      <c r="BM5" s="156"/>
      <c r="BN5" s="162"/>
      <c r="BO5" s="156"/>
      <c r="BP5" s="156"/>
      <c r="BQ5" s="156"/>
      <c r="BR5" s="162"/>
      <c r="BS5" s="156"/>
      <c r="BT5" s="156"/>
      <c r="BU5" s="156"/>
      <c r="BV5" s="162"/>
      <c r="BW5" s="156"/>
      <c r="BX5" s="156"/>
      <c r="BY5" s="156"/>
      <c r="BZ5" s="162"/>
      <c r="CA5" s="156"/>
      <c r="CB5" s="156"/>
      <c r="CC5" s="156"/>
      <c r="CD5" s="162"/>
      <c r="CE5" s="156"/>
      <c r="CF5" s="156"/>
      <c r="CG5" s="156"/>
      <c r="CH5" s="162"/>
      <c r="CI5" s="156"/>
      <c r="CJ5" s="156"/>
      <c r="CK5" s="156"/>
      <c r="CL5" s="162"/>
      <c r="CM5" s="156"/>
      <c r="CN5" s="156"/>
      <c r="CO5" s="156"/>
      <c r="CP5" s="162"/>
      <c r="CQ5" s="156"/>
      <c r="CR5" s="156"/>
      <c r="CS5" s="156"/>
      <c r="CT5" s="162"/>
      <c r="CU5" s="156"/>
      <c r="CV5" s="156"/>
      <c r="CW5" s="156"/>
      <c r="CX5" s="162"/>
      <c r="CY5" s="156"/>
      <c r="CZ5" s="156"/>
      <c r="DA5" s="156"/>
      <c r="DB5" s="162"/>
      <c r="DC5" s="156"/>
      <c r="DD5" s="156"/>
      <c r="DE5" s="156"/>
      <c r="DF5" s="162"/>
      <c r="DG5" s="156"/>
      <c r="DH5" s="156"/>
      <c r="DI5" s="156"/>
      <c r="DJ5" s="162"/>
      <c r="DK5" s="156"/>
      <c r="DL5" s="156"/>
      <c r="DM5" s="156"/>
      <c r="DN5" s="162"/>
      <c r="DO5" s="156"/>
      <c r="DP5" s="156"/>
      <c r="DQ5" s="156"/>
      <c r="DR5" s="162"/>
      <c r="DS5" s="156"/>
      <c r="DT5" s="156"/>
      <c r="DU5" s="156"/>
    </row>
    <row r="6" spans="1:125" s="46" customFormat="1" ht="13.5">
      <c r="A6" s="157"/>
      <c r="B6" s="148"/>
      <c r="C6" s="161"/>
      <c r="D6" s="139" t="s">
        <v>424</v>
      </c>
      <c r="E6" s="139" t="s">
        <v>424</v>
      </c>
      <c r="F6" s="163"/>
      <c r="G6" s="157"/>
      <c r="H6" s="139" t="s">
        <v>424</v>
      </c>
      <c r="I6" s="139" t="s">
        <v>424</v>
      </c>
      <c r="J6" s="163"/>
      <c r="K6" s="157"/>
      <c r="L6" s="139" t="s">
        <v>424</v>
      </c>
      <c r="M6" s="139" t="s">
        <v>424</v>
      </c>
      <c r="N6" s="163"/>
      <c r="O6" s="157"/>
      <c r="P6" s="139" t="s">
        <v>424</v>
      </c>
      <c r="Q6" s="139" t="s">
        <v>424</v>
      </c>
      <c r="R6" s="163"/>
      <c r="S6" s="157"/>
      <c r="T6" s="139" t="s">
        <v>424</v>
      </c>
      <c r="U6" s="139" t="s">
        <v>424</v>
      </c>
      <c r="V6" s="163"/>
      <c r="W6" s="157"/>
      <c r="X6" s="139" t="s">
        <v>424</v>
      </c>
      <c r="Y6" s="139" t="s">
        <v>424</v>
      </c>
      <c r="Z6" s="163"/>
      <c r="AA6" s="157"/>
      <c r="AB6" s="139" t="s">
        <v>424</v>
      </c>
      <c r="AC6" s="139" t="s">
        <v>424</v>
      </c>
      <c r="AD6" s="163"/>
      <c r="AE6" s="157"/>
      <c r="AF6" s="139" t="s">
        <v>424</v>
      </c>
      <c r="AG6" s="139" t="s">
        <v>424</v>
      </c>
      <c r="AH6" s="163"/>
      <c r="AI6" s="157"/>
      <c r="AJ6" s="139" t="s">
        <v>424</v>
      </c>
      <c r="AK6" s="139" t="s">
        <v>424</v>
      </c>
      <c r="AL6" s="163"/>
      <c r="AM6" s="157"/>
      <c r="AN6" s="139" t="s">
        <v>424</v>
      </c>
      <c r="AO6" s="139" t="s">
        <v>424</v>
      </c>
      <c r="AP6" s="163"/>
      <c r="AQ6" s="157"/>
      <c r="AR6" s="139" t="s">
        <v>424</v>
      </c>
      <c r="AS6" s="139" t="s">
        <v>424</v>
      </c>
      <c r="AT6" s="163"/>
      <c r="AU6" s="157"/>
      <c r="AV6" s="139" t="s">
        <v>424</v>
      </c>
      <c r="AW6" s="139" t="s">
        <v>424</v>
      </c>
      <c r="AX6" s="163"/>
      <c r="AY6" s="157"/>
      <c r="AZ6" s="139" t="s">
        <v>424</v>
      </c>
      <c r="BA6" s="139" t="s">
        <v>424</v>
      </c>
      <c r="BB6" s="163"/>
      <c r="BC6" s="157"/>
      <c r="BD6" s="139" t="s">
        <v>424</v>
      </c>
      <c r="BE6" s="139" t="s">
        <v>424</v>
      </c>
      <c r="BF6" s="163"/>
      <c r="BG6" s="157"/>
      <c r="BH6" s="139" t="s">
        <v>424</v>
      </c>
      <c r="BI6" s="139" t="s">
        <v>424</v>
      </c>
      <c r="BJ6" s="163"/>
      <c r="BK6" s="157"/>
      <c r="BL6" s="139" t="s">
        <v>424</v>
      </c>
      <c r="BM6" s="139" t="s">
        <v>424</v>
      </c>
      <c r="BN6" s="163"/>
      <c r="BO6" s="157"/>
      <c r="BP6" s="139" t="s">
        <v>424</v>
      </c>
      <c r="BQ6" s="139" t="s">
        <v>424</v>
      </c>
      <c r="BR6" s="163"/>
      <c r="BS6" s="157"/>
      <c r="BT6" s="139" t="s">
        <v>424</v>
      </c>
      <c r="BU6" s="139" t="s">
        <v>424</v>
      </c>
      <c r="BV6" s="163"/>
      <c r="BW6" s="157"/>
      <c r="BX6" s="139" t="s">
        <v>424</v>
      </c>
      <c r="BY6" s="139" t="s">
        <v>424</v>
      </c>
      <c r="BZ6" s="163"/>
      <c r="CA6" s="157"/>
      <c r="CB6" s="139" t="s">
        <v>424</v>
      </c>
      <c r="CC6" s="139" t="s">
        <v>424</v>
      </c>
      <c r="CD6" s="163"/>
      <c r="CE6" s="157"/>
      <c r="CF6" s="139" t="s">
        <v>424</v>
      </c>
      <c r="CG6" s="139" t="s">
        <v>424</v>
      </c>
      <c r="CH6" s="163"/>
      <c r="CI6" s="157"/>
      <c r="CJ6" s="139" t="s">
        <v>424</v>
      </c>
      <c r="CK6" s="139" t="s">
        <v>424</v>
      </c>
      <c r="CL6" s="163"/>
      <c r="CM6" s="157"/>
      <c r="CN6" s="139" t="s">
        <v>424</v>
      </c>
      <c r="CO6" s="139" t="s">
        <v>424</v>
      </c>
      <c r="CP6" s="163"/>
      <c r="CQ6" s="157"/>
      <c r="CR6" s="139" t="s">
        <v>424</v>
      </c>
      <c r="CS6" s="139" t="s">
        <v>424</v>
      </c>
      <c r="CT6" s="163"/>
      <c r="CU6" s="157"/>
      <c r="CV6" s="139" t="s">
        <v>424</v>
      </c>
      <c r="CW6" s="139" t="s">
        <v>424</v>
      </c>
      <c r="CX6" s="163"/>
      <c r="CY6" s="157"/>
      <c r="CZ6" s="139" t="s">
        <v>424</v>
      </c>
      <c r="DA6" s="139" t="s">
        <v>424</v>
      </c>
      <c r="DB6" s="163"/>
      <c r="DC6" s="157"/>
      <c r="DD6" s="139" t="s">
        <v>424</v>
      </c>
      <c r="DE6" s="139" t="s">
        <v>424</v>
      </c>
      <c r="DF6" s="163"/>
      <c r="DG6" s="157"/>
      <c r="DH6" s="139" t="s">
        <v>424</v>
      </c>
      <c r="DI6" s="139" t="s">
        <v>424</v>
      </c>
      <c r="DJ6" s="163"/>
      <c r="DK6" s="157"/>
      <c r="DL6" s="139" t="s">
        <v>424</v>
      </c>
      <c r="DM6" s="139" t="s">
        <v>424</v>
      </c>
      <c r="DN6" s="163"/>
      <c r="DO6" s="157"/>
      <c r="DP6" s="139" t="s">
        <v>424</v>
      </c>
      <c r="DQ6" s="139" t="s">
        <v>424</v>
      </c>
      <c r="DR6" s="163"/>
      <c r="DS6" s="157"/>
      <c r="DT6" s="139" t="s">
        <v>424</v>
      </c>
      <c r="DU6" s="139" t="s">
        <v>424</v>
      </c>
    </row>
    <row r="7" spans="1:125" s="61" customFormat="1" ht="12" customHeight="1">
      <c r="A7" s="48" t="s">
        <v>425</v>
      </c>
      <c r="B7" s="63" t="s">
        <v>711</v>
      </c>
      <c r="C7" s="48" t="s">
        <v>421</v>
      </c>
      <c r="D7" s="71">
        <f>SUM(D8:D14)</f>
        <v>3268202</v>
      </c>
      <c r="E7" s="71">
        <f>SUM(E8:E14)</f>
        <v>1308582</v>
      </c>
      <c r="F7" s="49">
        <f>COUNTIF(F8:F14,"&lt;&gt;")</f>
        <v>7</v>
      </c>
      <c r="G7" s="49">
        <f>COUNTIF(G8:G14,"&lt;&gt;")</f>
        <v>7</v>
      </c>
      <c r="H7" s="71">
        <f>SUM(H8:H14)</f>
        <v>1962991</v>
      </c>
      <c r="I7" s="71">
        <f>SUM(I8:I14)</f>
        <v>631091</v>
      </c>
      <c r="J7" s="49">
        <f>COUNTIF(J8:J14,"&lt;&gt;")</f>
        <v>7</v>
      </c>
      <c r="K7" s="49">
        <f>COUNTIF(K8:K14,"&lt;&gt;")</f>
        <v>7</v>
      </c>
      <c r="L7" s="71">
        <f>SUM(L8:L14)</f>
        <v>415756</v>
      </c>
      <c r="M7" s="71">
        <f>SUM(M8:M14)</f>
        <v>192620</v>
      </c>
      <c r="N7" s="49">
        <f>COUNTIF(N8:N14,"&lt;&gt;")</f>
        <v>6</v>
      </c>
      <c r="O7" s="49">
        <f>COUNTIF(O8:O14,"&lt;&gt;")</f>
        <v>6</v>
      </c>
      <c r="P7" s="71">
        <f>SUM(P8:P14)</f>
        <v>415252</v>
      </c>
      <c r="Q7" s="71">
        <f>SUM(Q8:Q14)</f>
        <v>176927</v>
      </c>
      <c r="R7" s="49">
        <f>COUNTIF(R8:R14,"&lt;&gt;")</f>
        <v>5</v>
      </c>
      <c r="S7" s="49">
        <f>COUNTIF(S8:S14,"&lt;&gt;")</f>
        <v>5</v>
      </c>
      <c r="T7" s="71">
        <f>SUM(T8:T14)</f>
        <v>207547</v>
      </c>
      <c r="U7" s="71">
        <f>SUM(U8:U14)</f>
        <v>110814</v>
      </c>
      <c r="V7" s="49">
        <f>COUNTIF(V8:V14,"&lt;&gt;")</f>
        <v>2</v>
      </c>
      <c r="W7" s="49">
        <f>COUNTIF(W8:W14,"&lt;&gt;")</f>
        <v>2</v>
      </c>
      <c r="X7" s="71">
        <f>SUM(X8:X14)</f>
        <v>102628</v>
      </c>
      <c r="Y7" s="71">
        <f>SUM(Y8:Y14)</f>
        <v>87869</v>
      </c>
      <c r="Z7" s="49">
        <f>COUNTIF(Z8:Z14,"&lt;&gt;")</f>
        <v>2</v>
      </c>
      <c r="AA7" s="49">
        <f>COUNTIF(AA8:AA14,"&lt;&gt;")</f>
        <v>2</v>
      </c>
      <c r="AB7" s="71">
        <f>SUM(AB8:AB14)</f>
        <v>53410</v>
      </c>
      <c r="AC7" s="71">
        <f>SUM(AC8:AC14)</f>
        <v>33388</v>
      </c>
      <c r="AD7" s="49">
        <f>COUNTIF(AD8:AD14,"&lt;&gt;")</f>
        <v>2</v>
      </c>
      <c r="AE7" s="49">
        <f>COUNTIF(AE8:AE14,"&lt;&gt;")</f>
        <v>2</v>
      </c>
      <c r="AF7" s="71">
        <f>SUM(AF8:AF14)</f>
        <v>50888</v>
      </c>
      <c r="AG7" s="71">
        <f>SUM(AG8:AG14)</f>
        <v>40170</v>
      </c>
      <c r="AH7" s="49">
        <f>COUNTIF(AH8:AH14,"&lt;&gt;")</f>
        <v>2</v>
      </c>
      <c r="AI7" s="49">
        <f>COUNTIF(AI8:AI14,"&lt;&gt;")</f>
        <v>2</v>
      </c>
      <c r="AJ7" s="71">
        <f>SUM(AJ8:AJ14)</f>
        <v>59730</v>
      </c>
      <c r="AK7" s="71">
        <f>SUM(AK8:AK14)</f>
        <v>35703</v>
      </c>
      <c r="AL7" s="49">
        <f>COUNTIF(AL8:AL14,"&lt;&gt;")</f>
        <v>0</v>
      </c>
      <c r="AM7" s="49">
        <f>COUNTIF(AM8:AM14,"&lt;&gt;")</f>
        <v>0</v>
      </c>
      <c r="AN7" s="71">
        <f>SUM(AN8:AN14)</f>
        <v>0</v>
      </c>
      <c r="AO7" s="71">
        <f>SUM(AO8:AO14)</f>
        <v>0</v>
      </c>
      <c r="AP7" s="49">
        <f>COUNTIF(AP8:AP14,"&lt;&gt;")</f>
        <v>0</v>
      </c>
      <c r="AQ7" s="49">
        <f>COUNTIF(AQ8:AQ14,"&lt;&gt;")</f>
        <v>0</v>
      </c>
      <c r="AR7" s="71">
        <f>SUM(AR8:AR14)</f>
        <v>0</v>
      </c>
      <c r="AS7" s="71">
        <f>SUM(AS8:AS14)</f>
        <v>0</v>
      </c>
      <c r="AT7" s="49">
        <f>COUNTIF(AT8:AT14,"&lt;&gt;")</f>
        <v>0</v>
      </c>
      <c r="AU7" s="49">
        <f>COUNTIF(AU8:AU14,"&lt;&gt;")</f>
        <v>0</v>
      </c>
      <c r="AV7" s="71">
        <f>SUM(AV8:AV14)</f>
        <v>0</v>
      </c>
      <c r="AW7" s="71">
        <f>SUM(AW8:AW14)</f>
        <v>0</v>
      </c>
      <c r="AX7" s="49">
        <f>COUNTIF(AX8:AX14,"&lt;&gt;")</f>
        <v>0</v>
      </c>
      <c r="AY7" s="49">
        <f>COUNTIF(AY8:AY14,"&lt;&gt;")</f>
        <v>0</v>
      </c>
      <c r="AZ7" s="71">
        <f>SUM(AZ8:AZ14)</f>
        <v>0</v>
      </c>
      <c r="BA7" s="71">
        <f>SUM(BA8:BA14)</f>
        <v>0</v>
      </c>
      <c r="BB7" s="49">
        <f>COUNTIF(BB8:BB14,"&lt;&gt;")</f>
        <v>0</v>
      </c>
      <c r="BC7" s="49">
        <f>COUNTIF(BC8:BC14,"&lt;&gt;")</f>
        <v>0</v>
      </c>
      <c r="BD7" s="71">
        <f>SUM(BD8:BD14)</f>
        <v>0</v>
      </c>
      <c r="BE7" s="71">
        <f>SUM(BE8:BE14)</f>
        <v>0</v>
      </c>
      <c r="BF7" s="49">
        <f>COUNTIF(BF8:BF14,"&lt;&gt;")</f>
        <v>0</v>
      </c>
      <c r="BG7" s="49">
        <f>COUNTIF(BG8:BG14,"&lt;&gt;")</f>
        <v>0</v>
      </c>
      <c r="BH7" s="71">
        <f>SUM(BH8:BH14)</f>
        <v>0</v>
      </c>
      <c r="BI7" s="71">
        <f>SUM(BI8:BI14)</f>
        <v>0</v>
      </c>
      <c r="BJ7" s="49">
        <f>COUNTIF(BJ8:BJ14,"&lt;&gt;")</f>
        <v>0</v>
      </c>
      <c r="BK7" s="49">
        <f>COUNTIF(BK8:BK14,"&lt;&gt;")</f>
        <v>0</v>
      </c>
      <c r="BL7" s="71">
        <f>SUM(BL8:BL14)</f>
        <v>0</v>
      </c>
      <c r="BM7" s="71">
        <f>SUM(BM8:BM14)</f>
        <v>0</v>
      </c>
      <c r="BN7" s="49">
        <f>COUNTIF(BN8:BN14,"&lt;&gt;")</f>
        <v>0</v>
      </c>
      <c r="BO7" s="49">
        <f>COUNTIF(BO8:BO14,"&lt;&gt;")</f>
        <v>0</v>
      </c>
      <c r="BP7" s="71">
        <f>SUM(BP8:BP14)</f>
        <v>0</v>
      </c>
      <c r="BQ7" s="71">
        <f>SUM(BQ8:BQ14)</f>
        <v>0</v>
      </c>
      <c r="BR7" s="49">
        <f>COUNTIF(BR8:BR14,"&lt;&gt;")</f>
        <v>0</v>
      </c>
      <c r="BS7" s="49">
        <f>COUNTIF(BS8:BS14,"&lt;&gt;")</f>
        <v>0</v>
      </c>
      <c r="BT7" s="71">
        <f>SUM(BT8:BT14)</f>
        <v>0</v>
      </c>
      <c r="BU7" s="71">
        <f>SUM(BU8:BU14)</f>
        <v>0</v>
      </c>
      <c r="BV7" s="49">
        <f>COUNTIF(BV8:BV14,"&lt;&gt;")</f>
        <v>0</v>
      </c>
      <c r="BW7" s="49">
        <f>COUNTIF(BW8:BW14,"&lt;&gt;")</f>
        <v>0</v>
      </c>
      <c r="BX7" s="71">
        <f>SUM(BX8:BX14)</f>
        <v>0</v>
      </c>
      <c r="BY7" s="71">
        <f>SUM(BY8:BY14)</f>
        <v>0</v>
      </c>
      <c r="BZ7" s="49">
        <f>COUNTIF(BZ8:BZ14,"&lt;&gt;")</f>
        <v>0</v>
      </c>
      <c r="CA7" s="49">
        <f>COUNTIF(CA8:CA14,"&lt;&gt;")</f>
        <v>0</v>
      </c>
      <c r="CB7" s="71">
        <f>SUM(CB8:CB14)</f>
        <v>0</v>
      </c>
      <c r="CC7" s="71">
        <f>SUM(CC8:CC14)</f>
        <v>0</v>
      </c>
      <c r="CD7" s="49">
        <f>COUNTIF(CD8:CD14,"&lt;&gt;")</f>
        <v>0</v>
      </c>
      <c r="CE7" s="49">
        <f>COUNTIF(CE8:CE14,"&lt;&gt;")</f>
        <v>0</v>
      </c>
      <c r="CF7" s="71">
        <f>SUM(CF8:CF14)</f>
        <v>0</v>
      </c>
      <c r="CG7" s="71">
        <f>SUM(CG8:CG14)</f>
        <v>0</v>
      </c>
      <c r="CH7" s="49">
        <f>COUNTIF(CH8:CH14,"&lt;&gt;")</f>
        <v>0</v>
      </c>
      <c r="CI7" s="49">
        <f>COUNTIF(CI8:CI14,"&lt;&gt;")</f>
        <v>0</v>
      </c>
      <c r="CJ7" s="71">
        <f>SUM(CJ8:CJ14)</f>
        <v>0</v>
      </c>
      <c r="CK7" s="71">
        <f>SUM(CK8:CK14)</f>
        <v>0</v>
      </c>
      <c r="CL7" s="49">
        <f>COUNTIF(CL8:CL14,"&lt;&gt;")</f>
        <v>0</v>
      </c>
      <c r="CM7" s="49">
        <f>COUNTIF(CM8:CM14,"&lt;&gt;")</f>
        <v>0</v>
      </c>
      <c r="CN7" s="71">
        <f>SUM(CN8:CN14)</f>
        <v>0</v>
      </c>
      <c r="CO7" s="71">
        <f>SUM(CO8:CO14)</f>
        <v>0</v>
      </c>
      <c r="CP7" s="49">
        <f>COUNTIF(CP8:CP14,"&lt;&gt;")</f>
        <v>0</v>
      </c>
      <c r="CQ7" s="49">
        <f>COUNTIF(CQ8:CQ14,"&lt;&gt;")</f>
        <v>0</v>
      </c>
      <c r="CR7" s="71">
        <f>SUM(CR8:CR14)</f>
        <v>0</v>
      </c>
      <c r="CS7" s="71">
        <f>SUM(CS8:CS14)</f>
        <v>0</v>
      </c>
      <c r="CT7" s="49">
        <f>COUNTIF(CT8:CT14,"&lt;&gt;")</f>
        <v>0</v>
      </c>
      <c r="CU7" s="49">
        <f>COUNTIF(CU8:CU14,"&lt;&gt;")</f>
        <v>0</v>
      </c>
      <c r="CV7" s="71">
        <f>SUM(CV8:CV14)</f>
        <v>0</v>
      </c>
      <c r="CW7" s="71">
        <f>SUM(CW8:CW14)</f>
        <v>0</v>
      </c>
      <c r="CX7" s="49">
        <f>COUNTIF(CX8:CX14,"&lt;&gt;")</f>
        <v>0</v>
      </c>
      <c r="CY7" s="49">
        <f>COUNTIF(CY8:CY14,"&lt;&gt;")</f>
        <v>0</v>
      </c>
      <c r="CZ7" s="71">
        <f>SUM(CZ8:CZ14)</f>
        <v>0</v>
      </c>
      <c r="DA7" s="71">
        <f>SUM(DA8:DA14)</f>
        <v>0</v>
      </c>
      <c r="DB7" s="49">
        <f>COUNTIF(DB8:DB14,"&lt;&gt;")</f>
        <v>0</v>
      </c>
      <c r="DC7" s="49">
        <f>COUNTIF(DC8:DC14,"&lt;&gt;")</f>
        <v>0</v>
      </c>
      <c r="DD7" s="71">
        <f>SUM(DD8:DD14)</f>
        <v>0</v>
      </c>
      <c r="DE7" s="71">
        <f>SUM(DE8:DE14)</f>
        <v>0</v>
      </c>
      <c r="DF7" s="49">
        <f>COUNTIF(DF8:DF14,"&lt;&gt;")</f>
        <v>0</v>
      </c>
      <c r="DG7" s="49">
        <f>COUNTIF(DG8:DG14,"&lt;&gt;")</f>
        <v>0</v>
      </c>
      <c r="DH7" s="71">
        <f>SUM(DH8:DH14)</f>
        <v>0</v>
      </c>
      <c r="DI7" s="71">
        <f>SUM(DI8:DI14)</f>
        <v>0</v>
      </c>
      <c r="DJ7" s="49">
        <f>COUNTIF(DJ8:DJ14,"&lt;&gt;")</f>
        <v>0</v>
      </c>
      <c r="DK7" s="49">
        <f>COUNTIF(DK8:DK14,"&lt;&gt;")</f>
        <v>0</v>
      </c>
      <c r="DL7" s="71">
        <f>SUM(DL8:DL14)</f>
        <v>0</v>
      </c>
      <c r="DM7" s="71">
        <f>SUM(DM8:DM14)</f>
        <v>0</v>
      </c>
      <c r="DN7" s="49">
        <f>COUNTIF(DN8:DN14,"&lt;&gt;")</f>
        <v>0</v>
      </c>
      <c r="DO7" s="49">
        <f>COUNTIF(DO8:DO14,"&lt;&gt;")</f>
        <v>0</v>
      </c>
      <c r="DP7" s="71">
        <f>SUM(DP8:DP14)</f>
        <v>0</v>
      </c>
      <c r="DQ7" s="71">
        <f>SUM(DQ8:DQ14)</f>
        <v>0</v>
      </c>
      <c r="DR7" s="49">
        <f>COUNTIF(DR8:DR14,"&lt;&gt;")</f>
        <v>0</v>
      </c>
      <c r="DS7" s="49">
        <f>COUNTIF(DS8:DS14,"&lt;&gt;")</f>
        <v>0</v>
      </c>
      <c r="DT7" s="71">
        <f>SUM(DT8:DT14)</f>
        <v>0</v>
      </c>
      <c r="DU7" s="71">
        <f>SUM(DU8:DU14)</f>
        <v>0</v>
      </c>
    </row>
    <row r="8" spans="1:125" s="50" customFormat="1" ht="12" customHeight="1">
      <c r="A8" s="51" t="s">
        <v>425</v>
      </c>
      <c r="B8" s="64" t="s">
        <v>489</v>
      </c>
      <c r="C8" s="51" t="s">
        <v>490</v>
      </c>
      <c r="D8" s="73">
        <f aca="true" t="shared" si="0" ref="D8:E14">SUM(H8,L8,P8,T8,X8,AB8,AF8,AJ8,AN8,AR8,AV8,AZ8,BD8,BH8,BL8,BP8,BT8,BX8,CB8,CF8,CJ8,CN8,CR8,CV8,CZ8,DD8,DH8,DL8,DP8,DT8)</f>
        <v>413269</v>
      </c>
      <c r="E8" s="73">
        <f t="shared" si="0"/>
        <v>40013</v>
      </c>
      <c r="F8" s="66" t="s">
        <v>566</v>
      </c>
      <c r="G8" s="52" t="s">
        <v>567</v>
      </c>
      <c r="H8" s="73">
        <v>128485</v>
      </c>
      <c r="I8" s="73">
        <v>16529</v>
      </c>
      <c r="J8" s="66" t="s">
        <v>568</v>
      </c>
      <c r="K8" s="52" t="s">
        <v>569</v>
      </c>
      <c r="L8" s="73">
        <v>61866</v>
      </c>
      <c r="M8" s="73">
        <v>7523</v>
      </c>
      <c r="N8" s="66" t="s">
        <v>570</v>
      </c>
      <c r="O8" s="52" t="s">
        <v>571</v>
      </c>
      <c r="P8" s="73">
        <v>168490</v>
      </c>
      <c r="Q8" s="73">
        <v>8559</v>
      </c>
      <c r="R8" s="66" t="s">
        <v>572</v>
      </c>
      <c r="S8" s="52" t="s">
        <v>573</v>
      </c>
      <c r="T8" s="73">
        <v>54428</v>
      </c>
      <c r="U8" s="73">
        <v>7402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574</v>
      </c>
      <c r="B9" s="64" t="s">
        <v>575</v>
      </c>
      <c r="C9" s="51" t="s">
        <v>576</v>
      </c>
      <c r="D9" s="73">
        <f t="shared" si="0"/>
        <v>600362</v>
      </c>
      <c r="E9" s="73">
        <f t="shared" si="0"/>
        <v>285338</v>
      </c>
      <c r="F9" s="66" t="s">
        <v>426</v>
      </c>
      <c r="G9" s="52" t="s">
        <v>427</v>
      </c>
      <c r="H9" s="73">
        <v>487822</v>
      </c>
      <c r="I9" s="73">
        <v>188434</v>
      </c>
      <c r="J9" s="66" t="s">
        <v>451</v>
      </c>
      <c r="K9" s="52" t="s">
        <v>452</v>
      </c>
      <c r="L9" s="73">
        <v>51274</v>
      </c>
      <c r="M9" s="73">
        <v>53427</v>
      </c>
      <c r="N9" s="66" t="s">
        <v>482</v>
      </c>
      <c r="O9" s="52" t="s">
        <v>483</v>
      </c>
      <c r="P9" s="73">
        <v>33513</v>
      </c>
      <c r="Q9" s="73">
        <v>21101</v>
      </c>
      <c r="R9" s="66" t="s">
        <v>485</v>
      </c>
      <c r="S9" s="52" t="s">
        <v>486</v>
      </c>
      <c r="T9" s="73">
        <v>27753</v>
      </c>
      <c r="U9" s="73">
        <v>22376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425</v>
      </c>
      <c r="B10" s="64" t="s">
        <v>501</v>
      </c>
      <c r="C10" s="51" t="s">
        <v>502</v>
      </c>
      <c r="D10" s="73">
        <f t="shared" si="0"/>
        <v>601182</v>
      </c>
      <c r="E10" s="73">
        <f t="shared" si="0"/>
        <v>218077</v>
      </c>
      <c r="F10" s="66" t="s">
        <v>577</v>
      </c>
      <c r="G10" s="52" t="s">
        <v>578</v>
      </c>
      <c r="H10" s="73">
        <v>245124</v>
      </c>
      <c r="I10" s="73">
        <v>91293</v>
      </c>
      <c r="J10" s="66" t="s">
        <v>499</v>
      </c>
      <c r="K10" s="52" t="s">
        <v>500</v>
      </c>
      <c r="L10" s="73">
        <v>45899</v>
      </c>
      <c r="M10" s="73">
        <v>15531</v>
      </c>
      <c r="N10" s="66" t="s">
        <v>503</v>
      </c>
      <c r="O10" s="52" t="s">
        <v>504</v>
      </c>
      <c r="P10" s="73">
        <v>84532</v>
      </c>
      <c r="Q10" s="73">
        <v>28455</v>
      </c>
      <c r="R10" s="66" t="s">
        <v>505</v>
      </c>
      <c r="S10" s="52" t="s">
        <v>506</v>
      </c>
      <c r="T10" s="73">
        <v>46077</v>
      </c>
      <c r="U10" s="73">
        <v>11009</v>
      </c>
      <c r="V10" s="66" t="s">
        <v>507</v>
      </c>
      <c r="W10" s="52" t="s">
        <v>508</v>
      </c>
      <c r="X10" s="73">
        <v>73066</v>
      </c>
      <c r="Y10" s="73">
        <v>33345</v>
      </c>
      <c r="Z10" s="66" t="s">
        <v>509</v>
      </c>
      <c r="AA10" s="52" t="s">
        <v>510</v>
      </c>
      <c r="AB10" s="73">
        <v>29691</v>
      </c>
      <c r="AC10" s="73">
        <v>7354</v>
      </c>
      <c r="AD10" s="66" t="s">
        <v>511</v>
      </c>
      <c r="AE10" s="52" t="s">
        <v>512</v>
      </c>
      <c r="AF10" s="73">
        <v>34680</v>
      </c>
      <c r="AG10" s="73">
        <v>15693</v>
      </c>
      <c r="AH10" s="66" t="s">
        <v>513</v>
      </c>
      <c r="AI10" s="52" t="s">
        <v>514</v>
      </c>
      <c r="AJ10" s="73">
        <v>42113</v>
      </c>
      <c r="AK10" s="73">
        <v>15397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425</v>
      </c>
      <c r="B11" s="64" t="s">
        <v>432</v>
      </c>
      <c r="C11" s="51" t="s">
        <v>433</v>
      </c>
      <c r="D11" s="73">
        <f t="shared" si="0"/>
        <v>408092</v>
      </c>
      <c r="E11" s="73">
        <f t="shared" si="0"/>
        <v>439752</v>
      </c>
      <c r="F11" s="66" t="s">
        <v>430</v>
      </c>
      <c r="G11" s="52" t="s">
        <v>431</v>
      </c>
      <c r="H11" s="73">
        <v>167827</v>
      </c>
      <c r="I11" s="73">
        <v>137224</v>
      </c>
      <c r="J11" s="66" t="s">
        <v>579</v>
      </c>
      <c r="K11" s="52" t="s">
        <v>580</v>
      </c>
      <c r="L11" s="73">
        <v>51173</v>
      </c>
      <c r="M11" s="73">
        <v>56853</v>
      </c>
      <c r="N11" s="66" t="s">
        <v>480</v>
      </c>
      <c r="O11" s="52" t="s">
        <v>481</v>
      </c>
      <c r="P11" s="73">
        <v>65247</v>
      </c>
      <c r="Q11" s="73">
        <v>74212</v>
      </c>
      <c r="R11" s="66" t="s">
        <v>515</v>
      </c>
      <c r="S11" s="52" t="s">
        <v>516</v>
      </c>
      <c r="T11" s="73">
        <v>36739</v>
      </c>
      <c r="U11" s="73">
        <v>46122</v>
      </c>
      <c r="V11" s="66" t="s">
        <v>517</v>
      </c>
      <c r="W11" s="52" t="s">
        <v>518</v>
      </c>
      <c r="X11" s="73">
        <v>29562</v>
      </c>
      <c r="Y11" s="73">
        <v>54524</v>
      </c>
      <c r="Z11" s="66" t="s">
        <v>522</v>
      </c>
      <c r="AA11" s="52" t="s">
        <v>523</v>
      </c>
      <c r="AB11" s="73">
        <v>23719</v>
      </c>
      <c r="AC11" s="73">
        <v>26034</v>
      </c>
      <c r="AD11" s="66" t="s">
        <v>524</v>
      </c>
      <c r="AE11" s="52" t="s">
        <v>525</v>
      </c>
      <c r="AF11" s="73">
        <v>16208</v>
      </c>
      <c r="AG11" s="73">
        <v>24477</v>
      </c>
      <c r="AH11" s="66" t="s">
        <v>520</v>
      </c>
      <c r="AI11" s="52" t="s">
        <v>521</v>
      </c>
      <c r="AJ11" s="73">
        <v>17617</v>
      </c>
      <c r="AK11" s="73">
        <v>20306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425</v>
      </c>
      <c r="B12" s="54" t="s">
        <v>449</v>
      </c>
      <c r="C12" s="53" t="s">
        <v>450</v>
      </c>
      <c r="D12" s="75">
        <f t="shared" si="0"/>
        <v>302785</v>
      </c>
      <c r="E12" s="75">
        <f t="shared" si="0"/>
        <v>134370</v>
      </c>
      <c r="F12" s="54" t="s">
        <v>581</v>
      </c>
      <c r="G12" s="53" t="s">
        <v>582</v>
      </c>
      <c r="H12" s="75">
        <v>168471</v>
      </c>
      <c r="I12" s="75">
        <v>56166</v>
      </c>
      <c r="J12" s="54" t="s">
        <v>495</v>
      </c>
      <c r="K12" s="53" t="s">
        <v>496</v>
      </c>
      <c r="L12" s="75">
        <v>47902</v>
      </c>
      <c r="M12" s="75">
        <v>26256</v>
      </c>
      <c r="N12" s="54" t="s">
        <v>493</v>
      </c>
      <c r="O12" s="53" t="s">
        <v>494</v>
      </c>
      <c r="P12" s="75">
        <v>43862</v>
      </c>
      <c r="Q12" s="75">
        <v>28043</v>
      </c>
      <c r="R12" s="54" t="s">
        <v>491</v>
      </c>
      <c r="S12" s="53" t="s">
        <v>492</v>
      </c>
      <c r="T12" s="75">
        <v>42550</v>
      </c>
      <c r="U12" s="75">
        <v>23905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425</v>
      </c>
      <c r="B13" s="54" t="s">
        <v>530</v>
      </c>
      <c r="C13" s="53" t="s">
        <v>531</v>
      </c>
      <c r="D13" s="75">
        <f t="shared" si="0"/>
        <v>606625</v>
      </c>
      <c r="E13" s="75">
        <f t="shared" si="0"/>
        <v>128847</v>
      </c>
      <c r="F13" s="54" t="s">
        <v>583</v>
      </c>
      <c r="G13" s="53" t="s">
        <v>584</v>
      </c>
      <c r="H13" s="75">
        <v>541337</v>
      </c>
      <c r="I13" s="75">
        <v>99988</v>
      </c>
      <c r="J13" s="54" t="s">
        <v>528</v>
      </c>
      <c r="K13" s="53" t="s">
        <v>529</v>
      </c>
      <c r="L13" s="75">
        <v>45680</v>
      </c>
      <c r="M13" s="75">
        <v>12302</v>
      </c>
      <c r="N13" s="54" t="s">
        <v>532</v>
      </c>
      <c r="O13" s="53" t="s">
        <v>533</v>
      </c>
      <c r="P13" s="75">
        <v>19608</v>
      </c>
      <c r="Q13" s="75">
        <v>16557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425</v>
      </c>
      <c r="B14" s="54" t="s">
        <v>478</v>
      </c>
      <c r="C14" s="53" t="s">
        <v>479</v>
      </c>
      <c r="D14" s="75">
        <f t="shared" si="0"/>
        <v>335887</v>
      </c>
      <c r="E14" s="75">
        <f t="shared" si="0"/>
        <v>62185</v>
      </c>
      <c r="F14" s="54" t="s">
        <v>585</v>
      </c>
      <c r="G14" s="53" t="s">
        <v>586</v>
      </c>
      <c r="H14" s="75">
        <v>223925</v>
      </c>
      <c r="I14" s="75">
        <v>41457</v>
      </c>
      <c r="J14" s="54" t="s">
        <v>497</v>
      </c>
      <c r="K14" s="53" t="s">
        <v>498</v>
      </c>
      <c r="L14" s="75">
        <v>111962</v>
      </c>
      <c r="M14" s="75">
        <v>20728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587</v>
      </c>
      <c r="D2" s="25" t="s">
        <v>121</v>
      </c>
      <c r="E2" s="142" t="s">
        <v>588</v>
      </c>
      <c r="F2" s="3"/>
      <c r="G2" s="3"/>
      <c r="H2" s="3"/>
      <c r="I2" s="3"/>
      <c r="J2" s="3"/>
      <c r="K2" s="3"/>
      <c r="L2" s="3" t="str">
        <f>LEFT(D2,2)</f>
        <v>06</v>
      </c>
      <c r="M2" s="3" t="str">
        <f>IF(L2&lt;&gt;"",VLOOKUP(L2,$AK$6:$AL$52,2,FALSE),"-")</f>
        <v>山形県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49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589</v>
      </c>
      <c r="C6" s="174"/>
      <c r="D6" s="175"/>
      <c r="E6" s="13" t="s">
        <v>69</v>
      </c>
      <c r="F6" s="14" t="s">
        <v>71</v>
      </c>
      <c r="H6" s="176" t="s">
        <v>590</v>
      </c>
      <c r="I6" s="177"/>
      <c r="J6" s="177"/>
      <c r="K6" s="178"/>
      <c r="L6" s="13" t="s">
        <v>69</v>
      </c>
      <c r="M6" s="13" t="s">
        <v>71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591</v>
      </c>
      <c r="AL6" s="28" t="s">
        <v>7</v>
      </c>
    </row>
    <row r="7" spans="2:38" ht="19.5" customHeight="1">
      <c r="B7" s="168" t="s">
        <v>93</v>
      </c>
      <c r="C7" s="169"/>
      <c r="D7" s="169"/>
      <c r="E7" s="17">
        <f aca="true" t="shared" si="0" ref="E7:E12">AF7</f>
        <v>34834</v>
      </c>
      <c r="F7" s="17">
        <f aca="true" t="shared" si="1" ref="F7:F12">AF14</f>
        <v>8366</v>
      </c>
      <c r="H7" s="179" t="s">
        <v>418</v>
      </c>
      <c r="I7" s="179" t="s">
        <v>592</v>
      </c>
      <c r="J7" s="176" t="s">
        <v>99</v>
      </c>
      <c r="K7" s="188"/>
      <c r="L7" s="17">
        <f aca="true" t="shared" si="2" ref="L7:L12">AF21</f>
        <v>0</v>
      </c>
      <c r="M7" s="17">
        <f aca="true" t="shared" si="3" ref="M7:M12">AF42</f>
        <v>0</v>
      </c>
      <c r="AC7" s="15" t="s">
        <v>93</v>
      </c>
      <c r="AD7" s="41" t="s">
        <v>593</v>
      </c>
      <c r="AE7" s="40" t="s">
        <v>594</v>
      </c>
      <c r="AF7" s="36">
        <f aca="true" ca="1" t="shared" si="4" ref="AF7:AF38">IF(AF$2=0,INDIRECT("'"&amp;AD7&amp;"'!"&amp;AE7&amp;$AI$2),0)</f>
        <v>34834</v>
      </c>
      <c r="AG7" s="40"/>
      <c r="AH7" s="143" t="str">
        <f>+'廃棄物事業経費（歳入）'!B7</f>
        <v>06000</v>
      </c>
      <c r="AI7" s="2">
        <v>7</v>
      </c>
      <c r="AK7" s="26" t="s">
        <v>595</v>
      </c>
      <c r="AL7" s="28" t="s">
        <v>8</v>
      </c>
    </row>
    <row r="8" spans="2:38" ht="19.5" customHeight="1">
      <c r="B8" s="168" t="s">
        <v>596</v>
      </c>
      <c r="C8" s="169"/>
      <c r="D8" s="169"/>
      <c r="E8" s="17">
        <f t="shared" si="0"/>
        <v>9304</v>
      </c>
      <c r="F8" s="17">
        <f t="shared" si="1"/>
        <v>439</v>
      </c>
      <c r="H8" s="180"/>
      <c r="I8" s="180"/>
      <c r="J8" s="176" t="s">
        <v>101</v>
      </c>
      <c r="K8" s="178"/>
      <c r="L8" s="17">
        <f t="shared" si="2"/>
        <v>130691</v>
      </c>
      <c r="M8" s="17">
        <f t="shared" si="3"/>
        <v>25</v>
      </c>
      <c r="AC8" s="15" t="s">
        <v>596</v>
      </c>
      <c r="AD8" s="41" t="s">
        <v>593</v>
      </c>
      <c r="AE8" s="40" t="s">
        <v>597</v>
      </c>
      <c r="AF8" s="36">
        <f ca="1" t="shared" si="4"/>
        <v>9304</v>
      </c>
      <c r="AG8" s="40"/>
      <c r="AH8" s="143" t="str">
        <f>+'廃棄物事業経費（歳入）'!B8</f>
        <v>06201</v>
      </c>
      <c r="AI8" s="2">
        <v>8</v>
      </c>
      <c r="AK8" s="26" t="s">
        <v>598</v>
      </c>
      <c r="AL8" s="28" t="s">
        <v>9</v>
      </c>
    </row>
    <row r="9" spans="2:38" ht="19.5" customHeight="1">
      <c r="B9" s="168" t="s">
        <v>96</v>
      </c>
      <c r="C9" s="169"/>
      <c r="D9" s="169"/>
      <c r="E9" s="17">
        <f t="shared" si="0"/>
        <v>251100</v>
      </c>
      <c r="F9" s="17">
        <f t="shared" si="1"/>
        <v>275900</v>
      </c>
      <c r="H9" s="180"/>
      <c r="I9" s="180"/>
      <c r="J9" s="176" t="s">
        <v>103</v>
      </c>
      <c r="K9" s="188"/>
      <c r="L9" s="17">
        <f t="shared" si="2"/>
        <v>143945</v>
      </c>
      <c r="M9" s="17">
        <f t="shared" si="3"/>
        <v>0</v>
      </c>
      <c r="AC9" s="15" t="s">
        <v>96</v>
      </c>
      <c r="AD9" s="41" t="s">
        <v>593</v>
      </c>
      <c r="AE9" s="40" t="s">
        <v>599</v>
      </c>
      <c r="AF9" s="36">
        <f ca="1" t="shared" si="4"/>
        <v>251100</v>
      </c>
      <c r="AG9" s="40"/>
      <c r="AH9" s="143" t="str">
        <f>+'廃棄物事業経費（歳入）'!B9</f>
        <v>06202</v>
      </c>
      <c r="AI9" s="2">
        <v>9</v>
      </c>
      <c r="AK9" s="26" t="s">
        <v>600</v>
      </c>
      <c r="AL9" s="28" t="s">
        <v>10</v>
      </c>
    </row>
    <row r="10" spans="2:38" ht="19.5" customHeight="1">
      <c r="B10" s="168" t="s">
        <v>601</v>
      </c>
      <c r="C10" s="169"/>
      <c r="D10" s="169"/>
      <c r="E10" s="17">
        <f t="shared" si="0"/>
        <v>2468667</v>
      </c>
      <c r="F10" s="17">
        <f t="shared" si="1"/>
        <v>485469</v>
      </c>
      <c r="H10" s="180"/>
      <c r="I10" s="181"/>
      <c r="J10" s="176" t="s">
        <v>1</v>
      </c>
      <c r="K10" s="188"/>
      <c r="L10" s="17">
        <f t="shared" si="2"/>
        <v>0</v>
      </c>
      <c r="M10" s="17">
        <f t="shared" si="3"/>
        <v>0</v>
      </c>
      <c r="AC10" s="15" t="s">
        <v>601</v>
      </c>
      <c r="AD10" s="41" t="s">
        <v>593</v>
      </c>
      <c r="AE10" s="40" t="s">
        <v>602</v>
      </c>
      <c r="AF10" s="36">
        <f ca="1" t="shared" si="4"/>
        <v>2468667</v>
      </c>
      <c r="AG10" s="40"/>
      <c r="AH10" s="143" t="str">
        <f>+'廃棄物事業経費（歳入）'!B10</f>
        <v>06203</v>
      </c>
      <c r="AI10" s="2">
        <v>10</v>
      </c>
      <c r="AK10" s="26" t="s">
        <v>603</v>
      </c>
      <c r="AL10" s="28" t="s">
        <v>11</v>
      </c>
    </row>
    <row r="11" spans="2:38" ht="19.5" customHeight="1">
      <c r="B11" s="168" t="s">
        <v>604</v>
      </c>
      <c r="C11" s="169"/>
      <c r="D11" s="169"/>
      <c r="E11" s="17">
        <f t="shared" si="0"/>
        <v>3268202</v>
      </c>
      <c r="F11" s="17">
        <f t="shared" si="1"/>
        <v>1308582</v>
      </c>
      <c r="H11" s="180"/>
      <c r="I11" s="170" t="s">
        <v>84</v>
      </c>
      <c r="J11" s="170"/>
      <c r="K11" s="170"/>
      <c r="L11" s="17">
        <f t="shared" si="2"/>
        <v>7986</v>
      </c>
      <c r="M11" s="17">
        <f t="shared" si="3"/>
        <v>12348</v>
      </c>
      <c r="AC11" s="15" t="s">
        <v>604</v>
      </c>
      <c r="AD11" s="41" t="s">
        <v>593</v>
      </c>
      <c r="AE11" s="40" t="s">
        <v>605</v>
      </c>
      <c r="AF11" s="36">
        <f ca="1" t="shared" si="4"/>
        <v>3268202</v>
      </c>
      <c r="AG11" s="40"/>
      <c r="AH11" s="143" t="str">
        <f>+'廃棄物事業経費（歳入）'!B11</f>
        <v>06204</v>
      </c>
      <c r="AI11" s="2">
        <v>11</v>
      </c>
      <c r="AK11" s="26" t="s">
        <v>606</v>
      </c>
      <c r="AL11" s="28" t="s">
        <v>12</v>
      </c>
    </row>
    <row r="12" spans="2:38" ht="19.5" customHeight="1">
      <c r="B12" s="168" t="s">
        <v>1</v>
      </c>
      <c r="C12" s="169"/>
      <c r="D12" s="169"/>
      <c r="E12" s="17">
        <f t="shared" si="0"/>
        <v>720769</v>
      </c>
      <c r="F12" s="17">
        <f t="shared" si="1"/>
        <v>112243</v>
      </c>
      <c r="H12" s="180"/>
      <c r="I12" s="170" t="s">
        <v>607</v>
      </c>
      <c r="J12" s="170"/>
      <c r="K12" s="170"/>
      <c r="L12" s="17">
        <f t="shared" si="2"/>
        <v>118384</v>
      </c>
      <c r="M12" s="17">
        <f t="shared" si="3"/>
        <v>12372</v>
      </c>
      <c r="AC12" s="15" t="s">
        <v>1</v>
      </c>
      <c r="AD12" s="41" t="s">
        <v>593</v>
      </c>
      <c r="AE12" s="40" t="s">
        <v>608</v>
      </c>
      <c r="AF12" s="36">
        <f ca="1" t="shared" si="4"/>
        <v>720769</v>
      </c>
      <c r="AG12" s="40"/>
      <c r="AH12" s="143" t="str">
        <f>+'廃棄物事業経費（歳入）'!B12</f>
        <v>06205</v>
      </c>
      <c r="AI12" s="2">
        <v>12</v>
      </c>
      <c r="AK12" s="26" t="s">
        <v>609</v>
      </c>
      <c r="AL12" s="28" t="s">
        <v>13</v>
      </c>
    </row>
    <row r="13" spans="2:38" ht="19.5" customHeight="1">
      <c r="B13" s="182" t="s">
        <v>610</v>
      </c>
      <c r="C13" s="183"/>
      <c r="D13" s="183"/>
      <c r="E13" s="18">
        <f>SUM(E7:E12)</f>
        <v>6752876</v>
      </c>
      <c r="F13" s="18">
        <f>SUM(F7:F12)</f>
        <v>2190999</v>
      </c>
      <c r="H13" s="180"/>
      <c r="I13" s="173" t="s">
        <v>422</v>
      </c>
      <c r="J13" s="184"/>
      <c r="K13" s="185"/>
      <c r="L13" s="19">
        <f>SUM(L7:L12)</f>
        <v>401006</v>
      </c>
      <c r="M13" s="19">
        <f>SUM(M7:M12)</f>
        <v>24745</v>
      </c>
      <c r="AC13" s="15" t="s">
        <v>81</v>
      </c>
      <c r="AD13" s="41" t="s">
        <v>593</v>
      </c>
      <c r="AE13" s="40" t="s">
        <v>611</v>
      </c>
      <c r="AF13" s="36">
        <f ca="1" t="shared" si="4"/>
        <v>7351902</v>
      </c>
      <c r="AG13" s="40"/>
      <c r="AH13" s="143" t="str">
        <f>+'廃棄物事業経費（歳入）'!B13</f>
        <v>06206</v>
      </c>
      <c r="AI13" s="2">
        <v>13</v>
      </c>
      <c r="AK13" s="26" t="s">
        <v>612</v>
      </c>
      <c r="AL13" s="28" t="s">
        <v>14</v>
      </c>
    </row>
    <row r="14" spans="2:38" ht="19.5" customHeight="1">
      <c r="B14" s="20"/>
      <c r="C14" s="171" t="s">
        <v>613</v>
      </c>
      <c r="D14" s="172"/>
      <c r="E14" s="22">
        <f>E13-E11</f>
        <v>3484674</v>
      </c>
      <c r="F14" s="22">
        <f>F13-F11</f>
        <v>882417</v>
      </c>
      <c r="H14" s="181"/>
      <c r="I14" s="20"/>
      <c r="J14" s="24"/>
      <c r="K14" s="21" t="s">
        <v>613</v>
      </c>
      <c r="L14" s="23">
        <f>L13-L12</f>
        <v>282622</v>
      </c>
      <c r="M14" s="23">
        <f>M13-M12</f>
        <v>12373</v>
      </c>
      <c r="AC14" s="15" t="s">
        <v>93</v>
      </c>
      <c r="AD14" s="41" t="s">
        <v>593</v>
      </c>
      <c r="AE14" s="40" t="s">
        <v>614</v>
      </c>
      <c r="AF14" s="36">
        <f ca="1" t="shared" si="4"/>
        <v>8366</v>
      </c>
      <c r="AG14" s="40"/>
      <c r="AH14" s="143" t="str">
        <f>+'廃棄物事業経費（歳入）'!B14</f>
        <v>06207</v>
      </c>
      <c r="AI14" s="2">
        <v>14</v>
      </c>
      <c r="AK14" s="26" t="s">
        <v>615</v>
      </c>
      <c r="AL14" s="28" t="s">
        <v>15</v>
      </c>
    </row>
    <row r="15" spans="2:38" ht="19.5" customHeight="1">
      <c r="B15" s="168" t="s">
        <v>81</v>
      </c>
      <c r="C15" s="169"/>
      <c r="D15" s="169"/>
      <c r="E15" s="17">
        <f>AF13</f>
        <v>7351902</v>
      </c>
      <c r="F15" s="17">
        <f>AF20</f>
        <v>1573935</v>
      </c>
      <c r="H15" s="179" t="s">
        <v>616</v>
      </c>
      <c r="I15" s="179" t="s">
        <v>617</v>
      </c>
      <c r="J15" s="16" t="s">
        <v>105</v>
      </c>
      <c r="K15" s="27"/>
      <c r="L15" s="17">
        <f aca="true" t="shared" si="5" ref="L15:L28">AF27</f>
        <v>1098527</v>
      </c>
      <c r="M15" s="17">
        <f aca="true" t="shared" si="6" ref="M15:M28">AF48</f>
        <v>434571</v>
      </c>
      <c r="AC15" s="15" t="s">
        <v>596</v>
      </c>
      <c r="AD15" s="41" t="s">
        <v>593</v>
      </c>
      <c r="AE15" s="40" t="s">
        <v>618</v>
      </c>
      <c r="AF15" s="36">
        <f ca="1" t="shared" si="4"/>
        <v>439</v>
      </c>
      <c r="AG15" s="40"/>
      <c r="AH15" s="143" t="str">
        <f>+'廃棄物事業経費（歳入）'!B15</f>
        <v>06208</v>
      </c>
      <c r="AI15" s="2">
        <v>15</v>
      </c>
      <c r="AK15" s="26" t="s">
        <v>619</v>
      </c>
      <c r="AL15" s="28" t="s">
        <v>16</v>
      </c>
    </row>
    <row r="16" spans="2:38" ht="19.5" customHeight="1">
      <c r="B16" s="182" t="s">
        <v>2</v>
      </c>
      <c r="C16" s="186"/>
      <c r="D16" s="186"/>
      <c r="E16" s="18">
        <f>SUM(E13,E15)</f>
        <v>14104778</v>
      </c>
      <c r="F16" s="18">
        <f>SUM(F13,F15)</f>
        <v>3764934</v>
      </c>
      <c r="H16" s="190"/>
      <c r="I16" s="180"/>
      <c r="J16" s="180" t="s">
        <v>620</v>
      </c>
      <c r="K16" s="13" t="s">
        <v>107</v>
      </c>
      <c r="L16" s="17">
        <f t="shared" si="5"/>
        <v>148380</v>
      </c>
      <c r="M16" s="17">
        <f t="shared" si="6"/>
        <v>99552</v>
      </c>
      <c r="AC16" s="15" t="s">
        <v>96</v>
      </c>
      <c r="AD16" s="41" t="s">
        <v>593</v>
      </c>
      <c r="AE16" s="40" t="s">
        <v>621</v>
      </c>
      <c r="AF16" s="36">
        <f ca="1" t="shared" si="4"/>
        <v>275900</v>
      </c>
      <c r="AG16" s="40"/>
      <c r="AH16" s="143" t="str">
        <f>+'廃棄物事業経費（歳入）'!B16</f>
        <v>06209</v>
      </c>
      <c r="AI16" s="2">
        <v>16</v>
      </c>
      <c r="AK16" s="26" t="s">
        <v>622</v>
      </c>
      <c r="AL16" s="28" t="s">
        <v>17</v>
      </c>
    </row>
    <row r="17" spans="2:38" ht="19.5" customHeight="1">
      <c r="B17" s="20"/>
      <c r="C17" s="171" t="s">
        <v>613</v>
      </c>
      <c r="D17" s="172"/>
      <c r="E17" s="22">
        <f>SUM(E14:E15)</f>
        <v>10836576</v>
      </c>
      <c r="F17" s="22">
        <f>SUM(F14:F15)</f>
        <v>2456352</v>
      </c>
      <c r="H17" s="190"/>
      <c r="I17" s="180"/>
      <c r="J17" s="180"/>
      <c r="K17" s="13" t="s">
        <v>109</v>
      </c>
      <c r="L17" s="17">
        <f t="shared" si="5"/>
        <v>848651</v>
      </c>
      <c r="M17" s="17">
        <f t="shared" si="6"/>
        <v>81679</v>
      </c>
      <c r="AC17" s="15" t="s">
        <v>601</v>
      </c>
      <c r="AD17" s="41" t="s">
        <v>593</v>
      </c>
      <c r="AE17" s="40" t="s">
        <v>623</v>
      </c>
      <c r="AF17" s="36">
        <f ca="1" t="shared" si="4"/>
        <v>485469</v>
      </c>
      <c r="AG17" s="40"/>
      <c r="AH17" s="143" t="str">
        <f>+'廃棄物事業経費（歳入）'!B17</f>
        <v>06210</v>
      </c>
      <c r="AI17" s="2">
        <v>17</v>
      </c>
      <c r="AK17" s="26" t="s">
        <v>624</v>
      </c>
      <c r="AL17" s="28" t="s">
        <v>18</v>
      </c>
    </row>
    <row r="18" spans="8:38" ht="19.5" customHeight="1">
      <c r="H18" s="190"/>
      <c r="I18" s="181"/>
      <c r="J18" s="181"/>
      <c r="K18" s="13" t="s">
        <v>111</v>
      </c>
      <c r="L18" s="17">
        <f t="shared" si="5"/>
        <v>44126</v>
      </c>
      <c r="M18" s="17">
        <f t="shared" si="6"/>
        <v>0</v>
      </c>
      <c r="AC18" s="15" t="s">
        <v>604</v>
      </c>
      <c r="AD18" s="41" t="s">
        <v>593</v>
      </c>
      <c r="AE18" s="40" t="s">
        <v>625</v>
      </c>
      <c r="AF18" s="36">
        <f ca="1" t="shared" si="4"/>
        <v>1308582</v>
      </c>
      <c r="AG18" s="40"/>
      <c r="AH18" s="143" t="str">
        <f>+'廃棄物事業経費（歳入）'!B18</f>
        <v>06211</v>
      </c>
      <c r="AI18" s="2">
        <v>18</v>
      </c>
      <c r="AK18" s="26" t="s">
        <v>626</v>
      </c>
      <c r="AL18" s="28" t="s">
        <v>19</v>
      </c>
    </row>
    <row r="19" spans="8:38" ht="19.5" customHeight="1">
      <c r="H19" s="190"/>
      <c r="I19" s="179" t="s">
        <v>627</v>
      </c>
      <c r="J19" s="176" t="s">
        <v>113</v>
      </c>
      <c r="K19" s="188"/>
      <c r="L19" s="17">
        <f t="shared" si="5"/>
        <v>62212</v>
      </c>
      <c r="M19" s="17">
        <f t="shared" si="6"/>
        <v>28733</v>
      </c>
      <c r="AC19" s="15" t="s">
        <v>1</v>
      </c>
      <c r="AD19" s="41" t="s">
        <v>593</v>
      </c>
      <c r="AE19" s="40" t="s">
        <v>628</v>
      </c>
      <c r="AF19" s="36">
        <f ca="1" t="shared" si="4"/>
        <v>112243</v>
      </c>
      <c r="AG19" s="40"/>
      <c r="AH19" s="143" t="str">
        <f>+'廃棄物事業経費（歳入）'!B19</f>
        <v>06212</v>
      </c>
      <c r="AI19" s="2">
        <v>19</v>
      </c>
      <c r="AK19" s="26" t="s">
        <v>629</v>
      </c>
      <c r="AL19" s="28" t="s">
        <v>20</v>
      </c>
    </row>
    <row r="20" spans="2:38" ht="19.5" customHeight="1">
      <c r="B20" s="168" t="s">
        <v>630</v>
      </c>
      <c r="C20" s="189"/>
      <c r="D20" s="189"/>
      <c r="E20" s="29">
        <f>E11</f>
        <v>3268202</v>
      </c>
      <c r="F20" s="29">
        <f>F11</f>
        <v>1308582</v>
      </c>
      <c r="H20" s="190"/>
      <c r="I20" s="180"/>
      <c r="J20" s="176" t="s">
        <v>115</v>
      </c>
      <c r="K20" s="188"/>
      <c r="L20" s="17">
        <f t="shared" si="5"/>
        <v>3228203</v>
      </c>
      <c r="M20" s="17">
        <f t="shared" si="6"/>
        <v>1003451</v>
      </c>
      <c r="AC20" s="15" t="s">
        <v>81</v>
      </c>
      <c r="AD20" s="41" t="s">
        <v>593</v>
      </c>
      <c r="AE20" s="40" t="s">
        <v>631</v>
      </c>
      <c r="AF20" s="36">
        <f ca="1" t="shared" si="4"/>
        <v>1573935</v>
      </c>
      <c r="AG20" s="40"/>
      <c r="AH20" s="143" t="str">
        <f>+'廃棄物事業経費（歳入）'!B20</f>
        <v>06213</v>
      </c>
      <c r="AI20" s="2">
        <v>20</v>
      </c>
      <c r="AK20" s="26" t="s">
        <v>632</v>
      </c>
      <c r="AL20" s="28" t="s">
        <v>21</v>
      </c>
    </row>
    <row r="21" spans="2:38" ht="19.5" customHeight="1">
      <c r="B21" s="168" t="s">
        <v>633</v>
      </c>
      <c r="C21" s="168"/>
      <c r="D21" s="168"/>
      <c r="E21" s="29">
        <f>L12+L27</f>
        <v>3268202</v>
      </c>
      <c r="F21" s="29">
        <f>M12+M27</f>
        <v>1308582</v>
      </c>
      <c r="H21" s="190"/>
      <c r="I21" s="181"/>
      <c r="J21" s="176" t="s">
        <v>117</v>
      </c>
      <c r="K21" s="188"/>
      <c r="L21" s="17">
        <f t="shared" si="5"/>
        <v>139163</v>
      </c>
      <c r="M21" s="17">
        <f t="shared" si="6"/>
        <v>0</v>
      </c>
      <c r="AB21" s="28" t="s">
        <v>69</v>
      </c>
      <c r="AC21" s="15" t="s">
        <v>634</v>
      </c>
      <c r="AD21" s="41" t="s">
        <v>635</v>
      </c>
      <c r="AE21" s="40" t="s">
        <v>594</v>
      </c>
      <c r="AF21" s="36">
        <f ca="1" t="shared" si="4"/>
        <v>0</v>
      </c>
      <c r="AG21" s="40"/>
      <c r="AH21" s="143" t="str">
        <f>+'廃棄物事業経費（歳入）'!B21</f>
        <v>06301</v>
      </c>
      <c r="AI21" s="2">
        <v>21</v>
      </c>
      <c r="AK21" s="26" t="s">
        <v>636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0"/>
      <c r="I22" s="176" t="s">
        <v>89</v>
      </c>
      <c r="J22" s="187"/>
      <c r="K22" s="188"/>
      <c r="L22" s="17">
        <f t="shared" si="5"/>
        <v>12836</v>
      </c>
      <c r="M22" s="17">
        <f t="shared" si="6"/>
        <v>0</v>
      </c>
      <c r="AB22" s="28" t="s">
        <v>69</v>
      </c>
      <c r="AC22" s="15" t="s">
        <v>637</v>
      </c>
      <c r="AD22" s="41" t="s">
        <v>635</v>
      </c>
      <c r="AE22" s="40" t="s">
        <v>597</v>
      </c>
      <c r="AF22" s="36">
        <f ca="1" t="shared" si="4"/>
        <v>130691</v>
      </c>
      <c r="AH22" s="143" t="str">
        <f>+'廃棄物事業経費（歳入）'!B22</f>
        <v>06302</v>
      </c>
      <c r="AI22" s="2">
        <v>22</v>
      </c>
      <c r="AK22" s="26" t="s">
        <v>638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0"/>
      <c r="I23" s="179" t="s">
        <v>639</v>
      </c>
      <c r="J23" s="173" t="s">
        <v>113</v>
      </c>
      <c r="K23" s="185"/>
      <c r="L23" s="17">
        <f t="shared" si="5"/>
        <v>2337466</v>
      </c>
      <c r="M23" s="17">
        <f t="shared" si="6"/>
        <v>228234</v>
      </c>
      <c r="AB23" s="28" t="s">
        <v>69</v>
      </c>
      <c r="AC23" s="1" t="s">
        <v>640</v>
      </c>
      <c r="AD23" s="41" t="s">
        <v>635</v>
      </c>
      <c r="AE23" s="35" t="s">
        <v>599</v>
      </c>
      <c r="AF23" s="36">
        <f ca="1" t="shared" si="4"/>
        <v>143945</v>
      </c>
      <c r="AH23" s="143" t="str">
        <f>+'廃棄物事業経費（歳入）'!B23</f>
        <v>06321</v>
      </c>
      <c r="AI23" s="2">
        <v>23</v>
      </c>
      <c r="AK23" s="26" t="s">
        <v>641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0"/>
      <c r="I24" s="180"/>
      <c r="J24" s="176" t="s">
        <v>115</v>
      </c>
      <c r="K24" s="188"/>
      <c r="L24" s="17">
        <f t="shared" si="5"/>
        <v>2051821</v>
      </c>
      <c r="M24" s="17">
        <f t="shared" si="6"/>
        <v>426750</v>
      </c>
      <c r="AB24" s="28" t="s">
        <v>69</v>
      </c>
      <c r="AC24" s="15" t="s">
        <v>1</v>
      </c>
      <c r="AD24" s="41" t="s">
        <v>635</v>
      </c>
      <c r="AE24" s="40" t="s">
        <v>602</v>
      </c>
      <c r="AF24" s="36">
        <f ca="1" t="shared" si="4"/>
        <v>0</v>
      </c>
      <c r="AH24" s="143" t="str">
        <f>+'廃棄物事業経費（歳入）'!B24</f>
        <v>06322</v>
      </c>
      <c r="AI24" s="2">
        <v>24</v>
      </c>
      <c r="AK24" s="26" t="s">
        <v>642</v>
      </c>
      <c r="AL24" s="28" t="s">
        <v>25</v>
      </c>
    </row>
    <row r="25" spans="8:38" ht="19.5" customHeight="1">
      <c r="H25" s="190"/>
      <c r="I25" s="180"/>
      <c r="J25" s="176" t="s">
        <v>117</v>
      </c>
      <c r="K25" s="188"/>
      <c r="L25" s="17">
        <f t="shared" si="5"/>
        <v>82321</v>
      </c>
      <c r="M25" s="17">
        <f t="shared" si="6"/>
        <v>30637</v>
      </c>
      <c r="AB25" s="28" t="s">
        <v>69</v>
      </c>
      <c r="AC25" s="15" t="s">
        <v>84</v>
      </c>
      <c r="AD25" s="41" t="s">
        <v>635</v>
      </c>
      <c r="AE25" s="40" t="s">
        <v>605</v>
      </c>
      <c r="AF25" s="36">
        <f ca="1" t="shared" si="4"/>
        <v>7986</v>
      </c>
      <c r="AH25" s="143" t="str">
        <f>+'廃棄物事業経費（歳入）'!B25</f>
        <v>06323</v>
      </c>
      <c r="AI25" s="2">
        <v>25</v>
      </c>
      <c r="AK25" s="26" t="s">
        <v>643</v>
      </c>
      <c r="AL25" s="28" t="s">
        <v>26</v>
      </c>
    </row>
    <row r="26" spans="8:38" ht="19.5" customHeight="1">
      <c r="H26" s="190"/>
      <c r="I26" s="181"/>
      <c r="J26" s="192" t="s">
        <v>1</v>
      </c>
      <c r="K26" s="193"/>
      <c r="L26" s="17">
        <f t="shared" si="5"/>
        <v>78098</v>
      </c>
      <c r="M26" s="17">
        <f t="shared" si="6"/>
        <v>10413</v>
      </c>
      <c r="AB26" s="28" t="s">
        <v>69</v>
      </c>
      <c r="AC26" s="1" t="s">
        <v>607</v>
      </c>
      <c r="AD26" s="41" t="s">
        <v>635</v>
      </c>
      <c r="AE26" s="35" t="s">
        <v>608</v>
      </c>
      <c r="AF26" s="36">
        <f ca="1" t="shared" si="4"/>
        <v>118384</v>
      </c>
      <c r="AH26" s="143" t="str">
        <f>+'廃棄物事業経費（歳入）'!B26</f>
        <v>06324</v>
      </c>
      <c r="AI26" s="2">
        <v>26</v>
      </c>
      <c r="AK26" s="26" t="s">
        <v>644</v>
      </c>
      <c r="AL26" s="28" t="s">
        <v>27</v>
      </c>
    </row>
    <row r="27" spans="8:38" ht="19.5" customHeight="1">
      <c r="H27" s="190"/>
      <c r="I27" s="176" t="s">
        <v>607</v>
      </c>
      <c r="J27" s="187"/>
      <c r="K27" s="188"/>
      <c r="L27" s="17">
        <f t="shared" si="5"/>
        <v>3149818</v>
      </c>
      <c r="M27" s="17">
        <f t="shared" si="6"/>
        <v>1296210</v>
      </c>
      <c r="AB27" s="28" t="s">
        <v>69</v>
      </c>
      <c r="AC27" s="1" t="s">
        <v>645</v>
      </c>
      <c r="AD27" s="41" t="s">
        <v>635</v>
      </c>
      <c r="AE27" s="35" t="s">
        <v>646</v>
      </c>
      <c r="AF27" s="36">
        <f ca="1" t="shared" si="4"/>
        <v>1098527</v>
      </c>
      <c r="AH27" s="143" t="str">
        <f>+'廃棄物事業経費（歳入）'!B27</f>
        <v>06341</v>
      </c>
      <c r="AI27" s="2">
        <v>27</v>
      </c>
      <c r="AK27" s="26" t="s">
        <v>647</v>
      </c>
      <c r="AL27" s="28" t="s">
        <v>28</v>
      </c>
    </row>
    <row r="28" spans="8:38" ht="19.5" customHeight="1">
      <c r="H28" s="190"/>
      <c r="I28" s="176" t="s">
        <v>43</v>
      </c>
      <c r="J28" s="187"/>
      <c r="K28" s="188"/>
      <c r="L28" s="17">
        <f t="shared" si="5"/>
        <v>620</v>
      </c>
      <c r="M28" s="17">
        <f t="shared" si="6"/>
        <v>0</v>
      </c>
      <c r="AB28" s="28" t="s">
        <v>69</v>
      </c>
      <c r="AC28" s="1" t="s">
        <v>648</v>
      </c>
      <c r="AD28" s="41" t="s">
        <v>635</v>
      </c>
      <c r="AE28" s="35" t="s">
        <v>614</v>
      </c>
      <c r="AF28" s="36">
        <f ca="1" t="shared" si="4"/>
        <v>148380</v>
      </c>
      <c r="AH28" s="143" t="str">
        <f>+'廃棄物事業経費（歳入）'!B28</f>
        <v>06361</v>
      </c>
      <c r="AI28" s="2">
        <v>28</v>
      </c>
      <c r="AK28" s="26" t="s">
        <v>649</v>
      </c>
      <c r="AL28" s="28" t="s">
        <v>29</v>
      </c>
    </row>
    <row r="29" spans="8:38" ht="19.5" customHeight="1">
      <c r="H29" s="190"/>
      <c r="I29" s="173" t="s">
        <v>422</v>
      </c>
      <c r="J29" s="184"/>
      <c r="K29" s="185"/>
      <c r="L29" s="19">
        <f>SUM(L15:L28)</f>
        <v>13282242</v>
      </c>
      <c r="M29" s="19">
        <f>SUM(M15:M28)</f>
        <v>3640230</v>
      </c>
      <c r="AB29" s="28" t="s">
        <v>69</v>
      </c>
      <c r="AC29" s="1" t="s">
        <v>650</v>
      </c>
      <c r="AD29" s="41" t="s">
        <v>635</v>
      </c>
      <c r="AE29" s="35" t="s">
        <v>618</v>
      </c>
      <c r="AF29" s="36">
        <f ca="1" t="shared" si="4"/>
        <v>848651</v>
      </c>
      <c r="AH29" s="143" t="str">
        <f>+'廃棄物事業経費（歳入）'!B29</f>
        <v>06362</v>
      </c>
      <c r="AI29" s="2">
        <v>29</v>
      </c>
      <c r="AK29" s="26" t="s">
        <v>651</v>
      </c>
      <c r="AL29" s="28" t="s">
        <v>30</v>
      </c>
    </row>
    <row r="30" spans="8:38" ht="19.5" customHeight="1">
      <c r="H30" s="191"/>
      <c r="I30" s="20"/>
      <c r="J30" s="24"/>
      <c r="K30" s="21" t="s">
        <v>613</v>
      </c>
      <c r="L30" s="23">
        <f>L29-L27</f>
        <v>10132424</v>
      </c>
      <c r="M30" s="23">
        <f>M29-M27</f>
        <v>2344020</v>
      </c>
      <c r="AB30" s="28" t="s">
        <v>69</v>
      </c>
      <c r="AC30" s="1" t="s">
        <v>652</v>
      </c>
      <c r="AD30" s="41" t="s">
        <v>635</v>
      </c>
      <c r="AE30" s="35" t="s">
        <v>621</v>
      </c>
      <c r="AF30" s="36">
        <f ca="1" t="shared" si="4"/>
        <v>44126</v>
      </c>
      <c r="AH30" s="143" t="str">
        <f>+'廃棄物事業経費（歳入）'!B30</f>
        <v>06363</v>
      </c>
      <c r="AI30" s="2">
        <v>30</v>
      </c>
      <c r="AK30" s="26" t="s">
        <v>653</v>
      </c>
      <c r="AL30" s="28" t="s">
        <v>31</v>
      </c>
    </row>
    <row r="31" spans="8:38" ht="19.5" customHeight="1">
      <c r="H31" s="176" t="s">
        <v>1</v>
      </c>
      <c r="I31" s="187"/>
      <c r="J31" s="187"/>
      <c r="K31" s="188"/>
      <c r="L31" s="17">
        <f>AF41</f>
        <v>421530</v>
      </c>
      <c r="M31" s="17">
        <f>AF62</f>
        <v>99959</v>
      </c>
      <c r="AB31" s="28" t="s">
        <v>69</v>
      </c>
      <c r="AC31" s="1" t="s">
        <v>654</v>
      </c>
      <c r="AD31" s="41" t="s">
        <v>635</v>
      </c>
      <c r="AE31" s="35" t="s">
        <v>625</v>
      </c>
      <c r="AF31" s="36">
        <f ca="1" t="shared" si="4"/>
        <v>62212</v>
      </c>
      <c r="AH31" s="143" t="str">
        <f>+'廃棄物事業経費（歳入）'!B31</f>
        <v>06364</v>
      </c>
      <c r="AI31" s="2">
        <v>31</v>
      </c>
      <c r="AK31" s="26" t="s">
        <v>655</v>
      </c>
      <c r="AL31" s="28" t="s">
        <v>32</v>
      </c>
    </row>
    <row r="32" spans="8:38" ht="19.5" customHeight="1">
      <c r="H32" s="173" t="s">
        <v>2</v>
      </c>
      <c r="I32" s="184"/>
      <c r="J32" s="184"/>
      <c r="K32" s="185"/>
      <c r="L32" s="19">
        <f>SUM(L13,L29,L31)</f>
        <v>14104778</v>
      </c>
      <c r="M32" s="19">
        <f>SUM(M13,M29,M31)</f>
        <v>3764934</v>
      </c>
      <c r="AB32" s="28" t="s">
        <v>69</v>
      </c>
      <c r="AC32" s="1" t="s">
        <v>656</v>
      </c>
      <c r="AD32" s="41" t="s">
        <v>635</v>
      </c>
      <c r="AE32" s="35" t="s">
        <v>628</v>
      </c>
      <c r="AF32" s="36">
        <f ca="1" t="shared" si="4"/>
        <v>3228203</v>
      </c>
      <c r="AH32" s="143" t="str">
        <f>+'廃棄物事業経費（歳入）'!B32</f>
        <v>06365</v>
      </c>
      <c r="AI32" s="2">
        <v>32</v>
      </c>
      <c r="AK32" s="26" t="s">
        <v>657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613</v>
      </c>
      <c r="L33" s="23">
        <f>SUM(L14,L30,L31)</f>
        <v>10836576</v>
      </c>
      <c r="M33" s="23">
        <f>SUM(M14,M30,M31)</f>
        <v>2456352</v>
      </c>
      <c r="AB33" s="28" t="s">
        <v>69</v>
      </c>
      <c r="AC33" s="1" t="s">
        <v>658</v>
      </c>
      <c r="AD33" s="41" t="s">
        <v>635</v>
      </c>
      <c r="AE33" s="35" t="s">
        <v>631</v>
      </c>
      <c r="AF33" s="36">
        <f ca="1" t="shared" si="4"/>
        <v>139163</v>
      </c>
      <c r="AH33" s="143" t="str">
        <f>+'廃棄物事業経費（歳入）'!B33</f>
        <v>06366</v>
      </c>
      <c r="AI33" s="2">
        <v>33</v>
      </c>
      <c r="AK33" s="26" t="s">
        <v>659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69</v>
      </c>
      <c r="AC34" s="15" t="s">
        <v>89</v>
      </c>
      <c r="AD34" s="41" t="s">
        <v>635</v>
      </c>
      <c r="AE34" s="35" t="s">
        <v>660</v>
      </c>
      <c r="AF34" s="36">
        <f ca="1" t="shared" si="4"/>
        <v>12836</v>
      </c>
      <c r="AH34" s="143" t="str">
        <f>+'廃棄物事業経費（歳入）'!B34</f>
        <v>06367</v>
      </c>
      <c r="AI34" s="2">
        <v>34</v>
      </c>
      <c r="AK34" s="26" t="s">
        <v>661</v>
      </c>
      <c r="AL34" s="28" t="s">
        <v>35</v>
      </c>
    </row>
    <row r="35" spans="28:38" ht="14.25" hidden="1">
      <c r="AB35" s="28" t="s">
        <v>69</v>
      </c>
      <c r="AC35" s="1" t="s">
        <v>662</v>
      </c>
      <c r="AD35" s="41" t="s">
        <v>635</v>
      </c>
      <c r="AE35" s="35" t="s">
        <v>663</v>
      </c>
      <c r="AF35" s="36">
        <f ca="1" t="shared" si="4"/>
        <v>2337466</v>
      </c>
      <c r="AH35" s="143" t="str">
        <f>+'廃棄物事業経費（歳入）'!B35</f>
        <v>06381</v>
      </c>
      <c r="AI35" s="2">
        <v>35</v>
      </c>
      <c r="AK35" s="128" t="s">
        <v>664</v>
      </c>
      <c r="AL35" s="28" t="s">
        <v>44</v>
      </c>
    </row>
    <row r="36" spans="28:38" ht="14.25" hidden="1">
      <c r="AB36" s="28" t="s">
        <v>69</v>
      </c>
      <c r="AC36" s="1" t="s">
        <v>665</v>
      </c>
      <c r="AD36" s="41" t="s">
        <v>635</v>
      </c>
      <c r="AE36" s="35" t="s">
        <v>666</v>
      </c>
      <c r="AF36" s="36">
        <f ca="1" t="shared" si="4"/>
        <v>2051821</v>
      </c>
      <c r="AH36" s="143" t="str">
        <f>+'廃棄物事業経費（歳入）'!B36</f>
        <v>06382</v>
      </c>
      <c r="AI36" s="2">
        <v>36</v>
      </c>
      <c r="AK36" s="128" t="s">
        <v>667</v>
      </c>
      <c r="AL36" s="28" t="s">
        <v>45</v>
      </c>
    </row>
    <row r="37" spans="28:38" ht="14.25" hidden="1">
      <c r="AB37" s="28" t="s">
        <v>69</v>
      </c>
      <c r="AC37" s="1" t="s">
        <v>668</v>
      </c>
      <c r="AD37" s="41" t="s">
        <v>635</v>
      </c>
      <c r="AE37" s="35" t="s">
        <v>669</v>
      </c>
      <c r="AF37" s="36">
        <f ca="1" t="shared" si="4"/>
        <v>82321</v>
      </c>
      <c r="AH37" s="143" t="str">
        <f>+'廃棄物事業経費（歳入）'!B37</f>
        <v>06401</v>
      </c>
      <c r="AI37" s="2">
        <v>37</v>
      </c>
      <c r="AK37" s="128" t="s">
        <v>670</v>
      </c>
      <c r="AL37" s="28" t="s">
        <v>46</v>
      </c>
    </row>
    <row r="38" spans="28:38" ht="14.25" hidden="1">
      <c r="AB38" s="28" t="s">
        <v>69</v>
      </c>
      <c r="AC38" s="1" t="s">
        <v>1</v>
      </c>
      <c r="AD38" s="41" t="s">
        <v>635</v>
      </c>
      <c r="AE38" s="35" t="s">
        <v>671</v>
      </c>
      <c r="AF38" s="35">
        <f ca="1" t="shared" si="4"/>
        <v>78098</v>
      </c>
      <c r="AH38" s="143" t="str">
        <f>+'廃棄物事業経費（歳入）'!B38</f>
        <v>06402</v>
      </c>
      <c r="AI38" s="2">
        <v>38</v>
      </c>
      <c r="AK38" s="128" t="s">
        <v>672</v>
      </c>
      <c r="AL38" s="28" t="s">
        <v>47</v>
      </c>
    </row>
    <row r="39" spans="28:38" ht="14.25" hidden="1">
      <c r="AB39" s="28" t="s">
        <v>69</v>
      </c>
      <c r="AC39" s="1" t="s">
        <v>607</v>
      </c>
      <c r="AD39" s="41" t="s">
        <v>635</v>
      </c>
      <c r="AE39" s="35" t="s">
        <v>673</v>
      </c>
      <c r="AF39" s="35">
        <f aca="true" ca="1" t="shared" si="7" ref="AF39:AF70">IF(AF$2=0,INDIRECT("'"&amp;AD39&amp;"'!"&amp;AE39&amp;$AI$2),0)</f>
        <v>3149818</v>
      </c>
      <c r="AH39" s="143" t="str">
        <f>+'廃棄物事業経費（歳入）'!B39</f>
        <v>06403</v>
      </c>
      <c r="AI39" s="2">
        <v>39</v>
      </c>
      <c r="AK39" s="128" t="s">
        <v>674</v>
      </c>
      <c r="AL39" s="28" t="s">
        <v>48</v>
      </c>
    </row>
    <row r="40" spans="28:38" ht="14.25" hidden="1">
      <c r="AB40" s="28" t="s">
        <v>69</v>
      </c>
      <c r="AC40" s="1" t="s">
        <v>43</v>
      </c>
      <c r="AD40" s="41" t="s">
        <v>635</v>
      </c>
      <c r="AE40" s="35" t="s">
        <v>675</v>
      </c>
      <c r="AF40" s="35">
        <f ca="1" t="shared" si="7"/>
        <v>620</v>
      </c>
      <c r="AH40" s="143" t="str">
        <f>+'廃棄物事業経費（歳入）'!B40</f>
        <v>06426</v>
      </c>
      <c r="AI40" s="2">
        <v>40</v>
      </c>
      <c r="AK40" s="128" t="s">
        <v>676</v>
      </c>
      <c r="AL40" s="28" t="s">
        <v>49</v>
      </c>
    </row>
    <row r="41" spans="28:38" ht="14.25" hidden="1">
      <c r="AB41" s="28" t="s">
        <v>69</v>
      </c>
      <c r="AC41" s="1" t="s">
        <v>1</v>
      </c>
      <c r="AD41" s="41" t="s">
        <v>635</v>
      </c>
      <c r="AE41" s="35" t="s">
        <v>677</v>
      </c>
      <c r="AF41" s="35">
        <f ca="1" t="shared" si="7"/>
        <v>421530</v>
      </c>
      <c r="AH41" s="143" t="str">
        <f>+'廃棄物事業経費（歳入）'!B41</f>
        <v>06428</v>
      </c>
      <c r="AI41" s="2">
        <v>41</v>
      </c>
      <c r="AK41" s="128" t="s">
        <v>678</v>
      </c>
      <c r="AL41" s="28" t="s">
        <v>50</v>
      </c>
    </row>
    <row r="42" spans="28:38" ht="14.25" hidden="1">
      <c r="AB42" s="28" t="s">
        <v>71</v>
      </c>
      <c r="AC42" s="15" t="s">
        <v>634</v>
      </c>
      <c r="AD42" s="41" t="s">
        <v>635</v>
      </c>
      <c r="AE42" s="35" t="s">
        <v>679</v>
      </c>
      <c r="AF42" s="35">
        <f ca="1" t="shared" si="7"/>
        <v>0</v>
      </c>
      <c r="AH42" s="143" t="str">
        <f>+'廃棄物事業経費（歳入）'!B42</f>
        <v>06461</v>
      </c>
      <c r="AI42" s="2">
        <v>42</v>
      </c>
      <c r="AK42" s="128" t="s">
        <v>680</v>
      </c>
      <c r="AL42" s="28" t="s">
        <v>51</v>
      </c>
    </row>
    <row r="43" spans="28:38" ht="14.25" hidden="1">
      <c r="AB43" s="28" t="s">
        <v>71</v>
      </c>
      <c r="AC43" s="15" t="s">
        <v>637</v>
      </c>
      <c r="AD43" s="41" t="s">
        <v>635</v>
      </c>
      <c r="AE43" s="35" t="s">
        <v>681</v>
      </c>
      <c r="AF43" s="35">
        <f ca="1" t="shared" si="7"/>
        <v>25</v>
      </c>
      <c r="AH43" s="143" t="str">
        <f>+'廃棄物事業経費（歳入）'!B43</f>
        <v>06821</v>
      </c>
      <c r="AI43" s="2">
        <v>43</v>
      </c>
      <c r="AK43" s="128" t="s">
        <v>682</v>
      </c>
      <c r="AL43" s="28" t="s">
        <v>52</v>
      </c>
    </row>
    <row r="44" spans="28:38" ht="14.25" hidden="1">
      <c r="AB44" s="28" t="s">
        <v>71</v>
      </c>
      <c r="AC44" s="1" t="s">
        <v>640</v>
      </c>
      <c r="AD44" s="41" t="s">
        <v>635</v>
      </c>
      <c r="AE44" s="35" t="s">
        <v>683</v>
      </c>
      <c r="AF44" s="35">
        <f ca="1" t="shared" si="7"/>
        <v>0</v>
      </c>
      <c r="AH44" s="143" t="str">
        <f>+'廃棄物事業経費（歳入）'!B44</f>
        <v>06831</v>
      </c>
      <c r="AI44" s="2">
        <v>44</v>
      </c>
      <c r="AK44" s="128" t="s">
        <v>684</v>
      </c>
      <c r="AL44" s="28" t="s">
        <v>53</v>
      </c>
    </row>
    <row r="45" spans="28:38" ht="14.25" hidden="1">
      <c r="AB45" s="28" t="s">
        <v>71</v>
      </c>
      <c r="AC45" s="15" t="s">
        <v>1</v>
      </c>
      <c r="AD45" s="41" t="s">
        <v>635</v>
      </c>
      <c r="AE45" s="35" t="s">
        <v>685</v>
      </c>
      <c r="AF45" s="35">
        <f ca="1" t="shared" si="7"/>
        <v>0</v>
      </c>
      <c r="AH45" s="143" t="str">
        <f>+'廃棄物事業経費（歳入）'!B45</f>
        <v>06951</v>
      </c>
      <c r="AI45" s="2">
        <v>45</v>
      </c>
      <c r="AK45" s="128" t="s">
        <v>686</v>
      </c>
      <c r="AL45" s="28" t="s">
        <v>54</v>
      </c>
    </row>
    <row r="46" spans="28:38" ht="14.25" hidden="1">
      <c r="AB46" s="28" t="s">
        <v>71</v>
      </c>
      <c r="AC46" s="15" t="s">
        <v>84</v>
      </c>
      <c r="AD46" s="41" t="s">
        <v>635</v>
      </c>
      <c r="AE46" s="35" t="s">
        <v>687</v>
      </c>
      <c r="AF46" s="35">
        <f ca="1" t="shared" si="7"/>
        <v>12348</v>
      </c>
      <c r="AH46" s="143" t="str">
        <f>+'廃棄物事業経費（歳入）'!B46</f>
        <v>06952</v>
      </c>
      <c r="AI46" s="2">
        <v>46</v>
      </c>
      <c r="AK46" s="128" t="s">
        <v>688</v>
      </c>
      <c r="AL46" s="28" t="s">
        <v>55</v>
      </c>
    </row>
    <row r="47" spans="28:38" ht="14.25" hidden="1">
      <c r="AB47" s="28" t="s">
        <v>71</v>
      </c>
      <c r="AC47" s="1" t="s">
        <v>607</v>
      </c>
      <c r="AD47" s="41" t="s">
        <v>635</v>
      </c>
      <c r="AE47" s="35" t="s">
        <v>689</v>
      </c>
      <c r="AF47" s="35">
        <f ca="1" t="shared" si="7"/>
        <v>12372</v>
      </c>
      <c r="AH47" s="143" t="str">
        <f>+'廃棄物事業経費（歳入）'!B47</f>
        <v>06953</v>
      </c>
      <c r="AI47" s="2">
        <v>47</v>
      </c>
      <c r="AK47" s="128" t="s">
        <v>690</v>
      </c>
      <c r="AL47" s="28" t="s">
        <v>56</v>
      </c>
    </row>
    <row r="48" spans="28:38" ht="14.25" hidden="1">
      <c r="AB48" s="28" t="s">
        <v>71</v>
      </c>
      <c r="AC48" s="1" t="s">
        <v>645</v>
      </c>
      <c r="AD48" s="41" t="s">
        <v>635</v>
      </c>
      <c r="AE48" s="35" t="s">
        <v>691</v>
      </c>
      <c r="AF48" s="35">
        <f ca="1" t="shared" si="7"/>
        <v>434571</v>
      </c>
      <c r="AH48" s="143" t="str">
        <f>+'廃棄物事業経費（歳入）'!B48</f>
        <v>06963</v>
      </c>
      <c r="AI48" s="2">
        <v>48</v>
      </c>
      <c r="AK48" s="128" t="s">
        <v>692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71</v>
      </c>
      <c r="AC49" s="1" t="s">
        <v>648</v>
      </c>
      <c r="AD49" s="41" t="s">
        <v>635</v>
      </c>
      <c r="AE49" s="35" t="s">
        <v>693</v>
      </c>
      <c r="AF49" s="35">
        <f ca="1" t="shared" si="7"/>
        <v>99552</v>
      </c>
      <c r="AG49" s="28"/>
      <c r="AH49" s="143" t="str">
        <f>+'廃棄物事業経費（歳入）'!B49</f>
        <v>06965</v>
      </c>
      <c r="AI49" s="2">
        <v>49</v>
      </c>
      <c r="AK49" s="128" t="s">
        <v>694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71</v>
      </c>
      <c r="AC50" s="1" t="s">
        <v>650</v>
      </c>
      <c r="AD50" s="41" t="s">
        <v>635</v>
      </c>
      <c r="AE50" s="35" t="s">
        <v>695</v>
      </c>
      <c r="AF50" s="35">
        <f ca="1" t="shared" si="7"/>
        <v>81679</v>
      </c>
      <c r="AG50" s="28"/>
      <c r="AH50" s="143">
        <f>+'廃棄物事業経費（歳入）'!B50</f>
        <v>0</v>
      </c>
      <c r="AI50" s="2">
        <v>50</v>
      </c>
      <c r="AK50" s="128" t="s">
        <v>696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71</v>
      </c>
      <c r="AC51" s="1" t="s">
        <v>652</v>
      </c>
      <c r="AD51" s="41" t="s">
        <v>635</v>
      </c>
      <c r="AE51" s="35" t="s">
        <v>697</v>
      </c>
      <c r="AF51" s="35">
        <f ca="1" t="shared" si="7"/>
        <v>0</v>
      </c>
      <c r="AG51" s="28"/>
      <c r="AH51" s="143">
        <f>+'廃棄物事業経費（歳入）'!B51</f>
        <v>0</v>
      </c>
      <c r="AI51" s="2">
        <v>51</v>
      </c>
      <c r="AK51" s="128" t="s">
        <v>698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71</v>
      </c>
      <c r="AC52" s="1" t="s">
        <v>654</v>
      </c>
      <c r="AD52" s="41" t="s">
        <v>635</v>
      </c>
      <c r="AE52" s="35" t="s">
        <v>699</v>
      </c>
      <c r="AF52" s="35">
        <f ca="1" t="shared" si="7"/>
        <v>28733</v>
      </c>
      <c r="AG52" s="28"/>
      <c r="AH52" s="143">
        <f>+'廃棄物事業経費（歳入）'!B52</f>
        <v>0</v>
      </c>
      <c r="AI52" s="2">
        <v>52</v>
      </c>
      <c r="AK52" s="128" t="s">
        <v>700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71</v>
      </c>
      <c r="AC53" s="1" t="s">
        <v>656</v>
      </c>
      <c r="AD53" s="41" t="s">
        <v>635</v>
      </c>
      <c r="AE53" s="35" t="s">
        <v>701</v>
      </c>
      <c r="AF53" s="35">
        <f ca="1" t="shared" si="7"/>
        <v>1003451</v>
      </c>
      <c r="AG53" s="28"/>
      <c r="AH53" s="143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71</v>
      </c>
      <c r="AC54" s="1" t="s">
        <v>658</v>
      </c>
      <c r="AD54" s="41" t="s">
        <v>635</v>
      </c>
      <c r="AE54" s="35" t="s">
        <v>702</v>
      </c>
      <c r="AF54" s="35">
        <f ca="1" t="shared" si="7"/>
        <v>0</v>
      </c>
      <c r="AG54" s="28"/>
      <c r="AH54" s="143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71</v>
      </c>
      <c r="AC55" s="15" t="s">
        <v>89</v>
      </c>
      <c r="AD55" s="41" t="s">
        <v>635</v>
      </c>
      <c r="AE55" s="35" t="s">
        <v>703</v>
      </c>
      <c r="AF55" s="35">
        <f ca="1" t="shared" si="7"/>
        <v>0</v>
      </c>
      <c r="AG55" s="28"/>
      <c r="AH55" s="143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71</v>
      </c>
      <c r="AC56" s="1" t="s">
        <v>662</v>
      </c>
      <c r="AD56" s="41" t="s">
        <v>635</v>
      </c>
      <c r="AE56" s="35" t="s">
        <v>704</v>
      </c>
      <c r="AF56" s="35">
        <f ca="1" t="shared" si="7"/>
        <v>228234</v>
      </c>
      <c r="AG56" s="28"/>
      <c r="AH56" s="143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71</v>
      </c>
      <c r="AC57" s="1" t="s">
        <v>665</v>
      </c>
      <c r="AD57" s="41" t="s">
        <v>635</v>
      </c>
      <c r="AE57" s="35" t="s">
        <v>705</v>
      </c>
      <c r="AF57" s="35">
        <f ca="1" t="shared" si="7"/>
        <v>426750</v>
      </c>
      <c r="AG57" s="28"/>
      <c r="AH57" s="143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71</v>
      </c>
      <c r="AC58" s="1" t="s">
        <v>668</v>
      </c>
      <c r="AD58" s="41" t="s">
        <v>635</v>
      </c>
      <c r="AE58" s="35" t="s">
        <v>706</v>
      </c>
      <c r="AF58" s="35">
        <f ca="1" t="shared" si="7"/>
        <v>30637</v>
      </c>
      <c r="AG58" s="28"/>
      <c r="AH58" s="143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71</v>
      </c>
      <c r="AC59" s="1" t="s">
        <v>1</v>
      </c>
      <c r="AD59" s="41" t="s">
        <v>635</v>
      </c>
      <c r="AE59" s="35" t="s">
        <v>707</v>
      </c>
      <c r="AF59" s="35">
        <f ca="1" t="shared" si="7"/>
        <v>10413</v>
      </c>
      <c r="AG59" s="28"/>
      <c r="AH59" s="143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71</v>
      </c>
      <c r="AC60" s="1" t="s">
        <v>607</v>
      </c>
      <c r="AD60" s="41" t="s">
        <v>635</v>
      </c>
      <c r="AE60" s="35" t="s">
        <v>708</v>
      </c>
      <c r="AF60" s="35">
        <f ca="1" t="shared" si="7"/>
        <v>1296210</v>
      </c>
      <c r="AG60" s="28"/>
      <c r="AH60" s="143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71</v>
      </c>
      <c r="AC61" s="1" t="s">
        <v>43</v>
      </c>
      <c r="AD61" s="41" t="s">
        <v>635</v>
      </c>
      <c r="AE61" s="35" t="s">
        <v>709</v>
      </c>
      <c r="AF61" s="35">
        <f ca="1" t="shared" si="7"/>
        <v>0</v>
      </c>
      <c r="AG61" s="28"/>
      <c r="AH61" s="143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71</v>
      </c>
      <c r="AC62" s="1" t="s">
        <v>1</v>
      </c>
      <c r="AD62" s="41" t="s">
        <v>635</v>
      </c>
      <c r="AE62" s="35" t="s">
        <v>710</v>
      </c>
      <c r="AF62" s="35">
        <f ca="1" t="shared" si="7"/>
        <v>99959</v>
      </c>
      <c r="AG62" s="28"/>
      <c r="AH62" s="143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3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3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3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3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3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3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3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3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3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3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3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3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3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3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3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3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3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3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3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3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3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3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3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3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3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3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3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3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3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3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3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3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3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3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3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3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3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3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3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3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3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3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3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3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3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3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3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3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3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3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3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3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3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3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3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3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3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3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3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3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3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3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3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3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3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3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3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3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3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3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3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3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3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3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3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3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3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3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3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3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3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3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3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3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3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3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3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3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3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3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3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3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3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3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3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3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3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3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3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3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3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3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3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3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3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3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3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3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3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3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3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3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3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3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3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3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3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3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3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3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3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3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3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3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3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3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3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3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3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3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3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3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3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3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3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3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3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3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3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3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3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3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3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3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3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3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3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3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3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3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3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3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3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3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3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3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3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3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3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3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3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3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3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3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3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3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3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3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3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3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3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3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3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3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3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3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3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3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3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3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3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3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3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3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3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3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3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3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3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3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3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3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3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3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3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3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3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3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3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3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3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3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3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3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3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3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3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3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3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3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3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3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3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3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3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3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3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3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3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3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3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3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3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3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3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3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3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3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3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3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3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3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3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3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3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3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3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3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2013-10-21T04:57:06Z</dcterms:modified>
  <cp:category/>
  <cp:version/>
  <cp:contentType/>
  <cp:contentStatus/>
</cp:coreProperties>
</file>