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'し尿処理状況'!$2:$32</definedName>
    <definedName name="_xlnm.Print_Area" localSheetId="0">'水洗化人口等'!$2:$32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<sst xmlns="http://schemas.openxmlformats.org/spreadsheetml/2006/main" count="686" uniqueCount="358">
  <si>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</si>
  <si>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</si>
  <si>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</si>
  <si>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</si>
  <si>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</si>
  <si>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</si>
  <si>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</si>
  <si>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</si>
  <si>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</si>
  <si>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</si>
  <si>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</si>
  <si>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</si>
  <si>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</si>
  <si>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</si>
  <si>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</si>
  <si>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</si>
  <si>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</si>
  <si>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</si>
  <si>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</si>
  <si>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</si>
  <si>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</si>
  <si>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</si>
  <si>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</si>
  <si>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</si>
  <si>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</si>
  <si>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</si>
  <si>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</si>
  <si>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</si>
  <si>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</si>
  <si>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</si>
  <si>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</si>
  <si>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</si>
  <si>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</si>
  <si>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</si>
  <si>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</si>
  <si>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</si>
  <si>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</si>
  <si>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</si>
  <si>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</si>
  <si>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</si>
  <si>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</si>
  <si>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</si>
  <si>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</si>
  <si>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</si>
  <si>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</si>
  <si>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</si>
  <si>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</si>
  <si>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</si>
  <si>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</si>
  <si>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</si>
  <si>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</si>
  <si>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</si>
  <si>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</si>
  <si>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</si>
  <si>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</si>
  <si>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</si>
  <si>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</si>
  <si>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</si>
  <si>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</si>
  <si>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</si>
  <si>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</si>
  <si>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</si>
  <si>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</si>
  <si>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</si>
  <si>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</si>
  <si>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</si>
  <si>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</si>
  <si>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</si>
  <si>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</si>
  <si>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</si>
  <si>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</si>
  <si>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</si>
  <si>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</si>
  <si>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</si>
  <si>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</si>
  <si>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</si>
  <si>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</si>
  <si>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</si>
  <si>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</si>
  <si>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</si>
  <si>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</si>
  <si>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</si>
  <si>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</si>
  <si>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</si>
  <si>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</si>
  <si>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秋田県</t>
  </si>
  <si>
    <t>05000</t>
  </si>
  <si>
    <t>05000</t>
  </si>
  <si>
    <t>秋田県</t>
  </si>
  <si>
    <t>05201</t>
  </si>
  <si>
    <t>秋田市</t>
  </si>
  <si>
    <t>○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</si>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</sst>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2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7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7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/>
    </xf>
    <xf numFmtId="0" fontId="15" fillId="32" borderId="19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7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2" xfId="63" applyNumberFormat="1" applyFont="1" applyFill="1" applyBorder="1" applyAlignment="1" quotePrefix="1">
      <alignment horizontal="left" vertical="center" wrapText="1"/>
      <protection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2" xfId="0" applyNumberFormat="1" applyFont="1" applyFill="1" applyBorder="1" applyAlignment="1">
      <alignment horizontal="left" vertical="center"/>
    </xf>
    <xf numFmtId="0" fontId="14" fillId="32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7" t="s">
        <v>56</v>
      </c>
      <c r="B2" s="144" t="s">
        <v>57</v>
      </c>
      <c r="C2" s="145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1" t="s">
        <v>62</v>
      </c>
      <c r="T2" s="132"/>
      <c r="U2" s="132"/>
      <c r="V2" s="133"/>
      <c r="W2" s="131" t="s">
        <v>63</v>
      </c>
      <c r="X2" s="132"/>
      <c r="Y2" s="132"/>
      <c r="Z2" s="133"/>
    </row>
    <row r="3" spans="1:26" s="57" customFormat="1" ht="18.75" customHeight="1">
      <c r="A3" s="142"/>
      <c r="B3" s="142"/>
      <c r="C3" s="146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34"/>
      <c r="T3" s="135"/>
      <c r="U3" s="135"/>
      <c r="V3" s="136"/>
      <c r="W3" s="134"/>
      <c r="X3" s="135"/>
      <c r="Y3" s="135"/>
      <c r="Z3" s="136"/>
    </row>
    <row r="4" spans="1:26" s="57" customFormat="1" ht="26.25" customHeight="1">
      <c r="A4" s="142"/>
      <c r="B4" s="142"/>
      <c r="C4" s="146"/>
      <c r="D4" s="112"/>
      <c r="E4" s="148" t="s">
        <v>64</v>
      </c>
      <c r="F4" s="139" t="s">
        <v>67</v>
      </c>
      <c r="G4" s="139" t="s">
        <v>68</v>
      </c>
      <c r="H4" s="139" t="s">
        <v>70</v>
      </c>
      <c r="I4" s="148" t="s">
        <v>64</v>
      </c>
      <c r="J4" s="139" t="s">
        <v>71</v>
      </c>
      <c r="K4" s="139" t="s">
        <v>72</v>
      </c>
      <c r="L4" s="139" t="s">
        <v>73</v>
      </c>
      <c r="M4" s="139" t="s">
        <v>74</v>
      </c>
      <c r="N4" s="139" t="s">
        <v>75</v>
      </c>
      <c r="O4" s="149" t="s">
        <v>76</v>
      </c>
      <c r="P4" s="115"/>
      <c r="Q4" s="139" t="s">
        <v>77</v>
      </c>
      <c r="R4" s="116"/>
      <c r="S4" s="139" t="s">
        <v>78</v>
      </c>
      <c r="T4" s="139" t="s">
        <v>79</v>
      </c>
      <c r="U4" s="137" t="s">
        <v>80</v>
      </c>
      <c r="V4" s="137" t="s">
        <v>81</v>
      </c>
      <c r="W4" s="139" t="s">
        <v>78</v>
      </c>
      <c r="X4" s="139" t="s">
        <v>79</v>
      </c>
      <c r="Y4" s="137" t="s">
        <v>80</v>
      </c>
      <c r="Z4" s="137" t="s">
        <v>81</v>
      </c>
    </row>
    <row r="5" spans="1:26" s="57" customFormat="1" ht="23.25" customHeight="1">
      <c r="A5" s="142"/>
      <c r="B5" s="142"/>
      <c r="C5" s="146"/>
      <c r="D5" s="112"/>
      <c r="E5" s="148"/>
      <c r="F5" s="140"/>
      <c r="G5" s="140"/>
      <c r="H5" s="140"/>
      <c r="I5" s="148"/>
      <c r="J5" s="140"/>
      <c r="K5" s="140"/>
      <c r="L5" s="140"/>
      <c r="M5" s="140"/>
      <c r="N5" s="140"/>
      <c r="O5" s="140"/>
      <c r="P5" s="117" t="s">
        <v>82</v>
      </c>
      <c r="Q5" s="140"/>
      <c r="R5" s="118"/>
      <c r="S5" s="140"/>
      <c r="T5" s="140"/>
      <c r="U5" s="138"/>
      <c r="V5" s="138"/>
      <c r="W5" s="140"/>
      <c r="X5" s="140"/>
      <c r="Y5" s="138"/>
      <c r="Z5" s="138"/>
    </row>
    <row r="6" spans="1:26" s="119" customFormat="1" ht="18" customHeight="1">
      <c r="A6" s="143"/>
      <c r="B6" s="143"/>
      <c r="C6" s="147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SUM(D8:D32)</f>
        <v>1093736</v>
      </c>
      <c r="E7" s="77">
        <f>SUM(E8:E32)</f>
        <v>307066</v>
      </c>
      <c r="F7" s="81">
        <f aca="true" t="shared" si="0" ref="F7:F32">IF(D7&gt;0,E7/D7*100,"-")</f>
        <v>28.07496507383866</v>
      </c>
      <c r="G7" s="77">
        <f>SUM(G8:G32)</f>
        <v>307066</v>
      </c>
      <c r="H7" s="77">
        <f>SUM(H8:H32)</f>
        <v>0</v>
      </c>
      <c r="I7" s="77">
        <f>SUM(I8:I32)</f>
        <v>786670</v>
      </c>
      <c r="J7" s="81">
        <f aca="true" t="shared" si="1" ref="J7:J32">IF($D7&gt;0,I7/$D7*100,"-")</f>
        <v>71.92503492616133</v>
      </c>
      <c r="K7" s="77">
        <f>SUM(K8:K32)</f>
        <v>518014</v>
      </c>
      <c r="L7" s="81">
        <f aca="true" t="shared" si="2" ref="L7:L32">IF($D7&gt;0,K7/$D7*100,"-")</f>
        <v>47.361886232143775</v>
      </c>
      <c r="M7" s="77">
        <f>SUM(M8:M32)</f>
        <v>0</v>
      </c>
      <c r="N7" s="81">
        <f aca="true" t="shared" si="3" ref="N7:N32">IF($D7&gt;0,M7/$D7*100,"-")</f>
        <v>0</v>
      </c>
      <c r="O7" s="77">
        <f>SUM(O8:O32)</f>
        <v>268656</v>
      </c>
      <c r="P7" s="77">
        <f>SUM(P8:P32)</f>
        <v>199476</v>
      </c>
      <c r="Q7" s="81">
        <f aca="true" t="shared" si="4" ref="Q7:Q32">IF($D7&gt;0,O7/$D7*100,"-")</f>
        <v>24.56314869401757</v>
      </c>
      <c r="R7" s="77">
        <f>SUM(R8:R32)</f>
        <v>3925</v>
      </c>
      <c r="S7" s="120">
        <f aca="true" t="shared" si="5" ref="S7:Z7">COUNTIF(S8:S32,"○")</f>
        <v>21</v>
      </c>
      <c r="T7" s="120">
        <f t="shared" si="5"/>
        <v>1</v>
      </c>
      <c r="U7" s="120">
        <f t="shared" si="5"/>
        <v>0</v>
      </c>
      <c r="V7" s="120">
        <f t="shared" si="5"/>
        <v>3</v>
      </c>
      <c r="W7" s="120">
        <f t="shared" si="5"/>
        <v>21</v>
      </c>
      <c r="X7" s="120">
        <f t="shared" si="5"/>
        <v>1</v>
      </c>
      <c r="Y7" s="120">
        <f t="shared" si="5"/>
        <v>0</v>
      </c>
      <c r="Z7" s="120">
        <f t="shared" si="5"/>
        <v>3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32">+SUM(E8,+I8)</f>
        <v>322020</v>
      </c>
      <c r="E8" s="78">
        <f aca="true" t="shared" si="7" ref="E8:E32">+SUM(G8,+H8)</f>
        <v>18335</v>
      </c>
      <c r="F8" s="82">
        <f t="shared" si="0"/>
        <v>5.693745730078877</v>
      </c>
      <c r="G8" s="78">
        <v>18335</v>
      </c>
      <c r="H8" s="78">
        <v>0</v>
      </c>
      <c r="I8" s="78">
        <f aca="true" t="shared" si="8" ref="I8:I32">+SUM(K8,+M8,+O8)</f>
        <v>303685</v>
      </c>
      <c r="J8" s="82">
        <f t="shared" si="1"/>
        <v>94.30625426992111</v>
      </c>
      <c r="K8" s="78">
        <v>254793</v>
      </c>
      <c r="L8" s="82">
        <f t="shared" si="2"/>
        <v>79.12334637600149</v>
      </c>
      <c r="M8" s="78">
        <v>0</v>
      </c>
      <c r="N8" s="82">
        <f t="shared" si="3"/>
        <v>0</v>
      </c>
      <c r="O8" s="78">
        <v>48892</v>
      </c>
      <c r="P8" s="78">
        <v>17453</v>
      </c>
      <c r="Q8" s="82">
        <f t="shared" si="4"/>
        <v>15.182907893919632</v>
      </c>
      <c r="R8" s="78">
        <v>1301</v>
      </c>
      <c r="S8" s="70"/>
      <c r="T8" s="70" t="s">
        <v>91</v>
      </c>
      <c r="U8" s="70"/>
      <c r="V8" s="70"/>
      <c r="W8" s="71" t="s">
        <v>91</v>
      </c>
      <c r="X8" s="71"/>
      <c r="Y8" s="71"/>
      <c r="Z8" s="71"/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59716</v>
      </c>
      <c r="E9" s="78">
        <f t="shared" si="7"/>
        <v>28840</v>
      </c>
      <c r="F9" s="82">
        <f t="shared" si="0"/>
        <v>48.295264250787056</v>
      </c>
      <c r="G9" s="78">
        <v>28840</v>
      </c>
      <c r="H9" s="78">
        <v>0</v>
      </c>
      <c r="I9" s="78">
        <f t="shared" si="8"/>
        <v>30876</v>
      </c>
      <c r="J9" s="82">
        <f t="shared" si="1"/>
        <v>51.70473574921294</v>
      </c>
      <c r="K9" s="78">
        <v>15866</v>
      </c>
      <c r="L9" s="82">
        <f t="shared" si="2"/>
        <v>26.569093710228415</v>
      </c>
      <c r="M9" s="78">
        <v>0</v>
      </c>
      <c r="N9" s="82">
        <f t="shared" si="3"/>
        <v>0</v>
      </c>
      <c r="O9" s="78">
        <v>15010</v>
      </c>
      <c r="P9" s="78">
        <v>13710</v>
      </c>
      <c r="Q9" s="82">
        <f t="shared" si="4"/>
        <v>25.13564203898453</v>
      </c>
      <c r="R9" s="78">
        <v>227</v>
      </c>
      <c r="S9" s="70"/>
      <c r="T9" s="70"/>
      <c r="U9" s="70"/>
      <c r="V9" s="70" t="s">
        <v>91</v>
      </c>
      <c r="W9" s="70"/>
      <c r="X9" s="70"/>
      <c r="Y9" s="70"/>
      <c r="Z9" s="70" t="s">
        <v>91</v>
      </c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99951</v>
      </c>
      <c r="E10" s="78">
        <f t="shared" si="7"/>
        <v>43698</v>
      </c>
      <c r="F10" s="82">
        <f t="shared" si="0"/>
        <v>43.719422517033344</v>
      </c>
      <c r="G10" s="78">
        <v>43698</v>
      </c>
      <c r="H10" s="78">
        <v>0</v>
      </c>
      <c r="I10" s="78">
        <f t="shared" si="8"/>
        <v>56253</v>
      </c>
      <c r="J10" s="82">
        <f t="shared" si="1"/>
        <v>56.280577482966656</v>
      </c>
      <c r="K10" s="78">
        <v>29447</v>
      </c>
      <c r="L10" s="82">
        <f t="shared" si="2"/>
        <v>29.461436103690808</v>
      </c>
      <c r="M10" s="78">
        <v>0</v>
      </c>
      <c r="N10" s="82">
        <f t="shared" si="3"/>
        <v>0</v>
      </c>
      <c r="O10" s="78">
        <v>26806</v>
      </c>
      <c r="P10" s="78">
        <v>21830</v>
      </c>
      <c r="Q10" s="82">
        <f t="shared" si="4"/>
        <v>26.819141379275845</v>
      </c>
      <c r="R10" s="78">
        <v>397</v>
      </c>
      <c r="S10" s="70" t="s">
        <v>91</v>
      </c>
      <c r="T10" s="70"/>
      <c r="U10" s="70"/>
      <c r="V10" s="70"/>
      <c r="W10" s="71" t="s">
        <v>91</v>
      </c>
      <c r="X10" s="71"/>
      <c r="Y10" s="71"/>
      <c r="Z10" s="71"/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79673</v>
      </c>
      <c r="E11" s="78">
        <f t="shared" si="7"/>
        <v>28754</v>
      </c>
      <c r="F11" s="82">
        <f t="shared" si="0"/>
        <v>36.090017948363936</v>
      </c>
      <c r="G11" s="78">
        <v>28754</v>
      </c>
      <c r="H11" s="78">
        <v>0</v>
      </c>
      <c r="I11" s="78">
        <f t="shared" si="8"/>
        <v>50919</v>
      </c>
      <c r="J11" s="82">
        <f t="shared" si="1"/>
        <v>63.909982051636064</v>
      </c>
      <c r="K11" s="78">
        <v>27523</v>
      </c>
      <c r="L11" s="82">
        <f t="shared" si="2"/>
        <v>34.54495249331643</v>
      </c>
      <c r="M11" s="78">
        <v>0</v>
      </c>
      <c r="N11" s="82">
        <f t="shared" si="3"/>
        <v>0</v>
      </c>
      <c r="O11" s="78">
        <v>23396</v>
      </c>
      <c r="P11" s="78">
        <v>22331</v>
      </c>
      <c r="Q11" s="82">
        <f t="shared" si="4"/>
        <v>29.365029558319634</v>
      </c>
      <c r="R11" s="78">
        <v>360</v>
      </c>
      <c r="S11" s="70" t="s">
        <v>91</v>
      </c>
      <c r="T11" s="70"/>
      <c r="U11" s="70"/>
      <c r="V11" s="70"/>
      <c r="W11" s="71" t="s">
        <v>91</v>
      </c>
      <c r="X11" s="71"/>
      <c r="Y11" s="71"/>
      <c r="Z11" s="71"/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32356</v>
      </c>
      <c r="E12" s="79">
        <f t="shared" si="7"/>
        <v>15245</v>
      </c>
      <c r="F12" s="102">
        <f t="shared" si="0"/>
        <v>47.11645444430708</v>
      </c>
      <c r="G12" s="79">
        <v>15245</v>
      </c>
      <c r="H12" s="79">
        <v>0</v>
      </c>
      <c r="I12" s="79">
        <f t="shared" si="8"/>
        <v>17111</v>
      </c>
      <c r="J12" s="102">
        <f t="shared" si="1"/>
        <v>52.88354555569291</v>
      </c>
      <c r="K12" s="79">
        <v>13956</v>
      </c>
      <c r="L12" s="102">
        <f t="shared" si="2"/>
        <v>43.13264927679565</v>
      </c>
      <c r="M12" s="79">
        <v>0</v>
      </c>
      <c r="N12" s="102">
        <f t="shared" si="3"/>
        <v>0</v>
      </c>
      <c r="O12" s="79">
        <v>3155</v>
      </c>
      <c r="P12" s="79">
        <v>1601</v>
      </c>
      <c r="Q12" s="102">
        <f t="shared" si="4"/>
        <v>9.750896278897269</v>
      </c>
      <c r="R12" s="79">
        <v>80</v>
      </c>
      <c r="S12" s="72" t="s">
        <v>91</v>
      </c>
      <c r="T12" s="72"/>
      <c r="U12" s="72"/>
      <c r="V12" s="72"/>
      <c r="W12" s="72" t="s">
        <v>91</v>
      </c>
      <c r="X12" s="72"/>
      <c r="Y12" s="72"/>
      <c r="Z12" s="72"/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51745</v>
      </c>
      <c r="E13" s="79">
        <f t="shared" si="7"/>
        <v>23808</v>
      </c>
      <c r="F13" s="102">
        <f t="shared" si="0"/>
        <v>46.01024253551068</v>
      </c>
      <c r="G13" s="79">
        <v>23808</v>
      </c>
      <c r="H13" s="79">
        <v>0</v>
      </c>
      <c r="I13" s="79">
        <f t="shared" si="8"/>
        <v>27937</v>
      </c>
      <c r="J13" s="102">
        <f t="shared" si="1"/>
        <v>53.989757464489315</v>
      </c>
      <c r="K13" s="79">
        <v>11312</v>
      </c>
      <c r="L13" s="102">
        <f t="shared" si="2"/>
        <v>21.861049376751378</v>
      </c>
      <c r="M13" s="79">
        <v>0</v>
      </c>
      <c r="N13" s="102">
        <f t="shared" si="3"/>
        <v>0</v>
      </c>
      <c r="O13" s="79">
        <v>16625</v>
      </c>
      <c r="P13" s="79">
        <v>12854</v>
      </c>
      <c r="Q13" s="102">
        <f t="shared" si="4"/>
        <v>32.12870808773795</v>
      </c>
      <c r="R13" s="79">
        <v>143</v>
      </c>
      <c r="S13" s="72" t="s">
        <v>91</v>
      </c>
      <c r="T13" s="72"/>
      <c r="U13" s="72"/>
      <c r="V13" s="72"/>
      <c r="W13" s="72" t="s">
        <v>91</v>
      </c>
      <c r="X13" s="72"/>
      <c r="Y13" s="72"/>
      <c r="Z13" s="72"/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34953</v>
      </c>
      <c r="E14" s="79">
        <f t="shared" si="7"/>
        <v>15780</v>
      </c>
      <c r="F14" s="102">
        <f t="shared" si="0"/>
        <v>45.146339370011155</v>
      </c>
      <c r="G14" s="79">
        <v>15780</v>
      </c>
      <c r="H14" s="79">
        <v>0</v>
      </c>
      <c r="I14" s="79">
        <f t="shared" si="8"/>
        <v>19173</v>
      </c>
      <c r="J14" s="102">
        <f t="shared" si="1"/>
        <v>54.853660629988845</v>
      </c>
      <c r="K14" s="79">
        <v>14613</v>
      </c>
      <c r="L14" s="102">
        <f t="shared" si="2"/>
        <v>41.807570165651015</v>
      </c>
      <c r="M14" s="79">
        <v>0</v>
      </c>
      <c r="N14" s="102">
        <f t="shared" si="3"/>
        <v>0</v>
      </c>
      <c r="O14" s="79">
        <v>4560</v>
      </c>
      <c r="P14" s="79">
        <v>3263</v>
      </c>
      <c r="Q14" s="102">
        <f t="shared" si="4"/>
        <v>13.046090464337826</v>
      </c>
      <c r="R14" s="79">
        <v>119</v>
      </c>
      <c r="S14" s="72" t="s">
        <v>91</v>
      </c>
      <c r="T14" s="72"/>
      <c r="U14" s="72"/>
      <c r="V14" s="72"/>
      <c r="W14" s="72"/>
      <c r="X14" s="72" t="s">
        <v>91</v>
      </c>
      <c r="Y14" s="72"/>
      <c r="Z14" s="72"/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85385</v>
      </c>
      <c r="E15" s="79">
        <f t="shared" si="7"/>
        <v>11363</v>
      </c>
      <c r="F15" s="102">
        <f t="shared" si="0"/>
        <v>13.307958072260936</v>
      </c>
      <c r="G15" s="79">
        <v>11363</v>
      </c>
      <c r="H15" s="79">
        <v>0</v>
      </c>
      <c r="I15" s="79">
        <f t="shared" si="8"/>
        <v>74022</v>
      </c>
      <c r="J15" s="102">
        <f t="shared" si="1"/>
        <v>86.69204192773906</v>
      </c>
      <c r="K15" s="79">
        <v>34401</v>
      </c>
      <c r="L15" s="102">
        <f t="shared" si="2"/>
        <v>40.289277976225335</v>
      </c>
      <c r="M15" s="79">
        <v>0</v>
      </c>
      <c r="N15" s="102">
        <f t="shared" si="3"/>
        <v>0</v>
      </c>
      <c r="O15" s="79">
        <v>39621</v>
      </c>
      <c r="P15" s="79">
        <v>35678</v>
      </c>
      <c r="Q15" s="102">
        <f t="shared" si="4"/>
        <v>46.402763951513734</v>
      </c>
      <c r="R15" s="79">
        <v>287</v>
      </c>
      <c r="S15" s="72" t="s">
        <v>91</v>
      </c>
      <c r="T15" s="72"/>
      <c r="U15" s="72"/>
      <c r="V15" s="72"/>
      <c r="W15" s="72" t="s">
        <v>91</v>
      </c>
      <c r="X15" s="72"/>
      <c r="Y15" s="72"/>
      <c r="Z15" s="72"/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34731</v>
      </c>
      <c r="E16" s="79">
        <f t="shared" si="7"/>
        <v>6829</v>
      </c>
      <c r="F16" s="102">
        <f t="shared" si="0"/>
        <v>19.662549307535055</v>
      </c>
      <c r="G16" s="79">
        <v>6829</v>
      </c>
      <c r="H16" s="79">
        <v>0</v>
      </c>
      <c r="I16" s="79">
        <f t="shared" si="8"/>
        <v>27902</v>
      </c>
      <c r="J16" s="102">
        <f t="shared" si="1"/>
        <v>80.33745069246494</v>
      </c>
      <c r="K16" s="79">
        <v>24172</v>
      </c>
      <c r="L16" s="102">
        <f t="shared" si="2"/>
        <v>69.59776568483488</v>
      </c>
      <c r="M16" s="79">
        <v>0</v>
      </c>
      <c r="N16" s="102">
        <f t="shared" si="3"/>
        <v>0</v>
      </c>
      <c r="O16" s="79">
        <v>3730</v>
      </c>
      <c r="P16" s="79">
        <v>2890</v>
      </c>
      <c r="Q16" s="102">
        <f t="shared" si="4"/>
        <v>10.739685007630072</v>
      </c>
      <c r="R16" s="79">
        <v>50</v>
      </c>
      <c r="S16" s="72" t="s">
        <v>91</v>
      </c>
      <c r="T16" s="72"/>
      <c r="U16" s="72"/>
      <c r="V16" s="72"/>
      <c r="W16" s="72" t="s">
        <v>91</v>
      </c>
      <c r="X16" s="72"/>
      <c r="Y16" s="72"/>
      <c r="Z16" s="72"/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89917</v>
      </c>
      <c r="E17" s="79">
        <f t="shared" si="7"/>
        <v>42279</v>
      </c>
      <c r="F17" s="102">
        <f t="shared" si="0"/>
        <v>47.02002958283751</v>
      </c>
      <c r="G17" s="79">
        <v>42279</v>
      </c>
      <c r="H17" s="79">
        <v>0</v>
      </c>
      <c r="I17" s="79">
        <f t="shared" si="8"/>
        <v>47638</v>
      </c>
      <c r="J17" s="102">
        <f t="shared" si="1"/>
        <v>52.97997041716249</v>
      </c>
      <c r="K17" s="79">
        <v>21090</v>
      </c>
      <c r="L17" s="102">
        <f t="shared" si="2"/>
        <v>23.45496402237619</v>
      </c>
      <c r="M17" s="79">
        <v>0</v>
      </c>
      <c r="N17" s="102">
        <f t="shared" si="3"/>
        <v>0</v>
      </c>
      <c r="O17" s="79">
        <v>26548</v>
      </c>
      <c r="P17" s="79">
        <v>26548</v>
      </c>
      <c r="Q17" s="102">
        <f t="shared" si="4"/>
        <v>29.525006394786303</v>
      </c>
      <c r="R17" s="79">
        <v>222</v>
      </c>
      <c r="S17" s="72" t="s">
        <v>91</v>
      </c>
      <c r="T17" s="72"/>
      <c r="U17" s="72"/>
      <c r="V17" s="72"/>
      <c r="W17" s="72" t="s">
        <v>91</v>
      </c>
      <c r="X17" s="72"/>
      <c r="Y17" s="72"/>
      <c r="Z17" s="72"/>
    </row>
    <row r="18" spans="1:26" s="63" customFormat="1" ht="12" customHeight="1">
      <c r="A18" s="64" t="s">
        <v>92</v>
      </c>
      <c r="B18" s="65" t="s">
        <v>111</v>
      </c>
      <c r="C18" s="64" t="s">
        <v>112</v>
      </c>
      <c r="D18" s="79">
        <f t="shared" si="6"/>
        <v>36669</v>
      </c>
      <c r="E18" s="79">
        <f t="shared" si="7"/>
        <v>16028</v>
      </c>
      <c r="F18" s="102">
        <f t="shared" si="0"/>
        <v>43.709945730726226</v>
      </c>
      <c r="G18" s="79">
        <v>16028</v>
      </c>
      <c r="H18" s="79">
        <v>0</v>
      </c>
      <c r="I18" s="79">
        <f t="shared" si="8"/>
        <v>20641</v>
      </c>
      <c r="J18" s="102">
        <f t="shared" si="1"/>
        <v>56.29005426927377</v>
      </c>
      <c r="K18" s="79">
        <v>10184</v>
      </c>
      <c r="L18" s="102">
        <f t="shared" si="2"/>
        <v>27.772778095939348</v>
      </c>
      <c r="M18" s="79">
        <v>0</v>
      </c>
      <c r="N18" s="102">
        <f t="shared" si="3"/>
        <v>0</v>
      </c>
      <c r="O18" s="79">
        <v>10457</v>
      </c>
      <c r="P18" s="79">
        <v>4240</v>
      </c>
      <c r="Q18" s="102">
        <f t="shared" si="4"/>
        <v>28.517276173334423</v>
      </c>
      <c r="R18" s="79">
        <v>171</v>
      </c>
      <c r="S18" s="72" t="s">
        <v>91</v>
      </c>
      <c r="T18" s="72"/>
      <c r="U18" s="72"/>
      <c r="V18" s="72"/>
      <c r="W18" s="72" t="s">
        <v>91</v>
      </c>
      <c r="X18" s="72"/>
      <c r="Y18" s="72"/>
      <c r="Z18" s="72"/>
    </row>
    <row r="19" spans="1:26" s="63" customFormat="1" ht="12" customHeight="1">
      <c r="A19" s="64" t="s">
        <v>92</v>
      </c>
      <c r="B19" s="65" t="s">
        <v>113</v>
      </c>
      <c r="C19" s="64" t="s">
        <v>114</v>
      </c>
      <c r="D19" s="79">
        <f t="shared" si="6"/>
        <v>27839</v>
      </c>
      <c r="E19" s="79">
        <f t="shared" si="7"/>
        <v>3190</v>
      </c>
      <c r="F19" s="102">
        <f t="shared" si="0"/>
        <v>11.458744926182693</v>
      </c>
      <c r="G19" s="79">
        <v>3190</v>
      </c>
      <c r="H19" s="79">
        <v>0</v>
      </c>
      <c r="I19" s="79">
        <f t="shared" si="8"/>
        <v>24649</v>
      </c>
      <c r="J19" s="102">
        <f t="shared" si="1"/>
        <v>88.54125507381731</v>
      </c>
      <c r="K19" s="79">
        <v>13353</v>
      </c>
      <c r="L19" s="102">
        <f t="shared" si="2"/>
        <v>47.96508495276411</v>
      </c>
      <c r="M19" s="79">
        <v>0</v>
      </c>
      <c r="N19" s="102">
        <f t="shared" si="3"/>
        <v>0</v>
      </c>
      <c r="O19" s="79">
        <v>11296</v>
      </c>
      <c r="P19" s="79">
        <v>8751</v>
      </c>
      <c r="Q19" s="102">
        <f t="shared" si="4"/>
        <v>40.5761701210532</v>
      </c>
      <c r="R19" s="79">
        <v>68</v>
      </c>
      <c r="S19" s="72" t="s">
        <v>91</v>
      </c>
      <c r="T19" s="72"/>
      <c r="U19" s="72"/>
      <c r="V19" s="72"/>
      <c r="W19" s="72" t="s">
        <v>91</v>
      </c>
      <c r="X19" s="72"/>
      <c r="Y19" s="72"/>
      <c r="Z19" s="72"/>
    </row>
    <row r="20" spans="1:26" s="63" customFormat="1" ht="12" customHeight="1">
      <c r="A20" s="64" t="s">
        <v>92</v>
      </c>
      <c r="B20" s="65" t="s">
        <v>115</v>
      </c>
      <c r="C20" s="64" t="s">
        <v>116</v>
      </c>
      <c r="D20" s="79">
        <f t="shared" si="6"/>
        <v>29790</v>
      </c>
      <c r="E20" s="79">
        <f t="shared" si="7"/>
        <v>16086</v>
      </c>
      <c r="F20" s="102">
        <f t="shared" si="0"/>
        <v>53.997985901309164</v>
      </c>
      <c r="G20" s="79">
        <v>16086</v>
      </c>
      <c r="H20" s="79">
        <v>0</v>
      </c>
      <c r="I20" s="79">
        <f t="shared" si="8"/>
        <v>13704</v>
      </c>
      <c r="J20" s="102">
        <f t="shared" si="1"/>
        <v>46.002014098690836</v>
      </c>
      <c r="K20" s="79">
        <v>5833</v>
      </c>
      <c r="L20" s="102">
        <f t="shared" si="2"/>
        <v>19.580396106075863</v>
      </c>
      <c r="M20" s="79"/>
      <c r="N20" s="102">
        <f t="shared" si="3"/>
        <v>0</v>
      </c>
      <c r="O20" s="79">
        <v>7871</v>
      </c>
      <c r="P20" s="79">
        <v>7871</v>
      </c>
      <c r="Q20" s="102">
        <f t="shared" si="4"/>
        <v>26.42161799261497</v>
      </c>
      <c r="R20" s="79">
        <v>100</v>
      </c>
      <c r="S20" s="72" t="s">
        <v>91</v>
      </c>
      <c r="T20" s="72"/>
      <c r="U20" s="72"/>
      <c r="V20" s="72"/>
      <c r="W20" s="72" t="s">
        <v>91</v>
      </c>
      <c r="X20" s="72"/>
      <c r="Y20" s="72"/>
      <c r="Z20" s="72"/>
    </row>
    <row r="21" spans="1:26" s="63" customFormat="1" ht="12" customHeight="1">
      <c r="A21" s="64" t="s">
        <v>92</v>
      </c>
      <c r="B21" s="65" t="s">
        <v>117</v>
      </c>
      <c r="C21" s="64" t="s">
        <v>118</v>
      </c>
      <c r="D21" s="79">
        <f t="shared" si="6"/>
        <v>6053</v>
      </c>
      <c r="E21" s="79">
        <f t="shared" si="7"/>
        <v>1332</v>
      </c>
      <c r="F21" s="102">
        <f t="shared" si="0"/>
        <v>22.005617049396996</v>
      </c>
      <c r="G21" s="79">
        <v>1332</v>
      </c>
      <c r="H21" s="79">
        <v>0</v>
      </c>
      <c r="I21" s="79">
        <f t="shared" si="8"/>
        <v>4721</v>
      </c>
      <c r="J21" s="102">
        <f t="shared" si="1"/>
        <v>77.994382950603</v>
      </c>
      <c r="K21" s="79">
        <v>2896</v>
      </c>
      <c r="L21" s="102">
        <f t="shared" si="2"/>
        <v>47.844044275565835</v>
      </c>
      <c r="M21" s="79">
        <v>0</v>
      </c>
      <c r="N21" s="102">
        <f t="shared" si="3"/>
        <v>0</v>
      </c>
      <c r="O21" s="79">
        <v>1825</v>
      </c>
      <c r="P21" s="79">
        <v>958</v>
      </c>
      <c r="Q21" s="102">
        <f t="shared" si="4"/>
        <v>30.15033867503717</v>
      </c>
      <c r="R21" s="79">
        <v>11</v>
      </c>
      <c r="S21" s="72" t="s">
        <v>91</v>
      </c>
      <c r="T21" s="72"/>
      <c r="U21" s="72"/>
      <c r="V21" s="72"/>
      <c r="W21" s="72" t="s">
        <v>91</v>
      </c>
      <c r="X21" s="72"/>
      <c r="Y21" s="72"/>
      <c r="Z21" s="72"/>
    </row>
    <row r="22" spans="1:26" s="63" customFormat="1" ht="12" customHeight="1">
      <c r="A22" s="64" t="s">
        <v>92</v>
      </c>
      <c r="B22" s="65" t="s">
        <v>119</v>
      </c>
      <c r="C22" s="64" t="s">
        <v>120</v>
      </c>
      <c r="D22" s="79">
        <f t="shared" si="6"/>
        <v>2802</v>
      </c>
      <c r="E22" s="79">
        <f t="shared" si="7"/>
        <v>448</v>
      </c>
      <c r="F22" s="102">
        <f t="shared" si="0"/>
        <v>15.988579586009994</v>
      </c>
      <c r="G22" s="79">
        <v>448</v>
      </c>
      <c r="H22" s="79">
        <v>0</v>
      </c>
      <c r="I22" s="79">
        <f t="shared" si="8"/>
        <v>2354</v>
      </c>
      <c r="J22" s="102">
        <f t="shared" si="1"/>
        <v>84.01142041399001</v>
      </c>
      <c r="K22" s="79">
        <v>937</v>
      </c>
      <c r="L22" s="102">
        <f t="shared" si="2"/>
        <v>33.44039971448965</v>
      </c>
      <c r="M22" s="79">
        <v>0</v>
      </c>
      <c r="N22" s="102">
        <f t="shared" si="3"/>
        <v>0</v>
      </c>
      <c r="O22" s="79">
        <v>1417</v>
      </c>
      <c r="P22" s="79">
        <v>1406</v>
      </c>
      <c r="Q22" s="102">
        <f t="shared" si="4"/>
        <v>50.57102069950036</v>
      </c>
      <c r="R22" s="79">
        <v>21</v>
      </c>
      <c r="S22" s="72" t="s">
        <v>91</v>
      </c>
      <c r="T22" s="72"/>
      <c r="U22" s="72"/>
      <c r="V22" s="72"/>
      <c r="W22" s="72" t="s">
        <v>91</v>
      </c>
      <c r="X22" s="72"/>
      <c r="Y22" s="72"/>
      <c r="Z22" s="72"/>
    </row>
    <row r="23" spans="1:26" s="63" customFormat="1" ht="12" customHeight="1">
      <c r="A23" s="64" t="s">
        <v>92</v>
      </c>
      <c r="B23" s="65" t="s">
        <v>121</v>
      </c>
      <c r="C23" s="64" t="s">
        <v>122</v>
      </c>
      <c r="D23" s="79">
        <f t="shared" si="6"/>
        <v>3912</v>
      </c>
      <c r="E23" s="79">
        <f t="shared" si="7"/>
        <v>786</v>
      </c>
      <c r="F23" s="102">
        <f t="shared" si="0"/>
        <v>20.0920245398773</v>
      </c>
      <c r="G23" s="79">
        <v>786</v>
      </c>
      <c r="H23" s="79">
        <v>0</v>
      </c>
      <c r="I23" s="79">
        <f t="shared" si="8"/>
        <v>3126</v>
      </c>
      <c r="J23" s="102">
        <f t="shared" si="1"/>
        <v>79.9079754601227</v>
      </c>
      <c r="K23" s="79">
        <v>2350</v>
      </c>
      <c r="L23" s="102">
        <f t="shared" si="2"/>
        <v>60.07157464212679</v>
      </c>
      <c r="M23" s="79">
        <v>0</v>
      </c>
      <c r="N23" s="102">
        <f t="shared" si="3"/>
        <v>0</v>
      </c>
      <c r="O23" s="79">
        <v>776</v>
      </c>
      <c r="P23" s="79">
        <v>500</v>
      </c>
      <c r="Q23" s="102">
        <f t="shared" si="4"/>
        <v>19.836400817995912</v>
      </c>
      <c r="R23" s="79">
        <v>32</v>
      </c>
      <c r="S23" s="72" t="s">
        <v>91</v>
      </c>
      <c r="T23" s="72"/>
      <c r="U23" s="72"/>
      <c r="V23" s="72"/>
      <c r="W23" s="72" t="s">
        <v>91</v>
      </c>
      <c r="X23" s="72"/>
      <c r="Y23" s="72"/>
      <c r="Z23" s="72"/>
    </row>
    <row r="24" spans="1:26" s="63" customFormat="1" ht="12" customHeight="1">
      <c r="A24" s="64" t="s">
        <v>92</v>
      </c>
      <c r="B24" s="65" t="s">
        <v>123</v>
      </c>
      <c r="C24" s="64" t="s">
        <v>124</v>
      </c>
      <c r="D24" s="79">
        <f t="shared" si="6"/>
        <v>19304</v>
      </c>
      <c r="E24" s="79">
        <f t="shared" si="7"/>
        <v>6930</v>
      </c>
      <c r="F24" s="102">
        <f t="shared" si="0"/>
        <v>35.89929548280149</v>
      </c>
      <c r="G24" s="79">
        <v>6930</v>
      </c>
      <c r="H24" s="79">
        <v>0</v>
      </c>
      <c r="I24" s="79">
        <f t="shared" si="8"/>
        <v>12374</v>
      </c>
      <c r="J24" s="102">
        <f t="shared" si="1"/>
        <v>64.10070451719851</v>
      </c>
      <c r="K24" s="79">
        <v>8090</v>
      </c>
      <c r="L24" s="102">
        <f t="shared" si="2"/>
        <v>41.90841276419395</v>
      </c>
      <c r="M24" s="79">
        <v>0</v>
      </c>
      <c r="N24" s="102">
        <f t="shared" si="3"/>
        <v>0</v>
      </c>
      <c r="O24" s="79">
        <v>4284</v>
      </c>
      <c r="P24" s="79">
        <v>3404</v>
      </c>
      <c r="Q24" s="102">
        <f t="shared" si="4"/>
        <v>22.192291753004557</v>
      </c>
      <c r="R24" s="79">
        <v>55</v>
      </c>
      <c r="S24" s="72"/>
      <c r="T24" s="72"/>
      <c r="U24" s="72"/>
      <c r="V24" s="72" t="s">
        <v>91</v>
      </c>
      <c r="W24" s="72"/>
      <c r="X24" s="72"/>
      <c r="Y24" s="72"/>
      <c r="Z24" s="72" t="s">
        <v>91</v>
      </c>
    </row>
    <row r="25" spans="1:26" s="63" customFormat="1" ht="12" customHeight="1">
      <c r="A25" s="64" t="s">
        <v>92</v>
      </c>
      <c r="B25" s="65" t="s">
        <v>125</v>
      </c>
      <c r="C25" s="64" t="s">
        <v>126</v>
      </c>
      <c r="D25" s="79">
        <f t="shared" si="6"/>
        <v>8457</v>
      </c>
      <c r="E25" s="79">
        <f t="shared" si="7"/>
        <v>3664</v>
      </c>
      <c r="F25" s="102">
        <f t="shared" si="0"/>
        <v>43.325056166489304</v>
      </c>
      <c r="G25" s="79">
        <v>3664</v>
      </c>
      <c r="H25" s="79">
        <v>0</v>
      </c>
      <c r="I25" s="79">
        <f t="shared" si="8"/>
        <v>4793</v>
      </c>
      <c r="J25" s="102">
        <f t="shared" si="1"/>
        <v>56.6749438335107</v>
      </c>
      <c r="K25" s="79">
        <v>3464</v>
      </c>
      <c r="L25" s="102">
        <f t="shared" si="2"/>
        <v>40.960151353908</v>
      </c>
      <c r="M25" s="79">
        <v>0</v>
      </c>
      <c r="N25" s="102">
        <f t="shared" si="3"/>
        <v>0</v>
      </c>
      <c r="O25" s="79">
        <v>1329</v>
      </c>
      <c r="P25" s="79">
        <v>1239</v>
      </c>
      <c r="Q25" s="102">
        <f t="shared" si="4"/>
        <v>15.714792479602696</v>
      </c>
      <c r="R25" s="79">
        <v>43</v>
      </c>
      <c r="S25" s="72" t="s">
        <v>91</v>
      </c>
      <c r="T25" s="72"/>
      <c r="U25" s="72"/>
      <c r="V25" s="72"/>
      <c r="W25" s="72" t="s">
        <v>91</v>
      </c>
      <c r="X25" s="72"/>
      <c r="Y25" s="72"/>
      <c r="Z25" s="72"/>
    </row>
    <row r="26" spans="1:26" s="63" customFormat="1" ht="12" customHeight="1">
      <c r="A26" s="64" t="s">
        <v>92</v>
      </c>
      <c r="B26" s="65" t="s">
        <v>127</v>
      </c>
      <c r="C26" s="64" t="s">
        <v>128</v>
      </c>
      <c r="D26" s="79">
        <f t="shared" si="6"/>
        <v>10899</v>
      </c>
      <c r="E26" s="79">
        <f t="shared" si="7"/>
        <v>2666</v>
      </c>
      <c r="F26" s="102">
        <f t="shared" si="0"/>
        <v>24.46095972107533</v>
      </c>
      <c r="G26" s="79">
        <v>2666</v>
      </c>
      <c r="H26" s="79">
        <v>0</v>
      </c>
      <c r="I26" s="79">
        <f t="shared" si="8"/>
        <v>8233</v>
      </c>
      <c r="J26" s="102">
        <f t="shared" si="1"/>
        <v>75.53904027892467</v>
      </c>
      <c r="K26" s="79">
        <v>6916</v>
      </c>
      <c r="L26" s="102">
        <f t="shared" si="2"/>
        <v>63.45536287732819</v>
      </c>
      <c r="M26" s="79">
        <v>0</v>
      </c>
      <c r="N26" s="102">
        <f t="shared" si="3"/>
        <v>0</v>
      </c>
      <c r="O26" s="79">
        <v>1317</v>
      </c>
      <c r="P26" s="79">
        <v>1142</v>
      </c>
      <c r="Q26" s="102">
        <f t="shared" si="4"/>
        <v>12.083677401596477</v>
      </c>
      <c r="R26" s="79">
        <v>16</v>
      </c>
      <c r="S26" s="72" t="s">
        <v>91</v>
      </c>
      <c r="T26" s="72"/>
      <c r="U26" s="72"/>
      <c r="V26" s="72"/>
      <c r="W26" s="72" t="s">
        <v>91</v>
      </c>
      <c r="X26" s="72"/>
      <c r="Y26" s="72"/>
      <c r="Z26" s="72"/>
    </row>
    <row r="27" spans="1:26" s="63" customFormat="1" ht="12" customHeight="1">
      <c r="A27" s="64" t="s">
        <v>92</v>
      </c>
      <c r="B27" s="65" t="s">
        <v>129</v>
      </c>
      <c r="C27" s="64" t="s">
        <v>130</v>
      </c>
      <c r="D27" s="79">
        <f t="shared" si="6"/>
        <v>6692</v>
      </c>
      <c r="E27" s="79">
        <f t="shared" si="7"/>
        <v>907</v>
      </c>
      <c r="F27" s="102">
        <f t="shared" si="0"/>
        <v>13.553496712492526</v>
      </c>
      <c r="G27" s="79">
        <v>907</v>
      </c>
      <c r="H27" s="79">
        <v>0</v>
      </c>
      <c r="I27" s="79">
        <f t="shared" si="8"/>
        <v>5785</v>
      </c>
      <c r="J27" s="102">
        <f t="shared" si="1"/>
        <v>86.44650328750747</v>
      </c>
      <c r="K27" s="79">
        <v>4809</v>
      </c>
      <c r="L27" s="102">
        <f t="shared" si="2"/>
        <v>71.86192468619247</v>
      </c>
      <c r="M27" s="79">
        <v>0</v>
      </c>
      <c r="N27" s="102">
        <f t="shared" si="3"/>
        <v>0</v>
      </c>
      <c r="O27" s="79">
        <v>976</v>
      </c>
      <c r="P27" s="79">
        <v>667</v>
      </c>
      <c r="Q27" s="102">
        <f t="shared" si="4"/>
        <v>14.584578601315004</v>
      </c>
      <c r="R27" s="79">
        <v>21</v>
      </c>
      <c r="S27" s="72" t="s">
        <v>91</v>
      </c>
      <c r="T27" s="72"/>
      <c r="U27" s="72"/>
      <c r="V27" s="72"/>
      <c r="W27" s="72" t="s">
        <v>91</v>
      </c>
      <c r="X27" s="72"/>
      <c r="Y27" s="72"/>
      <c r="Z27" s="72"/>
    </row>
    <row r="28" spans="1:26" s="63" customFormat="1" ht="12" customHeight="1">
      <c r="A28" s="64" t="s">
        <v>92</v>
      </c>
      <c r="B28" s="65" t="s">
        <v>131</v>
      </c>
      <c r="C28" s="64" t="s">
        <v>132</v>
      </c>
      <c r="D28" s="79">
        <f t="shared" si="6"/>
        <v>5512</v>
      </c>
      <c r="E28" s="79">
        <f t="shared" si="7"/>
        <v>1023</v>
      </c>
      <c r="F28" s="102">
        <f t="shared" si="0"/>
        <v>18.559506531204644</v>
      </c>
      <c r="G28" s="79">
        <v>1023</v>
      </c>
      <c r="H28" s="79">
        <v>0</v>
      </c>
      <c r="I28" s="79">
        <f t="shared" si="8"/>
        <v>4489</v>
      </c>
      <c r="J28" s="102">
        <f t="shared" si="1"/>
        <v>81.44049346879537</v>
      </c>
      <c r="K28" s="79">
        <v>4303</v>
      </c>
      <c r="L28" s="102">
        <f t="shared" si="2"/>
        <v>78.06603773584906</v>
      </c>
      <c r="M28" s="79">
        <v>0</v>
      </c>
      <c r="N28" s="102">
        <f t="shared" si="3"/>
        <v>0</v>
      </c>
      <c r="O28" s="79">
        <v>186</v>
      </c>
      <c r="P28" s="79">
        <v>186</v>
      </c>
      <c r="Q28" s="102">
        <f t="shared" si="4"/>
        <v>3.3744557329462994</v>
      </c>
      <c r="R28" s="79">
        <v>4</v>
      </c>
      <c r="S28" s="72" t="s">
        <v>91</v>
      </c>
      <c r="T28" s="72"/>
      <c r="U28" s="72"/>
      <c r="V28" s="72"/>
      <c r="W28" s="72" t="s">
        <v>91</v>
      </c>
      <c r="X28" s="72"/>
      <c r="Y28" s="72"/>
      <c r="Z28" s="72"/>
    </row>
    <row r="29" spans="1:26" s="63" customFormat="1" ht="12" customHeight="1">
      <c r="A29" s="64" t="s">
        <v>92</v>
      </c>
      <c r="B29" s="65" t="s">
        <v>133</v>
      </c>
      <c r="C29" s="64" t="s">
        <v>134</v>
      </c>
      <c r="D29" s="79">
        <f t="shared" si="6"/>
        <v>3380</v>
      </c>
      <c r="E29" s="79">
        <f t="shared" si="7"/>
        <v>0</v>
      </c>
      <c r="F29" s="102">
        <f t="shared" si="0"/>
        <v>0</v>
      </c>
      <c r="G29" s="79">
        <v>0</v>
      </c>
      <c r="H29" s="79">
        <v>0</v>
      </c>
      <c r="I29" s="79">
        <f t="shared" si="8"/>
        <v>3380</v>
      </c>
      <c r="J29" s="102">
        <f t="shared" si="1"/>
        <v>100</v>
      </c>
      <c r="K29" s="79">
        <v>3380</v>
      </c>
      <c r="L29" s="102">
        <f t="shared" si="2"/>
        <v>100</v>
      </c>
      <c r="M29" s="79">
        <v>0</v>
      </c>
      <c r="N29" s="102">
        <f t="shared" si="3"/>
        <v>0</v>
      </c>
      <c r="O29" s="79">
        <v>0</v>
      </c>
      <c r="P29" s="79">
        <v>0</v>
      </c>
      <c r="Q29" s="102">
        <f t="shared" si="4"/>
        <v>0</v>
      </c>
      <c r="R29" s="79">
        <v>5</v>
      </c>
      <c r="S29" s="72"/>
      <c r="T29" s="72"/>
      <c r="U29" s="72"/>
      <c r="V29" s="72" t="s">
        <v>91</v>
      </c>
      <c r="W29" s="72"/>
      <c r="X29" s="72"/>
      <c r="Y29" s="72"/>
      <c r="Z29" s="72" t="s">
        <v>91</v>
      </c>
    </row>
    <row r="30" spans="1:26" s="63" customFormat="1" ht="12" customHeight="1">
      <c r="A30" s="64" t="s">
        <v>92</v>
      </c>
      <c r="B30" s="65" t="s">
        <v>135</v>
      </c>
      <c r="C30" s="64" t="s">
        <v>136</v>
      </c>
      <c r="D30" s="79">
        <f t="shared" si="6"/>
        <v>21969</v>
      </c>
      <c r="E30" s="79">
        <f t="shared" si="7"/>
        <v>8530</v>
      </c>
      <c r="F30" s="102">
        <f t="shared" si="0"/>
        <v>38.82743866357139</v>
      </c>
      <c r="G30" s="79">
        <v>8530</v>
      </c>
      <c r="H30" s="79">
        <v>0</v>
      </c>
      <c r="I30" s="79">
        <f t="shared" si="8"/>
        <v>13439</v>
      </c>
      <c r="J30" s="102">
        <f t="shared" si="1"/>
        <v>61.1725613364286</v>
      </c>
      <c r="K30" s="79">
        <v>2138</v>
      </c>
      <c r="L30" s="102">
        <f t="shared" si="2"/>
        <v>9.73189494287405</v>
      </c>
      <c r="M30" s="79">
        <v>0</v>
      </c>
      <c r="N30" s="102">
        <f t="shared" si="3"/>
        <v>0</v>
      </c>
      <c r="O30" s="79">
        <v>11301</v>
      </c>
      <c r="P30" s="79">
        <v>6729</v>
      </c>
      <c r="Q30" s="102">
        <f t="shared" si="4"/>
        <v>51.44066639355456</v>
      </c>
      <c r="R30" s="79">
        <v>78</v>
      </c>
      <c r="S30" s="72" t="s">
        <v>91</v>
      </c>
      <c r="T30" s="72"/>
      <c r="U30" s="72"/>
      <c r="V30" s="72"/>
      <c r="W30" s="72" t="s">
        <v>91</v>
      </c>
      <c r="X30" s="72"/>
      <c r="Y30" s="72"/>
      <c r="Z30" s="72"/>
    </row>
    <row r="31" spans="1:26" s="63" customFormat="1" ht="12" customHeight="1">
      <c r="A31" s="64" t="s">
        <v>92</v>
      </c>
      <c r="B31" s="65" t="s">
        <v>137</v>
      </c>
      <c r="C31" s="64" t="s">
        <v>138</v>
      </c>
      <c r="D31" s="79">
        <f t="shared" si="6"/>
        <v>17165</v>
      </c>
      <c r="E31" s="79">
        <f t="shared" si="7"/>
        <v>10023</v>
      </c>
      <c r="F31" s="102">
        <f t="shared" si="0"/>
        <v>58.39207690066996</v>
      </c>
      <c r="G31" s="79">
        <v>10023</v>
      </c>
      <c r="H31" s="79">
        <v>0</v>
      </c>
      <c r="I31" s="79">
        <f t="shared" si="8"/>
        <v>7142</v>
      </c>
      <c r="J31" s="102">
        <f t="shared" si="1"/>
        <v>41.60792309933003</v>
      </c>
      <c r="K31" s="79">
        <v>2188</v>
      </c>
      <c r="L31" s="102">
        <f t="shared" si="2"/>
        <v>12.746868628022137</v>
      </c>
      <c r="M31" s="79">
        <v>0</v>
      </c>
      <c r="N31" s="102">
        <f t="shared" si="3"/>
        <v>0</v>
      </c>
      <c r="O31" s="79">
        <v>4954</v>
      </c>
      <c r="P31" s="79">
        <v>1946</v>
      </c>
      <c r="Q31" s="102">
        <f t="shared" si="4"/>
        <v>28.861054471307895</v>
      </c>
      <c r="R31" s="79">
        <v>103</v>
      </c>
      <c r="S31" s="72" t="s">
        <v>91</v>
      </c>
      <c r="T31" s="72"/>
      <c r="U31" s="72"/>
      <c r="V31" s="72"/>
      <c r="W31" s="72" t="s">
        <v>91</v>
      </c>
      <c r="X31" s="72"/>
      <c r="Y31" s="72"/>
      <c r="Z31" s="72"/>
    </row>
    <row r="32" spans="1:26" s="63" customFormat="1" ht="12" customHeight="1">
      <c r="A32" s="64" t="s">
        <v>92</v>
      </c>
      <c r="B32" s="65" t="s">
        <v>139</v>
      </c>
      <c r="C32" s="64" t="s">
        <v>140</v>
      </c>
      <c r="D32" s="79">
        <f t="shared" si="6"/>
        <v>2846</v>
      </c>
      <c r="E32" s="79">
        <f t="shared" si="7"/>
        <v>522</v>
      </c>
      <c r="F32" s="102">
        <f t="shared" si="0"/>
        <v>18.341531974701336</v>
      </c>
      <c r="G32" s="79">
        <v>522</v>
      </c>
      <c r="H32" s="79">
        <v>0</v>
      </c>
      <c r="I32" s="79">
        <f t="shared" si="8"/>
        <v>2324</v>
      </c>
      <c r="J32" s="102">
        <f t="shared" si="1"/>
        <v>81.65846802529867</v>
      </c>
      <c r="K32" s="79">
        <v>0</v>
      </c>
      <c r="L32" s="102">
        <f t="shared" si="2"/>
        <v>0</v>
      </c>
      <c r="M32" s="79">
        <v>0</v>
      </c>
      <c r="N32" s="102">
        <f t="shared" si="3"/>
        <v>0</v>
      </c>
      <c r="O32" s="79">
        <v>2324</v>
      </c>
      <c r="P32" s="79">
        <v>2279</v>
      </c>
      <c r="Q32" s="102">
        <f t="shared" si="4"/>
        <v>81.65846802529867</v>
      </c>
      <c r="R32" s="79">
        <v>11</v>
      </c>
      <c r="S32" s="72" t="s">
        <v>91</v>
      </c>
      <c r="T32" s="72"/>
      <c r="U32" s="72"/>
      <c r="V32" s="72"/>
      <c r="W32" s="72" t="s">
        <v>91</v>
      </c>
      <c r="X32" s="72"/>
      <c r="Y32" s="72"/>
      <c r="Z32" s="72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141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4" t="s">
        <v>56</v>
      </c>
      <c r="B2" s="150" t="s">
        <v>57</v>
      </c>
      <c r="C2" s="156" t="s">
        <v>58</v>
      </c>
      <c r="D2" s="88" t="s">
        <v>142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143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57" t="s">
        <v>144</v>
      </c>
      <c r="AG2" s="158"/>
      <c r="AH2" s="158"/>
      <c r="AI2" s="159"/>
      <c r="AJ2" s="157" t="s">
        <v>145</v>
      </c>
      <c r="AK2" s="158"/>
      <c r="AL2" s="158"/>
      <c r="AM2" s="158"/>
      <c r="AN2" s="158"/>
      <c r="AO2" s="158"/>
      <c r="AP2" s="158"/>
      <c r="AQ2" s="158"/>
      <c r="AR2" s="158"/>
      <c r="AS2" s="159"/>
      <c r="AT2" s="153" t="s">
        <v>146</v>
      </c>
      <c r="AU2" s="150"/>
      <c r="AV2" s="150"/>
      <c r="AW2" s="150"/>
      <c r="AX2" s="150"/>
      <c r="AY2" s="150"/>
      <c r="AZ2" s="157" t="s">
        <v>147</v>
      </c>
      <c r="BA2" s="158"/>
      <c r="BB2" s="158"/>
      <c r="BC2" s="159"/>
    </row>
    <row r="3" spans="1:55" s="54" customFormat="1" ht="26.25" customHeight="1">
      <c r="A3" s="151"/>
      <c r="B3" s="151"/>
      <c r="C3" s="151"/>
      <c r="D3" s="93" t="s">
        <v>148</v>
      </c>
      <c r="E3" s="160" t="s">
        <v>149</v>
      </c>
      <c r="F3" s="158"/>
      <c r="G3" s="159"/>
      <c r="H3" s="163" t="s">
        <v>150</v>
      </c>
      <c r="I3" s="164"/>
      <c r="J3" s="165"/>
      <c r="K3" s="160" t="s">
        <v>151</v>
      </c>
      <c r="L3" s="164"/>
      <c r="M3" s="165"/>
      <c r="N3" s="93" t="s">
        <v>148</v>
      </c>
      <c r="O3" s="160" t="s">
        <v>152</v>
      </c>
      <c r="P3" s="161"/>
      <c r="Q3" s="161"/>
      <c r="R3" s="161"/>
      <c r="S3" s="161"/>
      <c r="T3" s="161"/>
      <c r="U3" s="162"/>
      <c r="V3" s="160" t="s">
        <v>153</v>
      </c>
      <c r="W3" s="161"/>
      <c r="X3" s="161"/>
      <c r="Y3" s="161"/>
      <c r="Z3" s="161"/>
      <c r="AA3" s="161"/>
      <c r="AB3" s="162"/>
      <c r="AC3" s="94" t="s">
        <v>154</v>
      </c>
      <c r="AD3" s="91"/>
      <c r="AE3" s="92"/>
      <c r="AF3" s="152" t="s">
        <v>148</v>
      </c>
      <c r="AG3" s="150" t="s">
        <v>156</v>
      </c>
      <c r="AH3" s="150" t="s">
        <v>158</v>
      </c>
      <c r="AI3" s="150" t="s">
        <v>159</v>
      </c>
      <c r="AJ3" s="151" t="s">
        <v>64</v>
      </c>
      <c r="AK3" s="150" t="s">
        <v>161</v>
      </c>
      <c r="AL3" s="150" t="s">
        <v>162</v>
      </c>
      <c r="AM3" s="150" t="s">
        <v>163</v>
      </c>
      <c r="AN3" s="150" t="s">
        <v>158</v>
      </c>
      <c r="AO3" s="150" t="s">
        <v>159</v>
      </c>
      <c r="AP3" s="150" t="s">
        <v>164</v>
      </c>
      <c r="AQ3" s="150" t="s">
        <v>165</v>
      </c>
      <c r="AR3" s="150" t="s">
        <v>166</v>
      </c>
      <c r="AS3" s="150" t="s">
        <v>167</v>
      </c>
      <c r="AT3" s="152" t="s">
        <v>64</v>
      </c>
      <c r="AU3" s="150" t="s">
        <v>161</v>
      </c>
      <c r="AV3" s="150" t="s">
        <v>162</v>
      </c>
      <c r="AW3" s="150" t="s">
        <v>163</v>
      </c>
      <c r="AX3" s="150" t="s">
        <v>158</v>
      </c>
      <c r="AY3" s="150" t="s">
        <v>159</v>
      </c>
      <c r="AZ3" s="152" t="s">
        <v>64</v>
      </c>
      <c r="BA3" s="150" t="s">
        <v>156</v>
      </c>
      <c r="BB3" s="150" t="s">
        <v>158</v>
      </c>
      <c r="BC3" s="150" t="s">
        <v>159</v>
      </c>
    </row>
    <row r="4" spans="1:55" s="54" customFormat="1" ht="26.25" customHeight="1">
      <c r="A4" s="151"/>
      <c r="B4" s="151"/>
      <c r="C4" s="151"/>
      <c r="D4" s="93"/>
      <c r="E4" s="93" t="s">
        <v>64</v>
      </c>
      <c r="F4" s="95" t="s">
        <v>168</v>
      </c>
      <c r="G4" s="95" t="s">
        <v>169</v>
      </c>
      <c r="H4" s="93" t="s">
        <v>64</v>
      </c>
      <c r="I4" s="95" t="s">
        <v>168</v>
      </c>
      <c r="J4" s="95" t="s">
        <v>169</v>
      </c>
      <c r="K4" s="93" t="s">
        <v>64</v>
      </c>
      <c r="L4" s="95" t="s">
        <v>168</v>
      </c>
      <c r="M4" s="95" t="s">
        <v>169</v>
      </c>
      <c r="N4" s="93"/>
      <c r="O4" s="93" t="s">
        <v>64</v>
      </c>
      <c r="P4" s="95" t="s">
        <v>156</v>
      </c>
      <c r="Q4" s="74" t="s">
        <v>158</v>
      </c>
      <c r="R4" s="74" t="s">
        <v>159</v>
      </c>
      <c r="S4" s="95" t="s">
        <v>171</v>
      </c>
      <c r="T4" s="95" t="s">
        <v>173</v>
      </c>
      <c r="U4" s="95" t="s">
        <v>175</v>
      </c>
      <c r="V4" s="93" t="s">
        <v>64</v>
      </c>
      <c r="W4" s="95" t="s">
        <v>156</v>
      </c>
      <c r="X4" s="74" t="s">
        <v>158</v>
      </c>
      <c r="Y4" s="74" t="s">
        <v>159</v>
      </c>
      <c r="Z4" s="95" t="s">
        <v>171</v>
      </c>
      <c r="AA4" s="95" t="s">
        <v>173</v>
      </c>
      <c r="AB4" s="95" t="s">
        <v>175</v>
      </c>
      <c r="AC4" s="93" t="s">
        <v>64</v>
      </c>
      <c r="AD4" s="95" t="s">
        <v>168</v>
      </c>
      <c r="AE4" s="95" t="s">
        <v>169</v>
      </c>
      <c r="AF4" s="152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1"/>
      <c r="AV4" s="151"/>
      <c r="AW4" s="151"/>
      <c r="AX4" s="151"/>
      <c r="AY4" s="151"/>
      <c r="AZ4" s="152"/>
      <c r="BA4" s="151"/>
      <c r="BB4" s="151"/>
      <c r="BC4" s="151"/>
    </row>
    <row r="5" spans="1:55" s="66" customFormat="1" ht="23.25" customHeight="1">
      <c r="A5" s="151"/>
      <c r="B5" s="151"/>
      <c r="C5" s="151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1"/>
      <c r="AM5" s="73"/>
      <c r="AN5" s="73"/>
      <c r="AO5" s="73"/>
      <c r="AP5" s="73"/>
      <c r="AQ5" s="73"/>
      <c r="AR5" s="73"/>
      <c r="AS5" s="73"/>
      <c r="AT5" s="73"/>
      <c r="AU5" s="73"/>
      <c r="AV5" s="151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5"/>
      <c r="B6" s="155"/>
      <c r="C6" s="155"/>
      <c r="D6" s="100" t="s">
        <v>176</v>
      </c>
      <c r="E6" s="100" t="s">
        <v>176</v>
      </c>
      <c r="F6" s="100" t="s">
        <v>176</v>
      </c>
      <c r="G6" s="100" t="s">
        <v>176</v>
      </c>
      <c r="H6" s="100" t="s">
        <v>176</v>
      </c>
      <c r="I6" s="100" t="s">
        <v>176</v>
      </c>
      <c r="J6" s="100" t="s">
        <v>176</v>
      </c>
      <c r="K6" s="100" t="s">
        <v>176</v>
      </c>
      <c r="L6" s="100" t="s">
        <v>176</v>
      </c>
      <c r="M6" s="100" t="s">
        <v>176</v>
      </c>
      <c r="N6" s="100" t="s">
        <v>176</v>
      </c>
      <c r="O6" s="100" t="s">
        <v>176</v>
      </c>
      <c r="P6" s="100" t="s">
        <v>176</v>
      </c>
      <c r="Q6" s="100" t="s">
        <v>176</v>
      </c>
      <c r="R6" s="100" t="s">
        <v>176</v>
      </c>
      <c r="S6" s="100" t="s">
        <v>176</v>
      </c>
      <c r="T6" s="100" t="s">
        <v>176</v>
      </c>
      <c r="U6" s="100" t="s">
        <v>176</v>
      </c>
      <c r="V6" s="100" t="s">
        <v>176</v>
      </c>
      <c r="W6" s="100" t="s">
        <v>176</v>
      </c>
      <c r="X6" s="100" t="s">
        <v>176</v>
      </c>
      <c r="Y6" s="100" t="s">
        <v>176</v>
      </c>
      <c r="Z6" s="100" t="s">
        <v>176</v>
      </c>
      <c r="AA6" s="100" t="s">
        <v>176</v>
      </c>
      <c r="AB6" s="100" t="s">
        <v>176</v>
      </c>
      <c r="AC6" s="100" t="s">
        <v>176</v>
      </c>
      <c r="AD6" s="100" t="s">
        <v>176</v>
      </c>
      <c r="AE6" s="100" t="s">
        <v>176</v>
      </c>
      <c r="AF6" s="101" t="s">
        <v>177</v>
      </c>
      <c r="AG6" s="101" t="s">
        <v>177</v>
      </c>
      <c r="AH6" s="101" t="s">
        <v>177</v>
      </c>
      <c r="AI6" s="101" t="s">
        <v>177</v>
      </c>
      <c r="AJ6" s="101" t="s">
        <v>177</v>
      </c>
      <c r="AK6" s="101" t="s">
        <v>177</v>
      </c>
      <c r="AL6" s="101" t="s">
        <v>177</v>
      </c>
      <c r="AM6" s="101" t="s">
        <v>177</v>
      </c>
      <c r="AN6" s="101" t="s">
        <v>177</v>
      </c>
      <c r="AO6" s="101" t="s">
        <v>177</v>
      </c>
      <c r="AP6" s="101" t="s">
        <v>177</v>
      </c>
      <c r="AQ6" s="101" t="s">
        <v>177</v>
      </c>
      <c r="AR6" s="101" t="s">
        <v>177</v>
      </c>
      <c r="AS6" s="101" t="s">
        <v>177</v>
      </c>
      <c r="AT6" s="101" t="s">
        <v>177</v>
      </c>
      <c r="AU6" s="101" t="s">
        <v>177</v>
      </c>
      <c r="AV6" s="101" t="s">
        <v>177</v>
      </c>
      <c r="AW6" s="101" t="s">
        <v>177</v>
      </c>
      <c r="AX6" s="101" t="s">
        <v>177</v>
      </c>
      <c r="AY6" s="101" t="s">
        <v>177</v>
      </c>
      <c r="AZ6" s="101" t="s">
        <v>177</v>
      </c>
      <c r="BA6" s="101" t="s">
        <v>177</v>
      </c>
      <c r="BB6" s="101" t="s">
        <v>177</v>
      </c>
      <c r="BC6" s="101" t="s">
        <v>177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SUM(D8:D32)</f>
        <v>444583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444583</v>
      </c>
      <c r="L7" s="84">
        <f t="shared" si="0"/>
        <v>239959</v>
      </c>
      <c r="M7" s="84">
        <f t="shared" si="0"/>
        <v>204624</v>
      </c>
      <c r="N7" s="84">
        <f t="shared" si="0"/>
        <v>444584</v>
      </c>
      <c r="O7" s="84">
        <f t="shared" si="0"/>
        <v>239960</v>
      </c>
      <c r="P7" s="84">
        <f t="shared" si="0"/>
        <v>239960</v>
      </c>
      <c r="Q7" s="84">
        <f t="shared" si="0"/>
        <v>0</v>
      </c>
      <c r="R7" s="84">
        <f t="shared" si="0"/>
        <v>0</v>
      </c>
      <c r="S7" s="84">
        <f t="shared" si="0"/>
        <v>0</v>
      </c>
      <c r="T7" s="84">
        <f t="shared" si="0"/>
        <v>0</v>
      </c>
      <c r="U7" s="84">
        <f t="shared" si="0"/>
        <v>0</v>
      </c>
      <c r="V7" s="84">
        <f t="shared" si="0"/>
        <v>204624</v>
      </c>
      <c r="W7" s="84">
        <f t="shared" si="0"/>
        <v>204624</v>
      </c>
      <c r="X7" s="84">
        <f t="shared" si="0"/>
        <v>0</v>
      </c>
      <c r="Y7" s="84">
        <f t="shared" si="0"/>
        <v>0</v>
      </c>
      <c r="Z7" s="84">
        <f t="shared" si="0"/>
        <v>0</v>
      </c>
      <c r="AA7" s="84">
        <f t="shared" si="0"/>
        <v>0</v>
      </c>
      <c r="AB7" s="84">
        <f t="shared" si="0"/>
        <v>0</v>
      </c>
      <c r="AC7" s="84">
        <f t="shared" si="0"/>
        <v>0</v>
      </c>
      <c r="AD7" s="84">
        <f t="shared" si="0"/>
        <v>0</v>
      </c>
      <c r="AE7" s="84">
        <f t="shared" si="0"/>
        <v>0</v>
      </c>
      <c r="AF7" s="84">
        <f t="shared" si="0"/>
        <v>7492</v>
      </c>
      <c r="AG7" s="84">
        <f t="shared" si="0"/>
        <v>7492</v>
      </c>
      <c r="AH7" s="84">
        <f t="shared" si="0"/>
        <v>0</v>
      </c>
      <c r="AI7" s="84">
        <f t="shared" si="0"/>
        <v>0</v>
      </c>
      <c r="AJ7" s="84">
        <f aca="true" t="shared" si="1" ref="AJ7:BC7">SUM(AJ8:AJ32)</f>
        <v>76312</v>
      </c>
      <c r="AK7" s="84">
        <f t="shared" si="1"/>
        <v>69627</v>
      </c>
      <c r="AL7" s="84">
        <f t="shared" si="1"/>
        <v>0</v>
      </c>
      <c r="AM7" s="84">
        <f t="shared" si="1"/>
        <v>3956</v>
      </c>
      <c r="AN7" s="84">
        <f t="shared" si="1"/>
        <v>0</v>
      </c>
      <c r="AO7" s="84">
        <f t="shared" si="1"/>
        <v>0</v>
      </c>
      <c r="AP7" s="84">
        <f t="shared" si="1"/>
        <v>0</v>
      </c>
      <c r="AQ7" s="84">
        <f t="shared" si="1"/>
        <v>41</v>
      </c>
      <c r="AR7" s="84">
        <f t="shared" si="1"/>
        <v>129</v>
      </c>
      <c r="AS7" s="84">
        <f t="shared" si="1"/>
        <v>2559</v>
      </c>
      <c r="AT7" s="84">
        <f t="shared" si="1"/>
        <v>811</v>
      </c>
      <c r="AU7" s="84">
        <f t="shared" si="1"/>
        <v>811</v>
      </c>
      <c r="AV7" s="84">
        <f t="shared" si="1"/>
        <v>0</v>
      </c>
      <c r="AW7" s="84">
        <f t="shared" si="1"/>
        <v>0</v>
      </c>
      <c r="AX7" s="84">
        <f t="shared" si="1"/>
        <v>0</v>
      </c>
      <c r="AY7" s="84">
        <f t="shared" si="1"/>
        <v>0</v>
      </c>
      <c r="AZ7" s="84">
        <f t="shared" si="1"/>
        <v>9</v>
      </c>
      <c r="BA7" s="84">
        <f t="shared" si="1"/>
        <v>9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178</v>
      </c>
      <c r="C8" s="123" t="s">
        <v>179</v>
      </c>
      <c r="D8" s="78">
        <f aca="true" t="shared" si="2" ref="D8:D32">SUM(E8,+H8,+K8)</f>
        <v>48037</v>
      </c>
      <c r="E8" s="78">
        <f aca="true" t="shared" si="3" ref="E8:E32">SUM(F8:G8)</f>
        <v>0</v>
      </c>
      <c r="F8" s="78">
        <v>0</v>
      </c>
      <c r="G8" s="78">
        <v>0</v>
      </c>
      <c r="H8" s="78">
        <f aca="true" t="shared" si="4" ref="H8:H32">SUM(I8:J8)</f>
        <v>0</v>
      </c>
      <c r="I8" s="78">
        <v>0</v>
      </c>
      <c r="J8" s="78">
        <v>0</v>
      </c>
      <c r="K8" s="78">
        <f aca="true" t="shared" si="5" ref="K8:K32">SUM(L8:M8)</f>
        <v>48037</v>
      </c>
      <c r="L8" s="78">
        <v>24772</v>
      </c>
      <c r="M8" s="78">
        <v>23265</v>
      </c>
      <c r="N8" s="78">
        <f aca="true" t="shared" si="6" ref="N8:N32">SUM(O8,+V8,+AC8)</f>
        <v>48037</v>
      </c>
      <c r="O8" s="78">
        <f aca="true" t="shared" si="7" ref="O8:O32">SUM(P8:U8)</f>
        <v>24772</v>
      </c>
      <c r="P8" s="78">
        <v>24772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32">SUM(W8:AB8)</f>
        <v>23265</v>
      </c>
      <c r="W8" s="78">
        <v>23265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32">SUM(AD8:AE8)</f>
        <v>0</v>
      </c>
      <c r="AD8" s="78">
        <v>0</v>
      </c>
      <c r="AE8" s="78">
        <v>0</v>
      </c>
      <c r="AF8" s="78">
        <f aca="true" t="shared" si="10" ref="AF8:AF32">SUM(AG8:AI8)</f>
        <v>1718</v>
      </c>
      <c r="AG8" s="78">
        <v>1718</v>
      </c>
      <c r="AH8" s="78">
        <v>0</v>
      </c>
      <c r="AI8" s="78">
        <v>0</v>
      </c>
      <c r="AJ8" s="78">
        <f aca="true" t="shared" si="11" ref="AJ8:AJ32">SUM(AK8:AS8)</f>
        <v>1718</v>
      </c>
      <c r="AK8" s="78">
        <v>0</v>
      </c>
      <c r="AL8" s="78">
        <v>0</v>
      </c>
      <c r="AM8" s="78">
        <v>1718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f aca="true" t="shared" si="12" ref="AT8:AT32">SUM(AU8:AY8)</f>
        <v>0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f aca="true" t="shared" si="13" ref="AZ8:AZ32">SUM(BA8:BC8)</f>
        <v>0</v>
      </c>
      <c r="BA8" s="78">
        <v>0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180</v>
      </c>
      <c r="C9" s="123" t="s">
        <v>181</v>
      </c>
      <c r="D9" s="78">
        <f t="shared" si="2"/>
        <v>32475</v>
      </c>
      <c r="E9" s="78">
        <f t="shared" si="3"/>
        <v>0</v>
      </c>
      <c r="F9" s="78">
        <v>0</v>
      </c>
      <c r="G9" s="78">
        <v>0</v>
      </c>
      <c r="H9" s="78">
        <f t="shared" si="4"/>
        <v>0</v>
      </c>
      <c r="I9" s="78">
        <v>0</v>
      </c>
      <c r="J9" s="78">
        <v>0</v>
      </c>
      <c r="K9" s="78">
        <f t="shared" si="5"/>
        <v>32475</v>
      </c>
      <c r="L9" s="78">
        <v>19847</v>
      </c>
      <c r="M9" s="78">
        <v>12628</v>
      </c>
      <c r="N9" s="78">
        <f t="shared" si="6"/>
        <v>32475</v>
      </c>
      <c r="O9" s="78">
        <f t="shared" si="7"/>
        <v>19847</v>
      </c>
      <c r="P9" s="78">
        <v>19847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12628</v>
      </c>
      <c r="W9" s="78">
        <v>12628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f t="shared" si="9"/>
        <v>0</v>
      </c>
      <c r="AD9" s="78">
        <v>0</v>
      </c>
      <c r="AE9" s="78">
        <v>0</v>
      </c>
      <c r="AF9" s="78">
        <f t="shared" si="10"/>
        <v>257</v>
      </c>
      <c r="AG9" s="78">
        <v>257</v>
      </c>
      <c r="AH9" s="78">
        <v>0</v>
      </c>
      <c r="AI9" s="78">
        <v>0</v>
      </c>
      <c r="AJ9" s="78">
        <f t="shared" si="11"/>
        <v>1682</v>
      </c>
      <c r="AK9" s="78">
        <v>1539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143</v>
      </c>
      <c r="AT9" s="78">
        <f t="shared" si="12"/>
        <v>114</v>
      </c>
      <c r="AU9" s="78">
        <v>114</v>
      </c>
      <c r="AV9" s="78">
        <v>0</v>
      </c>
      <c r="AW9" s="78">
        <v>0</v>
      </c>
      <c r="AX9" s="78">
        <v>0</v>
      </c>
      <c r="AY9" s="78">
        <v>0</v>
      </c>
      <c r="AZ9" s="78">
        <f t="shared" si="13"/>
        <v>0</v>
      </c>
      <c r="BA9" s="78">
        <v>0</v>
      </c>
      <c r="BB9" s="78">
        <v>0</v>
      </c>
      <c r="BC9" s="78">
        <v>0</v>
      </c>
    </row>
    <row r="10" spans="1:55" s="63" customFormat="1" ht="12" customHeight="1">
      <c r="A10" s="123" t="s">
        <v>85</v>
      </c>
      <c r="B10" s="125" t="s">
        <v>182</v>
      </c>
      <c r="C10" s="123" t="s">
        <v>183</v>
      </c>
      <c r="D10" s="78">
        <f t="shared" si="2"/>
        <v>54193</v>
      </c>
      <c r="E10" s="78">
        <f t="shared" si="3"/>
        <v>0</v>
      </c>
      <c r="F10" s="78">
        <v>0</v>
      </c>
      <c r="G10" s="78">
        <v>0</v>
      </c>
      <c r="H10" s="78">
        <f t="shared" si="4"/>
        <v>0</v>
      </c>
      <c r="I10" s="78">
        <v>0</v>
      </c>
      <c r="J10" s="78">
        <v>0</v>
      </c>
      <c r="K10" s="78">
        <f t="shared" si="5"/>
        <v>54193</v>
      </c>
      <c r="L10" s="78">
        <v>31590</v>
      </c>
      <c r="M10" s="78">
        <v>22603</v>
      </c>
      <c r="N10" s="78">
        <f t="shared" si="6"/>
        <v>54193</v>
      </c>
      <c r="O10" s="78">
        <f t="shared" si="7"/>
        <v>31590</v>
      </c>
      <c r="P10" s="78">
        <v>31590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22603</v>
      </c>
      <c r="W10" s="78">
        <v>22603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0</v>
      </c>
      <c r="AD10" s="78">
        <v>0</v>
      </c>
      <c r="AE10" s="78">
        <v>0</v>
      </c>
      <c r="AF10" s="78">
        <f t="shared" si="10"/>
        <v>219</v>
      </c>
      <c r="AG10" s="78">
        <v>219</v>
      </c>
      <c r="AH10" s="78">
        <v>0</v>
      </c>
      <c r="AI10" s="78">
        <v>0</v>
      </c>
      <c r="AJ10" s="78">
        <f t="shared" si="11"/>
        <v>73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73</v>
      </c>
      <c r="AT10" s="78">
        <f t="shared" si="12"/>
        <v>146</v>
      </c>
      <c r="AU10" s="78">
        <v>146</v>
      </c>
      <c r="AV10" s="78">
        <v>0</v>
      </c>
      <c r="AW10" s="78">
        <v>0</v>
      </c>
      <c r="AX10" s="78">
        <v>0</v>
      </c>
      <c r="AY10" s="78">
        <v>0</v>
      </c>
      <c r="AZ10" s="78">
        <f t="shared" si="13"/>
        <v>0</v>
      </c>
      <c r="BA10" s="78">
        <v>0</v>
      </c>
      <c r="BB10" s="78">
        <v>0</v>
      </c>
      <c r="BC10" s="78">
        <v>0</v>
      </c>
    </row>
    <row r="11" spans="1:55" s="63" customFormat="1" ht="12" customHeight="1">
      <c r="A11" s="123" t="s">
        <v>85</v>
      </c>
      <c r="B11" s="125" t="s">
        <v>184</v>
      </c>
      <c r="C11" s="123" t="s">
        <v>185</v>
      </c>
      <c r="D11" s="78">
        <f t="shared" si="2"/>
        <v>50884</v>
      </c>
      <c r="E11" s="78">
        <f t="shared" si="3"/>
        <v>0</v>
      </c>
      <c r="F11" s="78">
        <v>0</v>
      </c>
      <c r="G11" s="78">
        <v>0</v>
      </c>
      <c r="H11" s="78">
        <f t="shared" si="4"/>
        <v>0</v>
      </c>
      <c r="I11" s="78">
        <v>0</v>
      </c>
      <c r="J11" s="78">
        <v>0</v>
      </c>
      <c r="K11" s="78">
        <f t="shared" si="5"/>
        <v>50884</v>
      </c>
      <c r="L11" s="78">
        <v>33727</v>
      </c>
      <c r="M11" s="78">
        <v>17157</v>
      </c>
      <c r="N11" s="78">
        <f t="shared" si="6"/>
        <v>50884</v>
      </c>
      <c r="O11" s="78">
        <f t="shared" si="7"/>
        <v>33727</v>
      </c>
      <c r="P11" s="78">
        <v>33727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17157</v>
      </c>
      <c r="W11" s="78">
        <v>17157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0</v>
      </c>
      <c r="AD11" s="78">
        <v>0</v>
      </c>
      <c r="AE11" s="78">
        <v>0</v>
      </c>
      <c r="AF11" s="78">
        <f t="shared" si="10"/>
        <v>1916</v>
      </c>
      <c r="AG11" s="78">
        <v>1916</v>
      </c>
      <c r="AH11" s="78">
        <v>0</v>
      </c>
      <c r="AI11" s="78">
        <v>0</v>
      </c>
      <c r="AJ11" s="78">
        <f t="shared" si="11"/>
        <v>1916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1916</v>
      </c>
      <c r="AT11" s="78">
        <f t="shared" si="12"/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f t="shared" si="13"/>
        <v>0</v>
      </c>
      <c r="BA11" s="78">
        <v>0</v>
      </c>
      <c r="BB11" s="78">
        <v>0</v>
      </c>
      <c r="BC11" s="78">
        <v>0</v>
      </c>
    </row>
    <row r="12" spans="1:55" s="63" customFormat="1" ht="12" customHeight="1">
      <c r="A12" s="72" t="s">
        <v>85</v>
      </c>
      <c r="B12" s="126" t="s">
        <v>186</v>
      </c>
      <c r="C12" s="72" t="s">
        <v>187</v>
      </c>
      <c r="D12" s="79">
        <f t="shared" si="2"/>
        <v>14465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14465</v>
      </c>
      <c r="L12" s="79">
        <v>11244</v>
      </c>
      <c r="M12" s="79">
        <v>3221</v>
      </c>
      <c r="N12" s="79">
        <f t="shared" si="6"/>
        <v>14465</v>
      </c>
      <c r="O12" s="79">
        <f t="shared" si="7"/>
        <v>11244</v>
      </c>
      <c r="P12" s="79">
        <v>11244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3221</v>
      </c>
      <c r="W12" s="79">
        <v>3221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0</v>
      </c>
      <c r="AD12" s="79">
        <v>0</v>
      </c>
      <c r="AE12" s="79">
        <v>0</v>
      </c>
      <c r="AF12" s="79">
        <f t="shared" si="10"/>
        <v>39</v>
      </c>
      <c r="AG12" s="79">
        <v>39</v>
      </c>
      <c r="AH12" s="79">
        <v>0</v>
      </c>
      <c r="AI12" s="79">
        <v>0</v>
      </c>
      <c r="AJ12" s="79">
        <f t="shared" si="11"/>
        <v>296</v>
      </c>
      <c r="AK12" s="79">
        <v>296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f t="shared" si="12"/>
        <v>39</v>
      </c>
      <c r="AU12" s="79">
        <v>39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85</v>
      </c>
      <c r="B13" s="126" t="s">
        <v>188</v>
      </c>
      <c r="C13" s="72" t="s">
        <v>189</v>
      </c>
      <c r="D13" s="79">
        <f t="shared" si="2"/>
        <v>36300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36300</v>
      </c>
      <c r="L13" s="79">
        <v>21839</v>
      </c>
      <c r="M13" s="79">
        <v>14461</v>
      </c>
      <c r="N13" s="79">
        <f t="shared" si="6"/>
        <v>36300</v>
      </c>
      <c r="O13" s="79">
        <f t="shared" si="7"/>
        <v>21839</v>
      </c>
      <c r="P13" s="79">
        <v>21839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f t="shared" si="8"/>
        <v>14461</v>
      </c>
      <c r="W13" s="79">
        <v>14461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f t="shared" si="9"/>
        <v>0</v>
      </c>
      <c r="AD13" s="79">
        <v>0</v>
      </c>
      <c r="AE13" s="79">
        <v>0</v>
      </c>
      <c r="AF13" s="79">
        <f t="shared" si="10"/>
        <v>96</v>
      </c>
      <c r="AG13" s="79">
        <v>96</v>
      </c>
      <c r="AH13" s="79">
        <v>0</v>
      </c>
      <c r="AI13" s="79">
        <v>0</v>
      </c>
      <c r="AJ13" s="79">
        <f t="shared" si="11"/>
        <v>36300</v>
      </c>
      <c r="AK13" s="79">
        <v>36300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f t="shared" si="12"/>
        <v>96</v>
      </c>
      <c r="AU13" s="79">
        <v>96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0</v>
      </c>
      <c r="BA13" s="79">
        <v>0</v>
      </c>
      <c r="BB13" s="79">
        <v>0</v>
      </c>
      <c r="BC13" s="79">
        <v>0</v>
      </c>
    </row>
    <row r="14" spans="1:55" s="63" customFormat="1" ht="12" customHeight="1">
      <c r="A14" s="72" t="s">
        <v>85</v>
      </c>
      <c r="B14" s="126" t="s">
        <v>190</v>
      </c>
      <c r="C14" s="72" t="s">
        <v>191</v>
      </c>
      <c r="D14" s="79">
        <f t="shared" si="2"/>
        <v>21326</v>
      </c>
      <c r="E14" s="79">
        <f t="shared" si="3"/>
        <v>0</v>
      </c>
      <c r="F14" s="79">
        <v>0</v>
      </c>
      <c r="G14" s="79">
        <v>0</v>
      </c>
      <c r="H14" s="79">
        <f t="shared" si="4"/>
        <v>0</v>
      </c>
      <c r="I14" s="79">
        <v>0</v>
      </c>
      <c r="J14" s="79">
        <v>0</v>
      </c>
      <c r="K14" s="79">
        <f t="shared" si="5"/>
        <v>21326</v>
      </c>
      <c r="L14" s="79">
        <v>14426</v>
      </c>
      <c r="M14" s="79">
        <v>6900</v>
      </c>
      <c r="N14" s="79">
        <f t="shared" si="6"/>
        <v>21326</v>
      </c>
      <c r="O14" s="79">
        <f t="shared" si="7"/>
        <v>14426</v>
      </c>
      <c r="P14" s="79">
        <v>14426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6900</v>
      </c>
      <c r="W14" s="79">
        <v>6900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0</v>
      </c>
      <c r="AD14" s="79">
        <v>0</v>
      </c>
      <c r="AE14" s="79">
        <v>0</v>
      </c>
      <c r="AF14" s="79">
        <f t="shared" si="10"/>
        <v>39</v>
      </c>
      <c r="AG14" s="79">
        <v>39</v>
      </c>
      <c r="AH14" s="79">
        <v>0</v>
      </c>
      <c r="AI14" s="79">
        <v>0</v>
      </c>
      <c r="AJ14" s="79">
        <f t="shared" si="11"/>
        <v>0</v>
      </c>
      <c r="AK14" s="78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39</v>
      </c>
      <c r="AU14" s="79">
        <v>39</v>
      </c>
      <c r="AV14" s="79">
        <v>0</v>
      </c>
      <c r="AW14" s="79">
        <v>0</v>
      </c>
      <c r="AX14" s="79">
        <v>0</v>
      </c>
      <c r="AY14" s="79">
        <v>0</v>
      </c>
      <c r="AZ14" s="79">
        <f t="shared" si="13"/>
        <v>0</v>
      </c>
      <c r="BA14" s="79">
        <v>0</v>
      </c>
      <c r="BB14" s="79">
        <v>0</v>
      </c>
      <c r="BC14" s="79">
        <v>0</v>
      </c>
    </row>
    <row r="15" spans="1:55" s="63" customFormat="1" ht="12" customHeight="1">
      <c r="A15" s="72" t="s">
        <v>85</v>
      </c>
      <c r="B15" s="126" t="s">
        <v>192</v>
      </c>
      <c r="C15" s="72" t="s">
        <v>193</v>
      </c>
      <c r="D15" s="79">
        <f t="shared" si="2"/>
        <v>46300</v>
      </c>
      <c r="E15" s="79">
        <f t="shared" si="3"/>
        <v>0</v>
      </c>
      <c r="F15" s="79">
        <v>0</v>
      </c>
      <c r="G15" s="79">
        <v>0</v>
      </c>
      <c r="H15" s="79">
        <f t="shared" si="4"/>
        <v>0</v>
      </c>
      <c r="I15" s="79">
        <v>0</v>
      </c>
      <c r="J15" s="79">
        <v>0</v>
      </c>
      <c r="K15" s="79">
        <f t="shared" si="5"/>
        <v>46300</v>
      </c>
      <c r="L15" s="79">
        <v>10999</v>
      </c>
      <c r="M15" s="79">
        <v>35301</v>
      </c>
      <c r="N15" s="79">
        <f t="shared" si="6"/>
        <v>46300</v>
      </c>
      <c r="O15" s="79">
        <f t="shared" si="7"/>
        <v>10999</v>
      </c>
      <c r="P15" s="79">
        <v>10999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35301</v>
      </c>
      <c r="W15" s="79">
        <v>35301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0</v>
      </c>
      <c r="AD15" s="79">
        <v>0</v>
      </c>
      <c r="AE15" s="79">
        <v>0</v>
      </c>
      <c r="AF15" s="79">
        <f t="shared" si="10"/>
        <v>142</v>
      </c>
      <c r="AG15" s="79">
        <v>142</v>
      </c>
      <c r="AH15" s="79">
        <v>0</v>
      </c>
      <c r="AI15" s="79">
        <v>0</v>
      </c>
      <c r="AJ15" s="79">
        <f t="shared" si="11"/>
        <v>3469</v>
      </c>
      <c r="AK15" s="79">
        <v>3469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f t="shared" si="12"/>
        <v>142</v>
      </c>
      <c r="AU15" s="79">
        <v>142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0</v>
      </c>
      <c r="BA15" s="79">
        <v>0</v>
      </c>
      <c r="BB15" s="79">
        <v>0</v>
      </c>
      <c r="BC15" s="79">
        <v>0</v>
      </c>
    </row>
    <row r="16" spans="1:55" s="63" customFormat="1" ht="12" customHeight="1">
      <c r="A16" s="72" t="s">
        <v>85</v>
      </c>
      <c r="B16" s="126" t="s">
        <v>194</v>
      </c>
      <c r="C16" s="72" t="s">
        <v>195</v>
      </c>
      <c r="D16" s="79">
        <f t="shared" si="2"/>
        <v>7772</v>
      </c>
      <c r="E16" s="79">
        <f t="shared" si="3"/>
        <v>0</v>
      </c>
      <c r="F16" s="79">
        <v>0</v>
      </c>
      <c r="G16" s="79">
        <v>0</v>
      </c>
      <c r="H16" s="79">
        <f t="shared" si="4"/>
        <v>0</v>
      </c>
      <c r="I16" s="79">
        <v>0</v>
      </c>
      <c r="J16" s="79">
        <v>0</v>
      </c>
      <c r="K16" s="79">
        <f t="shared" si="5"/>
        <v>7772</v>
      </c>
      <c r="L16" s="79">
        <v>4654</v>
      </c>
      <c r="M16" s="79">
        <v>3118</v>
      </c>
      <c r="N16" s="79">
        <f t="shared" si="6"/>
        <v>7772</v>
      </c>
      <c r="O16" s="79">
        <f t="shared" si="7"/>
        <v>4654</v>
      </c>
      <c r="P16" s="79">
        <v>4654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3118</v>
      </c>
      <c r="W16" s="79">
        <v>3118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0</v>
      </c>
      <c r="AD16" s="79">
        <v>0</v>
      </c>
      <c r="AE16" s="79">
        <v>0</v>
      </c>
      <c r="AF16" s="79">
        <f t="shared" si="10"/>
        <v>166</v>
      </c>
      <c r="AG16" s="79">
        <v>166</v>
      </c>
      <c r="AH16" s="79">
        <v>0</v>
      </c>
      <c r="AI16" s="79">
        <v>0</v>
      </c>
      <c r="AJ16" s="79">
        <f t="shared" si="11"/>
        <v>166</v>
      </c>
      <c r="AK16" s="78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166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85</v>
      </c>
      <c r="B17" s="126" t="s">
        <v>196</v>
      </c>
      <c r="C17" s="72" t="s">
        <v>197</v>
      </c>
      <c r="D17" s="79">
        <f t="shared" si="2"/>
        <v>46653</v>
      </c>
      <c r="E17" s="79">
        <f t="shared" si="3"/>
        <v>0</v>
      </c>
      <c r="F17" s="79">
        <v>0</v>
      </c>
      <c r="G17" s="79">
        <v>0</v>
      </c>
      <c r="H17" s="79">
        <f t="shared" si="4"/>
        <v>0</v>
      </c>
      <c r="I17" s="79">
        <v>0</v>
      </c>
      <c r="J17" s="79">
        <v>0</v>
      </c>
      <c r="K17" s="79">
        <f t="shared" si="5"/>
        <v>46653</v>
      </c>
      <c r="L17" s="79">
        <v>19523</v>
      </c>
      <c r="M17" s="79">
        <v>27130</v>
      </c>
      <c r="N17" s="79">
        <f t="shared" si="6"/>
        <v>46654</v>
      </c>
      <c r="O17" s="79">
        <f t="shared" si="7"/>
        <v>19524</v>
      </c>
      <c r="P17" s="79">
        <v>19524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27130</v>
      </c>
      <c r="W17" s="79">
        <v>27130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0</v>
      </c>
      <c r="AD17" s="79">
        <v>0</v>
      </c>
      <c r="AE17" s="79">
        <v>0</v>
      </c>
      <c r="AF17" s="79">
        <f t="shared" si="10"/>
        <v>1826</v>
      </c>
      <c r="AG17" s="79">
        <v>1826</v>
      </c>
      <c r="AH17" s="79">
        <v>0</v>
      </c>
      <c r="AI17" s="79">
        <v>0</v>
      </c>
      <c r="AJ17" s="79">
        <f t="shared" si="11"/>
        <v>1826</v>
      </c>
      <c r="AK17" s="78">
        <v>0</v>
      </c>
      <c r="AL17" s="79">
        <v>0</v>
      </c>
      <c r="AM17" s="79">
        <v>1826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f t="shared" si="12"/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f t="shared" si="13"/>
        <v>0</v>
      </c>
      <c r="BA17" s="79">
        <v>0</v>
      </c>
      <c r="BB17" s="79">
        <v>0</v>
      </c>
      <c r="BC17" s="79">
        <v>0</v>
      </c>
    </row>
    <row r="18" spans="1:55" s="63" customFormat="1" ht="12" customHeight="1">
      <c r="A18" s="72" t="s">
        <v>85</v>
      </c>
      <c r="B18" s="126" t="s">
        <v>198</v>
      </c>
      <c r="C18" s="72" t="s">
        <v>199</v>
      </c>
      <c r="D18" s="79">
        <f t="shared" si="2"/>
        <v>18691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18691</v>
      </c>
      <c r="L18" s="79">
        <v>10714</v>
      </c>
      <c r="M18" s="79">
        <v>7977</v>
      </c>
      <c r="N18" s="79">
        <f t="shared" si="6"/>
        <v>18691</v>
      </c>
      <c r="O18" s="79">
        <f t="shared" si="7"/>
        <v>10714</v>
      </c>
      <c r="P18" s="79">
        <v>10714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7977</v>
      </c>
      <c r="W18" s="79">
        <v>7977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240</v>
      </c>
      <c r="AG18" s="79">
        <v>240</v>
      </c>
      <c r="AH18" s="79">
        <v>0</v>
      </c>
      <c r="AI18" s="79">
        <v>0</v>
      </c>
      <c r="AJ18" s="79">
        <f t="shared" si="11"/>
        <v>1131</v>
      </c>
      <c r="AK18" s="79">
        <v>935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196</v>
      </c>
      <c r="AT18" s="79">
        <f t="shared" si="12"/>
        <v>44</v>
      </c>
      <c r="AU18" s="79">
        <v>44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0</v>
      </c>
      <c r="BA18" s="79">
        <v>0</v>
      </c>
      <c r="BB18" s="79">
        <v>0</v>
      </c>
      <c r="BC18" s="79">
        <v>0</v>
      </c>
    </row>
    <row r="19" spans="1:55" s="63" customFormat="1" ht="12" customHeight="1">
      <c r="A19" s="72" t="s">
        <v>85</v>
      </c>
      <c r="B19" s="126" t="s">
        <v>200</v>
      </c>
      <c r="C19" s="72" t="s">
        <v>201</v>
      </c>
      <c r="D19" s="79">
        <f t="shared" si="2"/>
        <v>7570</v>
      </c>
      <c r="E19" s="79">
        <f t="shared" si="3"/>
        <v>0</v>
      </c>
      <c r="F19" s="79">
        <v>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7570</v>
      </c>
      <c r="L19" s="79">
        <v>2933</v>
      </c>
      <c r="M19" s="79">
        <v>4637</v>
      </c>
      <c r="N19" s="79">
        <f t="shared" si="6"/>
        <v>7570</v>
      </c>
      <c r="O19" s="79">
        <f t="shared" si="7"/>
        <v>2933</v>
      </c>
      <c r="P19" s="79">
        <v>2933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4637</v>
      </c>
      <c r="W19" s="79">
        <v>4637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0</v>
      </c>
      <c r="AD19" s="79">
        <v>0</v>
      </c>
      <c r="AE19" s="79">
        <v>0</v>
      </c>
      <c r="AF19" s="79">
        <f t="shared" si="10"/>
        <v>49</v>
      </c>
      <c r="AG19" s="79">
        <v>49</v>
      </c>
      <c r="AH19" s="79">
        <v>0</v>
      </c>
      <c r="AI19" s="79">
        <v>0</v>
      </c>
      <c r="AJ19" s="79">
        <f t="shared" si="11"/>
        <v>995</v>
      </c>
      <c r="AK19" s="79">
        <v>995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f t="shared" si="12"/>
        <v>49</v>
      </c>
      <c r="AU19" s="79">
        <v>49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85</v>
      </c>
      <c r="B20" s="126" t="s">
        <v>202</v>
      </c>
      <c r="C20" s="72" t="s">
        <v>203</v>
      </c>
      <c r="D20" s="79">
        <f t="shared" si="2"/>
        <v>16950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16950</v>
      </c>
      <c r="L20" s="79">
        <v>10046</v>
      </c>
      <c r="M20" s="79">
        <v>6904</v>
      </c>
      <c r="N20" s="79">
        <f t="shared" si="6"/>
        <v>16950</v>
      </c>
      <c r="O20" s="79">
        <f t="shared" si="7"/>
        <v>10046</v>
      </c>
      <c r="P20" s="79">
        <v>10046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6904</v>
      </c>
      <c r="W20" s="79">
        <v>6904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49</v>
      </c>
      <c r="AG20" s="79">
        <v>49</v>
      </c>
      <c r="AH20" s="79">
        <v>0</v>
      </c>
      <c r="AI20" s="79">
        <v>0</v>
      </c>
      <c r="AJ20" s="79">
        <f t="shared" si="11"/>
        <v>16952</v>
      </c>
      <c r="AK20" s="79">
        <v>16950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2</v>
      </c>
      <c r="AS20" s="79">
        <v>0</v>
      </c>
      <c r="AT20" s="79">
        <f t="shared" si="12"/>
        <v>51</v>
      </c>
      <c r="AU20" s="79">
        <v>51</v>
      </c>
      <c r="AV20" s="79">
        <v>0</v>
      </c>
      <c r="AW20" s="79">
        <v>0</v>
      </c>
      <c r="AX20" s="79">
        <v>0</v>
      </c>
      <c r="AY20" s="79">
        <v>0</v>
      </c>
      <c r="AZ20" s="79">
        <f t="shared" si="13"/>
        <v>9</v>
      </c>
      <c r="BA20" s="79">
        <v>9</v>
      </c>
      <c r="BB20" s="79">
        <v>0</v>
      </c>
      <c r="BC20" s="79">
        <v>0</v>
      </c>
    </row>
    <row r="21" spans="1:55" s="63" customFormat="1" ht="12" customHeight="1">
      <c r="A21" s="72" t="s">
        <v>85</v>
      </c>
      <c r="B21" s="126" t="s">
        <v>204</v>
      </c>
      <c r="C21" s="72" t="s">
        <v>205</v>
      </c>
      <c r="D21" s="79">
        <f t="shared" si="2"/>
        <v>3810</v>
      </c>
      <c r="E21" s="79">
        <f t="shared" si="3"/>
        <v>0</v>
      </c>
      <c r="F21" s="79">
        <v>0</v>
      </c>
      <c r="G21" s="79">
        <v>0</v>
      </c>
      <c r="H21" s="79">
        <f t="shared" si="4"/>
        <v>0</v>
      </c>
      <c r="I21" s="79">
        <v>0</v>
      </c>
      <c r="J21" s="79">
        <v>0</v>
      </c>
      <c r="K21" s="79">
        <f t="shared" si="5"/>
        <v>3810</v>
      </c>
      <c r="L21" s="79">
        <v>2196</v>
      </c>
      <c r="M21" s="79">
        <v>1614</v>
      </c>
      <c r="N21" s="79">
        <f t="shared" si="6"/>
        <v>3810</v>
      </c>
      <c r="O21" s="79">
        <f t="shared" si="7"/>
        <v>2196</v>
      </c>
      <c r="P21" s="79">
        <v>2196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1614</v>
      </c>
      <c r="W21" s="79">
        <v>1614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7</v>
      </c>
      <c r="AG21" s="79">
        <v>7</v>
      </c>
      <c r="AH21" s="79">
        <v>0</v>
      </c>
      <c r="AI21" s="79">
        <v>0</v>
      </c>
      <c r="AJ21" s="79">
        <f t="shared" si="11"/>
        <v>7</v>
      </c>
      <c r="AK21" s="78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7</v>
      </c>
      <c r="AT21" s="79">
        <f t="shared" si="12"/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0</v>
      </c>
      <c r="BA21" s="79">
        <v>0</v>
      </c>
      <c r="BB21" s="79">
        <v>0</v>
      </c>
      <c r="BC21" s="79">
        <v>0</v>
      </c>
    </row>
    <row r="22" spans="1:55" s="63" customFormat="1" ht="12" customHeight="1">
      <c r="A22" s="72" t="s">
        <v>85</v>
      </c>
      <c r="B22" s="126" t="s">
        <v>206</v>
      </c>
      <c r="C22" s="72" t="s">
        <v>207</v>
      </c>
      <c r="D22" s="79">
        <f t="shared" si="2"/>
        <v>934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934</v>
      </c>
      <c r="L22" s="79">
        <v>567</v>
      </c>
      <c r="M22" s="79">
        <v>367</v>
      </c>
      <c r="N22" s="79">
        <f t="shared" si="6"/>
        <v>934</v>
      </c>
      <c r="O22" s="79">
        <f t="shared" si="7"/>
        <v>567</v>
      </c>
      <c r="P22" s="79">
        <v>567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367</v>
      </c>
      <c r="W22" s="79">
        <v>367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0</v>
      </c>
      <c r="AD22" s="79">
        <v>0</v>
      </c>
      <c r="AE22" s="79">
        <v>0</v>
      </c>
      <c r="AF22" s="79">
        <f t="shared" si="10"/>
        <v>9</v>
      </c>
      <c r="AG22" s="79">
        <v>9</v>
      </c>
      <c r="AH22" s="79">
        <v>0</v>
      </c>
      <c r="AI22" s="79">
        <v>0</v>
      </c>
      <c r="AJ22" s="79">
        <f t="shared" si="11"/>
        <v>47</v>
      </c>
      <c r="AK22" s="79">
        <v>40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7</v>
      </c>
      <c r="AT22" s="79">
        <f t="shared" si="12"/>
        <v>2</v>
      </c>
      <c r="AU22" s="79">
        <v>2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85</v>
      </c>
      <c r="B23" s="126" t="s">
        <v>208</v>
      </c>
      <c r="C23" s="72" t="s">
        <v>209</v>
      </c>
      <c r="D23" s="79">
        <f t="shared" si="2"/>
        <v>1501</v>
      </c>
      <c r="E23" s="79">
        <f t="shared" si="3"/>
        <v>0</v>
      </c>
      <c r="F23" s="79">
        <v>0</v>
      </c>
      <c r="G23" s="79">
        <v>0</v>
      </c>
      <c r="H23" s="79">
        <f t="shared" si="4"/>
        <v>0</v>
      </c>
      <c r="I23" s="79">
        <v>0</v>
      </c>
      <c r="J23" s="79">
        <v>0</v>
      </c>
      <c r="K23" s="79">
        <f t="shared" si="5"/>
        <v>1501</v>
      </c>
      <c r="L23" s="79">
        <v>428</v>
      </c>
      <c r="M23" s="79">
        <v>1073</v>
      </c>
      <c r="N23" s="79">
        <f t="shared" si="6"/>
        <v>1501</v>
      </c>
      <c r="O23" s="79">
        <f t="shared" si="7"/>
        <v>428</v>
      </c>
      <c r="P23" s="79">
        <v>428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1073</v>
      </c>
      <c r="W23" s="79">
        <v>1073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0</v>
      </c>
      <c r="AD23" s="79">
        <v>0</v>
      </c>
      <c r="AE23" s="79">
        <v>0</v>
      </c>
      <c r="AF23" s="79">
        <f t="shared" si="10"/>
        <v>80</v>
      </c>
      <c r="AG23" s="79">
        <v>80</v>
      </c>
      <c r="AH23" s="79">
        <v>0</v>
      </c>
      <c r="AI23" s="79">
        <v>0</v>
      </c>
      <c r="AJ23" s="79">
        <f t="shared" si="11"/>
        <v>76</v>
      </c>
      <c r="AK23" s="78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76</v>
      </c>
      <c r="AS23" s="79">
        <v>0</v>
      </c>
      <c r="AT23" s="79">
        <f t="shared" si="12"/>
        <v>4</v>
      </c>
      <c r="AU23" s="79">
        <v>4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0</v>
      </c>
      <c r="BA23" s="79">
        <v>0</v>
      </c>
      <c r="BB23" s="79">
        <v>0</v>
      </c>
      <c r="BC23" s="79">
        <v>0</v>
      </c>
    </row>
    <row r="24" spans="1:55" s="63" customFormat="1" ht="12" customHeight="1">
      <c r="A24" s="72" t="s">
        <v>85</v>
      </c>
      <c r="B24" s="126" t="s">
        <v>210</v>
      </c>
      <c r="C24" s="72" t="s">
        <v>211</v>
      </c>
      <c r="D24" s="79">
        <f t="shared" si="2"/>
        <v>6953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6953</v>
      </c>
      <c r="L24" s="79">
        <v>4856</v>
      </c>
      <c r="M24" s="79">
        <v>2097</v>
      </c>
      <c r="N24" s="79">
        <f t="shared" si="6"/>
        <v>6953</v>
      </c>
      <c r="O24" s="79">
        <f t="shared" si="7"/>
        <v>4856</v>
      </c>
      <c r="P24" s="79">
        <v>4856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2097</v>
      </c>
      <c r="W24" s="79">
        <v>2097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0</v>
      </c>
      <c r="AD24" s="79">
        <v>0</v>
      </c>
      <c r="AE24" s="79">
        <v>0</v>
      </c>
      <c r="AF24" s="79">
        <f t="shared" si="10"/>
        <v>49</v>
      </c>
      <c r="AG24" s="79">
        <v>49</v>
      </c>
      <c r="AH24" s="79">
        <v>0</v>
      </c>
      <c r="AI24" s="79">
        <v>0</v>
      </c>
      <c r="AJ24" s="79">
        <f t="shared" si="11"/>
        <v>21</v>
      </c>
      <c r="AK24" s="78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21</v>
      </c>
      <c r="AT24" s="79">
        <f t="shared" si="12"/>
        <v>28</v>
      </c>
      <c r="AU24" s="79">
        <v>28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0</v>
      </c>
      <c r="BA24" s="79">
        <v>0</v>
      </c>
      <c r="BB24" s="79">
        <v>0</v>
      </c>
      <c r="BC24" s="79">
        <v>0</v>
      </c>
    </row>
    <row r="25" spans="1:55" s="63" customFormat="1" ht="12" customHeight="1">
      <c r="A25" s="72" t="s">
        <v>85</v>
      </c>
      <c r="B25" s="126" t="s">
        <v>212</v>
      </c>
      <c r="C25" s="72" t="s">
        <v>213</v>
      </c>
      <c r="D25" s="79">
        <f t="shared" si="2"/>
        <v>2842</v>
      </c>
      <c r="E25" s="79">
        <f t="shared" si="3"/>
        <v>0</v>
      </c>
      <c r="F25" s="79">
        <v>0</v>
      </c>
      <c r="G25" s="79">
        <v>0</v>
      </c>
      <c r="H25" s="79">
        <f t="shared" si="4"/>
        <v>0</v>
      </c>
      <c r="I25" s="79">
        <v>0</v>
      </c>
      <c r="J25" s="79">
        <v>0</v>
      </c>
      <c r="K25" s="79">
        <f t="shared" si="5"/>
        <v>2842</v>
      </c>
      <c r="L25" s="79">
        <v>2271</v>
      </c>
      <c r="M25" s="79">
        <v>571</v>
      </c>
      <c r="N25" s="79">
        <f t="shared" si="6"/>
        <v>2842</v>
      </c>
      <c r="O25" s="79">
        <f t="shared" si="7"/>
        <v>2271</v>
      </c>
      <c r="P25" s="79">
        <v>2271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571</v>
      </c>
      <c r="W25" s="79">
        <v>571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11</v>
      </c>
      <c r="AG25" s="79">
        <v>11</v>
      </c>
      <c r="AH25" s="79">
        <v>0</v>
      </c>
      <c r="AI25" s="79">
        <v>0</v>
      </c>
      <c r="AJ25" s="79">
        <f t="shared" si="11"/>
        <v>140</v>
      </c>
      <c r="AK25" s="79">
        <v>140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f t="shared" si="12"/>
        <v>11</v>
      </c>
      <c r="AU25" s="79">
        <v>11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85</v>
      </c>
      <c r="B26" s="126" t="s">
        <v>214</v>
      </c>
      <c r="C26" s="72" t="s">
        <v>215</v>
      </c>
      <c r="D26" s="79">
        <f t="shared" si="2"/>
        <v>3027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 t="shared" si="5"/>
        <v>3027</v>
      </c>
      <c r="L26" s="79">
        <v>1698</v>
      </c>
      <c r="M26" s="79">
        <v>1329</v>
      </c>
      <c r="N26" s="79">
        <f t="shared" si="6"/>
        <v>3027</v>
      </c>
      <c r="O26" s="79">
        <f t="shared" si="7"/>
        <v>1698</v>
      </c>
      <c r="P26" s="79">
        <v>1698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1329</v>
      </c>
      <c r="W26" s="79">
        <v>1329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46</v>
      </c>
      <c r="AG26" s="79">
        <v>46</v>
      </c>
      <c r="AH26" s="79">
        <v>0</v>
      </c>
      <c r="AI26" s="79">
        <v>0</v>
      </c>
      <c r="AJ26" s="79">
        <f t="shared" si="11"/>
        <v>301</v>
      </c>
      <c r="AK26" s="79">
        <v>271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30</v>
      </c>
      <c r="AT26" s="79">
        <f t="shared" si="12"/>
        <v>16</v>
      </c>
      <c r="AU26" s="79">
        <v>16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0</v>
      </c>
      <c r="BA26" s="79">
        <v>0</v>
      </c>
      <c r="BB26" s="79">
        <v>0</v>
      </c>
      <c r="BC26" s="79">
        <v>0</v>
      </c>
    </row>
    <row r="27" spans="1:55" s="63" customFormat="1" ht="12" customHeight="1">
      <c r="A27" s="72" t="s">
        <v>85</v>
      </c>
      <c r="B27" s="126" t="s">
        <v>216</v>
      </c>
      <c r="C27" s="72" t="s">
        <v>217</v>
      </c>
      <c r="D27" s="79">
        <f t="shared" si="2"/>
        <v>839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 t="shared" si="5"/>
        <v>839</v>
      </c>
      <c r="L27" s="79">
        <v>466</v>
      </c>
      <c r="M27" s="79">
        <v>373</v>
      </c>
      <c r="N27" s="79">
        <f t="shared" si="6"/>
        <v>839</v>
      </c>
      <c r="O27" s="79">
        <f t="shared" si="7"/>
        <v>466</v>
      </c>
      <c r="P27" s="79">
        <v>466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373</v>
      </c>
      <c r="W27" s="79">
        <v>373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0</v>
      </c>
      <c r="AD27" s="79">
        <v>0</v>
      </c>
      <c r="AE27" s="79">
        <v>0</v>
      </c>
      <c r="AF27" s="79">
        <f t="shared" si="10"/>
        <v>51</v>
      </c>
      <c r="AG27" s="79">
        <v>51</v>
      </c>
      <c r="AH27" s="79">
        <v>0</v>
      </c>
      <c r="AI27" s="79">
        <v>0</v>
      </c>
      <c r="AJ27" s="79">
        <f t="shared" si="11"/>
        <v>51</v>
      </c>
      <c r="AK27" s="78">
        <v>0</v>
      </c>
      <c r="AL27" s="79">
        <v>0</v>
      </c>
      <c r="AM27" s="79">
        <v>0</v>
      </c>
      <c r="AN27" s="79">
        <v>0</v>
      </c>
      <c r="AO27" s="79">
        <v>0</v>
      </c>
      <c r="AP27" s="79">
        <v>0</v>
      </c>
      <c r="AQ27" s="79">
        <v>0</v>
      </c>
      <c r="AR27" s="79">
        <v>51</v>
      </c>
      <c r="AS27" s="79">
        <v>0</v>
      </c>
      <c r="AT27" s="79">
        <f t="shared" si="12"/>
        <v>0</v>
      </c>
      <c r="AU27" s="79">
        <v>0</v>
      </c>
      <c r="AV27" s="79">
        <v>0</v>
      </c>
      <c r="AW27" s="79">
        <v>0</v>
      </c>
      <c r="AX27" s="79">
        <v>0</v>
      </c>
      <c r="AY27" s="79">
        <v>0</v>
      </c>
      <c r="AZ27" s="79">
        <f t="shared" si="13"/>
        <v>0</v>
      </c>
      <c r="BA27" s="79">
        <v>0</v>
      </c>
      <c r="BB27" s="79">
        <v>0</v>
      </c>
      <c r="BC27" s="79">
        <v>0</v>
      </c>
    </row>
    <row r="28" spans="1:55" s="63" customFormat="1" ht="12" customHeight="1">
      <c r="A28" s="72" t="s">
        <v>85</v>
      </c>
      <c r="B28" s="126" t="s">
        <v>218</v>
      </c>
      <c r="C28" s="72" t="s">
        <v>219</v>
      </c>
      <c r="D28" s="79">
        <f t="shared" si="2"/>
        <v>1021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/>
      <c r="J28" s="79"/>
      <c r="K28" s="79">
        <f t="shared" si="5"/>
        <v>1021</v>
      </c>
      <c r="L28" s="79">
        <v>474</v>
      </c>
      <c r="M28" s="79">
        <v>547</v>
      </c>
      <c r="N28" s="79">
        <f t="shared" si="6"/>
        <v>1021</v>
      </c>
      <c r="O28" s="79">
        <f t="shared" si="7"/>
        <v>474</v>
      </c>
      <c r="P28" s="79">
        <v>474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f t="shared" si="8"/>
        <v>547</v>
      </c>
      <c r="W28" s="79">
        <v>547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f t="shared" si="9"/>
        <v>0</v>
      </c>
      <c r="AD28" s="79">
        <v>0</v>
      </c>
      <c r="AE28" s="79">
        <v>0</v>
      </c>
      <c r="AF28" s="79">
        <f t="shared" si="10"/>
        <v>41</v>
      </c>
      <c r="AG28" s="79">
        <v>41</v>
      </c>
      <c r="AH28" s="79">
        <v>0</v>
      </c>
      <c r="AI28" s="79">
        <v>0</v>
      </c>
      <c r="AJ28" s="79">
        <f t="shared" si="11"/>
        <v>41</v>
      </c>
      <c r="AK28" s="78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41</v>
      </c>
      <c r="AR28" s="79">
        <v>0</v>
      </c>
      <c r="AS28" s="79">
        <v>0</v>
      </c>
      <c r="AT28" s="79">
        <f t="shared" si="12"/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f t="shared" si="13"/>
        <v>0</v>
      </c>
      <c r="BA28" s="79">
        <v>0</v>
      </c>
      <c r="BB28" s="79">
        <v>0</v>
      </c>
      <c r="BC28" s="79">
        <v>0</v>
      </c>
    </row>
    <row r="29" spans="1:55" s="63" customFormat="1" ht="12" customHeight="1">
      <c r="A29" s="72" t="s">
        <v>85</v>
      </c>
      <c r="B29" s="126" t="s">
        <v>220</v>
      </c>
      <c r="C29" s="72" t="s">
        <v>221</v>
      </c>
      <c r="D29" s="79">
        <f t="shared" si="2"/>
        <v>0</v>
      </c>
      <c r="E29" s="79">
        <f t="shared" si="3"/>
        <v>0</v>
      </c>
      <c r="F29" s="79">
        <v>0</v>
      </c>
      <c r="G29" s="79">
        <v>0</v>
      </c>
      <c r="H29" s="79">
        <f t="shared" si="4"/>
        <v>0</v>
      </c>
      <c r="I29" s="79">
        <v>0</v>
      </c>
      <c r="J29" s="79">
        <v>0</v>
      </c>
      <c r="K29" s="79">
        <f t="shared" si="5"/>
        <v>0</v>
      </c>
      <c r="L29" s="79">
        <v>0</v>
      </c>
      <c r="M29" s="79">
        <v>0</v>
      </c>
      <c r="N29" s="79">
        <f t="shared" si="6"/>
        <v>0</v>
      </c>
      <c r="O29" s="79">
        <f t="shared" si="7"/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f t="shared" si="8"/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f t="shared" si="9"/>
        <v>0</v>
      </c>
      <c r="AD29" s="79">
        <v>0</v>
      </c>
      <c r="AE29" s="79">
        <v>0</v>
      </c>
      <c r="AF29" s="79">
        <f t="shared" si="10"/>
        <v>0</v>
      </c>
      <c r="AG29" s="79">
        <v>0</v>
      </c>
      <c r="AH29" s="79">
        <v>0</v>
      </c>
      <c r="AI29" s="79">
        <v>0</v>
      </c>
      <c r="AJ29" s="79">
        <f t="shared" si="11"/>
        <v>0</v>
      </c>
      <c r="AK29" s="78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f t="shared" si="12"/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f t="shared" si="13"/>
        <v>0</v>
      </c>
      <c r="BA29" s="79">
        <v>0</v>
      </c>
      <c r="BB29" s="79">
        <v>0</v>
      </c>
      <c r="BC29" s="79">
        <v>0</v>
      </c>
    </row>
    <row r="30" spans="1:55" s="63" customFormat="1" ht="12" customHeight="1">
      <c r="A30" s="72" t="s">
        <v>85</v>
      </c>
      <c r="B30" s="126" t="s">
        <v>222</v>
      </c>
      <c r="C30" s="72" t="s">
        <v>223</v>
      </c>
      <c r="D30" s="79">
        <f t="shared" si="2"/>
        <v>10540</v>
      </c>
      <c r="E30" s="79">
        <f t="shared" si="3"/>
        <v>0</v>
      </c>
      <c r="F30" s="79">
        <v>0</v>
      </c>
      <c r="G30" s="79">
        <v>0</v>
      </c>
      <c r="H30" s="79">
        <f t="shared" si="4"/>
        <v>0</v>
      </c>
      <c r="I30" s="79">
        <v>0</v>
      </c>
      <c r="J30" s="79">
        <v>0</v>
      </c>
      <c r="K30" s="79">
        <f t="shared" si="5"/>
        <v>10540</v>
      </c>
      <c r="L30" s="79">
        <v>4002</v>
      </c>
      <c r="M30" s="79">
        <v>6538</v>
      </c>
      <c r="N30" s="79">
        <f t="shared" si="6"/>
        <v>10540</v>
      </c>
      <c r="O30" s="79">
        <f t="shared" si="7"/>
        <v>4002</v>
      </c>
      <c r="P30" s="79">
        <v>4002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f t="shared" si="8"/>
        <v>6538</v>
      </c>
      <c r="W30" s="79">
        <v>6538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f t="shared" si="9"/>
        <v>0</v>
      </c>
      <c r="AD30" s="79">
        <v>0</v>
      </c>
      <c r="AE30" s="79">
        <v>0</v>
      </c>
      <c r="AF30" s="79">
        <f t="shared" si="10"/>
        <v>412</v>
      </c>
      <c r="AG30" s="79">
        <v>412</v>
      </c>
      <c r="AH30" s="79">
        <v>0</v>
      </c>
      <c r="AI30" s="79">
        <v>0</v>
      </c>
      <c r="AJ30" s="79">
        <f t="shared" si="11"/>
        <v>412</v>
      </c>
      <c r="AK30" s="78">
        <v>0</v>
      </c>
      <c r="AL30" s="79">
        <v>0</v>
      </c>
      <c r="AM30" s="79">
        <v>412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f t="shared" si="12"/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f t="shared" si="13"/>
        <v>0</v>
      </c>
      <c r="BA30" s="79">
        <v>0</v>
      </c>
      <c r="BB30" s="79">
        <v>0</v>
      </c>
      <c r="BC30" s="79">
        <v>0</v>
      </c>
    </row>
    <row r="31" spans="1:55" s="63" customFormat="1" ht="12" customHeight="1">
      <c r="A31" s="72" t="s">
        <v>85</v>
      </c>
      <c r="B31" s="126" t="s">
        <v>224</v>
      </c>
      <c r="C31" s="72" t="s">
        <v>225</v>
      </c>
      <c r="D31" s="79">
        <f t="shared" si="2"/>
        <v>8692</v>
      </c>
      <c r="E31" s="79">
        <f t="shared" si="3"/>
        <v>0</v>
      </c>
      <c r="F31" s="79">
        <v>0</v>
      </c>
      <c r="G31" s="79">
        <v>0</v>
      </c>
      <c r="H31" s="79">
        <f t="shared" si="4"/>
        <v>0</v>
      </c>
      <c r="I31" s="79">
        <v>0</v>
      </c>
      <c r="J31" s="79">
        <v>0</v>
      </c>
      <c r="K31" s="79">
        <f t="shared" si="5"/>
        <v>8692</v>
      </c>
      <c r="L31" s="79">
        <v>6225</v>
      </c>
      <c r="M31" s="79">
        <v>2467</v>
      </c>
      <c r="N31" s="79">
        <f t="shared" si="6"/>
        <v>8692</v>
      </c>
      <c r="O31" s="79">
        <f t="shared" si="7"/>
        <v>6225</v>
      </c>
      <c r="P31" s="79">
        <v>6225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f t="shared" si="8"/>
        <v>2467</v>
      </c>
      <c r="W31" s="79">
        <v>2467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f t="shared" si="9"/>
        <v>0</v>
      </c>
      <c r="AD31" s="79">
        <v>0</v>
      </c>
      <c r="AE31" s="79">
        <v>0</v>
      </c>
      <c r="AF31" s="79">
        <f t="shared" si="10"/>
        <v>23</v>
      </c>
      <c r="AG31" s="79">
        <v>23</v>
      </c>
      <c r="AH31" s="79">
        <v>0</v>
      </c>
      <c r="AI31" s="79">
        <v>0</v>
      </c>
      <c r="AJ31" s="79">
        <f t="shared" si="11"/>
        <v>8692</v>
      </c>
      <c r="AK31" s="79">
        <v>8692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f t="shared" si="12"/>
        <v>23</v>
      </c>
      <c r="AU31" s="79">
        <v>23</v>
      </c>
      <c r="AV31" s="79">
        <v>0</v>
      </c>
      <c r="AW31" s="79">
        <v>0</v>
      </c>
      <c r="AX31" s="79">
        <v>0</v>
      </c>
      <c r="AY31" s="79">
        <v>0</v>
      </c>
      <c r="AZ31" s="79">
        <f t="shared" si="13"/>
        <v>0</v>
      </c>
      <c r="BA31" s="79">
        <v>0</v>
      </c>
      <c r="BB31" s="79">
        <v>0</v>
      </c>
      <c r="BC31" s="79">
        <v>0</v>
      </c>
    </row>
    <row r="32" spans="1:55" s="63" customFormat="1" ht="12" customHeight="1">
      <c r="A32" s="72" t="s">
        <v>85</v>
      </c>
      <c r="B32" s="126" t="s">
        <v>226</v>
      </c>
      <c r="C32" s="72" t="s">
        <v>227</v>
      </c>
      <c r="D32" s="79">
        <f t="shared" si="2"/>
        <v>2808</v>
      </c>
      <c r="E32" s="79">
        <f t="shared" si="3"/>
        <v>0</v>
      </c>
      <c r="F32" s="79">
        <v>0</v>
      </c>
      <c r="G32" s="79">
        <v>0</v>
      </c>
      <c r="H32" s="79">
        <f t="shared" si="4"/>
        <v>0</v>
      </c>
      <c r="I32" s="79">
        <v>0</v>
      </c>
      <c r="J32" s="79">
        <v>0</v>
      </c>
      <c r="K32" s="79">
        <f t="shared" si="5"/>
        <v>2808</v>
      </c>
      <c r="L32" s="79">
        <v>462</v>
      </c>
      <c r="M32" s="79">
        <v>2346</v>
      </c>
      <c r="N32" s="79">
        <f t="shared" si="6"/>
        <v>2808</v>
      </c>
      <c r="O32" s="79">
        <f t="shared" si="7"/>
        <v>462</v>
      </c>
      <c r="P32" s="79">
        <v>462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f t="shared" si="8"/>
        <v>2346</v>
      </c>
      <c r="W32" s="79">
        <v>2346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f t="shared" si="9"/>
        <v>0</v>
      </c>
      <c r="AD32" s="79">
        <v>0</v>
      </c>
      <c r="AE32" s="79">
        <v>0</v>
      </c>
      <c r="AF32" s="79">
        <f t="shared" si="10"/>
        <v>7</v>
      </c>
      <c r="AG32" s="79">
        <v>7</v>
      </c>
      <c r="AH32" s="79">
        <v>0</v>
      </c>
      <c r="AI32" s="79">
        <v>0</v>
      </c>
      <c r="AJ32" s="79">
        <f t="shared" si="11"/>
        <v>0</v>
      </c>
      <c r="AK32" s="78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f t="shared" si="12"/>
        <v>7</v>
      </c>
      <c r="AU32" s="79">
        <v>7</v>
      </c>
      <c r="AV32" s="79">
        <v>0</v>
      </c>
      <c r="AW32" s="79">
        <v>0</v>
      </c>
      <c r="AX32" s="79">
        <v>0</v>
      </c>
      <c r="AY32" s="79">
        <v>0</v>
      </c>
      <c r="AZ32" s="79">
        <f t="shared" si="13"/>
        <v>0</v>
      </c>
      <c r="BA32" s="79">
        <v>0</v>
      </c>
      <c r="BB32" s="79">
        <v>0</v>
      </c>
      <c r="BC32" s="79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228</v>
      </c>
      <c r="C2" s="129" t="s">
        <v>86</v>
      </c>
      <c r="D2" s="14" t="s">
        <v>229</v>
      </c>
      <c r="E2" s="3"/>
      <c r="F2" s="3"/>
      <c r="G2" s="3"/>
      <c r="H2" s="3"/>
      <c r="I2" s="3"/>
      <c r="J2" s="3"/>
      <c r="K2" s="3"/>
      <c r="L2" s="3" t="str">
        <f>LEFT(C2,2)</f>
        <v>05</v>
      </c>
      <c r="M2" s="3" t="str">
        <f>IF(L2&lt;&gt;"",VLOOKUP(L2,$AI$6:$AJ$52,2,FALSE),"-")</f>
        <v>秋田県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32</v>
      </c>
      <c r="AG2" s="12">
        <f>IF(AA2=0,0,VLOOKUP(C2,AF5:AG300,2,FALSE))</f>
        <v>7</v>
      </c>
    </row>
    <row r="3" ht="13.5">
      <c r="AD3" s="49"/>
    </row>
    <row r="4" spans="2:30" ht="19.5" customHeight="1">
      <c r="B4" s="130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66" t="s">
        <v>230</v>
      </c>
      <c r="G6" s="167"/>
      <c r="H6" s="40" t="s">
        <v>231</v>
      </c>
      <c r="I6" s="40" t="s">
        <v>232</v>
      </c>
      <c r="J6" s="40" t="s">
        <v>233</v>
      </c>
      <c r="K6" s="5" t="s">
        <v>234</v>
      </c>
      <c r="L6" s="17" t="s">
        <v>235</v>
      </c>
      <c r="M6" s="41" t="s">
        <v>236</v>
      </c>
      <c r="AF6" s="12">
        <f>+'水洗化人口等'!B6</f>
        <v>0</v>
      </c>
      <c r="AG6" s="12">
        <v>6</v>
      </c>
      <c r="AI6" s="45" t="s">
        <v>237</v>
      </c>
      <c r="AJ6" s="3" t="s">
        <v>53</v>
      </c>
    </row>
    <row r="7" spans="2:36" ht="16.5" customHeight="1">
      <c r="B7" s="175" t="s">
        <v>238</v>
      </c>
      <c r="C7" s="6" t="s">
        <v>239</v>
      </c>
      <c r="D7" s="18">
        <f>AD7</f>
        <v>307066</v>
      </c>
      <c r="F7" s="170" t="s">
        <v>240</v>
      </c>
      <c r="G7" s="7" t="s">
        <v>155</v>
      </c>
      <c r="H7" s="19">
        <f aca="true" t="shared" si="0" ref="H7:H12">AD14</f>
        <v>239960</v>
      </c>
      <c r="I7" s="19">
        <f aca="true" t="shared" si="1" ref="I7:I12">AD24</f>
        <v>204624</v>
      </c>
      <c r="J7" s="19">
        <f aca="true" t="shared" si="2" ref="J7:J12">SUM(H7:I7)</f>
        <v>444584</v>
      </c>
      <c r="K7" s="20">
        <f aca="true" t="shared" si="3" ref="K7:K12">IF(J$13&gt;0,J7/J$13,0)</f>
        <v>1</v>
      </c>
      <c r="L7" s="21">
        <f>AD34</f>
        <v>7492</v>
      </c>
      <c r="M7" s="22">
        <f>AD37</f>
        <v>9</v>
      </c>
      <c r="AA7" s="4" t="s">
        <v>239</v>
      </c>
      <c r="AB7" s="48" t="s">
        <v>241</v>
      </c>
      <c r="AC7" s="48" t="s">
        <v>242</v>
      </c>
      <c r="AD7" s="12">
        <f aca="true" ca="1" t="shared" si="4" ref="AD7:AD53">IF(AD$2=0,INDIRECT(AB7&amp;"!"&amp;AC7&amp;$AG$2),0)</f>
        <v>307066</v>
      </c>
      <c r="AF7" s="45" t="str">
        <f>+'水洗化人口等'!B7</f>
        <v>05000</v>
      </c>
      <c r="AG7" s="12">
        <v>7</v>
      </c>
      <c r="AI7" s="45" t="s">
        <v>243</v>
      </c>
      <c r="AJ7" s="3" t="s">
        <v>52</v>
      </c>
    </row>
    <row r="8" spans="2:36" ht="16.5" customHeight="1">
      <c r="B8" s="176"/>
      <c r="C8" s="7" t="s">
        <v>69</v>
      </c>
      <c r="D8" s="23">
        <f>AD8</f>
        <v>0</v>
      </c>
      <c r="F8" s="171"/>
      <c r="G8" s="7" t="s">
        <v>157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4" t="s">
        <v>69</v>
      </c>
      <c r="AB8" s="48" t="s">
        <v>241</v>
      </c>
      <c r="AC8" s="48" t="s">
        <v>244</v>
      </c>
      <c r="AD8" s="12">
        <f ca="1" t="shared" si="4"/>
        <v>0</v>
      </c>
      <c r="AF8" s="45" t="str">
        <f>+'水洗化人口等'!B8</f>
        <v>05201</v>
      </c>
      <c r="AG8" s="12">
        <v>8</v>
      </c>
      <c r="AI8" s="45" t="s">
        <v>245</v>
      </c>
      <c r="AJ8" s="3" t="s">
        <v>51</v>
      </c>
    </row>
    <row r="9" spans="2:36" ht="16.5" customHeight="1">
      <c r="B9" s="177"/>
      <c r="C9" s="8" t="s">
        <v>246</v>
      </c>
      <c r="D9" s="24">
        <f>SUM(D7:D8)</f>
        <v>307066</v>
      </c>
      <c r="F9" s="171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247</v>
      </c>
      <c r="AB9" s="48" t="s">
        <v>241</v>
      </c>
      <c r="AC9" s="48" t="s">
        <v>248</v>
      </c>
      <c r="AD9" s="12">
        <f ca="1" t="shared" si="4"/>
        <v>518014</v>
      </c>
      <c r="AF9" s="45" t="str">
        <f>+'水洗化人口等'!B9</f>
        <v>05202</v>
      </c>
      <c r="AG9" s="12">
        <v>9</v>
      </c>
      <c r="AI9" s="45" t="s">
        <v>249</v>
      </c>
      <c r="AJ9" s="3" t="s">
        <v>50</v>
      </c>
    </row>
    <row r="10" spans="2:36" ht="16.5" customHeight="1">
      <c r="B10" s="178" t="s">
        <v>250</v>
      </c>
      <c r="C10" s="9" t="s">
        <v>247</v>
      </c>
      <c r="D10" s="23">
        <f>AD9</f>
        <v>518014</v>
      </c>
      <c r="F10" s="171"/>
      <c r="G10" s="7" t="s">
        <v>170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251</v>
      </c>
      <c r="M10" s="26" t="s">
        <v>251</v>
      </c>
      <c r="AA10" s="4" t="s">
        <v>252</v>
      </c>
      <c r="AB10" s="48" t="s">
        <v>241</v>
      </c>
      <c r="AC10" s="48" t="s">
        <v>253</v>
      </c>
      <c r="AD10" s="12">
        <f ca="1" t="shared" si="4"/>
        <v>0</v>
      </c>
      <c r="AF10" s="45" t="str">
        <f>+'水洗化人口等'!B10</f>
        <v>05203</v>
      </c>
      <c r="AG10" s="12">
        <v>10</v>
      </c>
      <c r="AI10" s="45" t="s">
        <v>254</v>
      </c>
      <c r="AJ10" s="3" t="s">
        <v>49</v>
      </c>
    </row>
    <row r="11" spans="2:36" ht="16.5" customHeight="1">
      <c r="B11" s="179"/>
      <c r="C11" s="7" t="s">
        <v>252</v>
      </c>
      <c r="D11" s="23">
        <f>AD10</f>
        <v>0</v>
      </c>
      <c r="F11" s="171"/>
      <c r="G11" s="7" t="s">
        <v>172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251</v>
      </c>
      <c r="M11" s="26" t="s">
        <v>251</v>
      </c>
      <c r="AA11" s="4" t="s">
        <v>255</v>
      </c>
      <c r="AB11" s="48" t="s">
        <v>241</v>
      </c>
      <c r="AC11" s="48" t="s">
        <v>256</v>
      </c>
      <c r="AD11" s="12">
        <f ca="1" t="shared" si="4"/>
        <v>268656</v>
      </c>
      <c r="AF11" s="45" t="str">
        <f>+'水洗化人口等'!B11</f>
        <v>05204</v>
      </c>
      <c r="AG11" s="12">
        <v>11</v>
      </c>
      <c r="AI11" s="45" t="s">
        <v>257</v>
      </c>
      <c r="AJ11" s="3" t="s">
        <v>48</v>
      </c>
    </row>
    <row r="12" spans="2:36" ht="16.5" customHeight="1">
      <c r="B12" s="179"/>
      <c r="C12" s="7" t="s">
        <v>255</v>
      </c>
      <c r="D12" s="23">
        <f>AD11</f>
        <v>268656</v>
      </c>
      <c r="F12" s="171"/>
      <c r="G12" s="7" t="s">
        <v>174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251</v>
      </c>
      <c r="M12" s="26" t="s">
        <v>251</v>
      </c>
      <c r="AA12" s="4" t="s">
        <v>258</v>
      </c>
      <c r="AB12" s="48" t="s">
        <v>241</v>
      </c>
      <c r="AC12" s="48" t="s">
        <v>259</v>
      </c>
      <c r="AD12" s="12">
        <f ca="1" t="shared" si="4"/>
        <v>199476</v>
      </c>
      <c r="AF12" s="45" t="str">
        <f>+'水洗化人口等'!B12</f>
        <v>05206</v>
      </c>
      <c r="AG12" s="12">
        <v>12</v>
      </c>
      <c r="AI12" s="45" t="s">
        <v>260</v>
      </c>
      <c r="AJ12" s="3" t="s">
        <v>47</v>
      </c>
    </row>
    <row r="13" spans="2:36" ht="16.5" customHeight="1">
      <c r="B13" s="180"/>
      <c r="C13" s="8" t="s">
        <v>246</v>
      </c>
      <c r="D13" s="24">
        <f>SUM(D10:D12)</f>
        <v>786670</v>
      </c>
      <c r="F13" s="172"/>
      <c r="G13" s="7" t="s">
        <v>246</v>
      </c>
      <c r="H13" s="19">
        <f>SUM(H7:H12)</f>
        <v>239960</v>
      </c>
      <c r="I13" s="19">
        <f>SUM(I7:I12)</f>
        <v>204624</v>
      </c>
      <c r="J13" s="19">
        <f>SUM(J7:J12)</f>
        <v>444584</v>
      </c>
      <c r="K13" s="20">
        <v>1</v>
      </c>
      <c r="L13" s="25" t="s">
        <v>251</v>
      </c>
      <c r="M13" s="26" t="s">
        <v>251</v>
      </c>
      <c r="AA13" s="4" t="s">
        <v>60</v>
      </c>
      <c r="AB13" s="48" t="s">
        <v>241</v>
      </c>
      <c r="AC13" s="48" t="s">
        <v>261</v>
      </c>
      <c r="AD13" s="12">
        <f ca="1" t="shared" si="4"/>
        <v>3925</v>
      </c>
      <c r="AF13" s="45" t="str">
        <f>+'水洗化人口等'!B13</f>
        <v>05207</v>
      </c>
      <c r="AG13" s="12">
        <v>13</v>
      </c>
      <c r="AI13" s="45" t="s">
        <v>262</v>
      </c>
      <c r="AJ13" s="3" t="s">
        <v>46</v>
      </c>
    </row>
    <row r="14" spans="2:36" ht="16.5" customHeight="1" thickBot="1">
      <c r="B14" s="168" t="s">
        <v>263</v>
      </c>
      <c r="C14" s="169"/>
      <c r="D14" s="27">
        <f>SUM(D9,D13)</f>
        <v>1093736</v>
      </c>
      <c r="F14" s="173" t="s">
        <v>264</v>
      </c>
      <c r="G14" s="174"/>
      <c r="H14" s="19">
        <f>AD20</f>
        <v>0</v>
      </c>
      <c r="I14" s="19">
        <f>AD30</f>
        <v>0</v>
      </c>
      <c r="J14" s="19">
        <f>SUM(H14:I14)</f>
        <v>0</v>
      </c>
      <c r="K14" s="28" t="s">
        <v>251</v>
      </c>
      <c r="L14" s="25" t="s">
        <v>251</v>
      </c>
      <c r="M14" s="26" t="s">
        <v>251</v>
      </c>
      <c r="AA14" s="4" t="s">
        <v>155</v>
      </c>
      <c r="AB14" s="48" t="s">
        <v>265</v>
      </c>
      <c r="AC14" s="48" t="s">
        <v>259</v>
      </c>
      <c r="AD14" s="12">
        <f ca="1" t="shared" si="4"/>
        <v>239960</v>
      </c>
      <c r="AF14" s="45" t="str">
        <f>+'水洗化人口等'!B14</f>
        <v>05209</v>
      </c>
      <c r="AG14" s="12">
        <v>14</v>
      </c>
      <c r="AI14" s="45" t="s">
        <v>266</v>
      </c>
      <c r="AJ14" s="3" t="s">
        <v>45</v>
      </c>
    </row>
    <row r="15" spans="2:36" ht="16.5" customHeight="1" thickBot="1">
      <c r="B15" s="168" t="s">
        <v>60</v>
      </c>
      <c r="C15" s="169"/>
      <c r="D15" s="27">
        <f>AD13</f>
        <v>3925</v>
      </c>
      <c r="F15" s="168" t="s">
        <v>54</v>
      </c>
      <c r="G15" s="169"/>
      <c r="H15" s="29">
        <f>SUM(H13:H14)</f>
        <v>239960</v>
      </c>
      <c r="I15" s="29">
        <f>SUM(I13:I14)</f>
        <v>204624</v>
      </c>
      <c r="J15" s="29">
        <f>SUM(J13:J14)</f>
        <v>444584</v>
      </c>
      <c r="K15" s="30" t="s">
        <v>251</v>
      </c>
      <c r="L15" s="31">
        <f>SUM(L7:L9)</f>
        <v>7492</v>
      </c>
      <c r="M15" s="32">
        <f>SUM(M7:M9)</f>
        <v>9</v>
      </c>
      <c r="AA15" s="4" t="s">
        <v>157</v>
      </c>
      <c r="AB15" s="48" t="s">
        <v>265</v>
      </c>
      <c r="AC15" s="48" t="s">
        <v>267</v>
      </c>
      <c r="AD15" s="12">
        <f ca="1" t="shared" si="4"/>
        <v>0</v>
      </c>
      <c r="AF15" s="45" t="str">
        <f>+'水洗化人口等'!B15</f>
        <v>05210</v>
      </c>
      <c r="AG15" s="12">
        <v>15</v>
      </c>
      <c r="AI15" s="45" t="s">
        <v>268</v>
      </c>
      <c r="AJ15" s="3" t="s">
        <v>44</v>
      </c>
    </row>
    <row r="16" spans="2:36" ht="16.5" customHeight="1" thickBot="1">
      <c r="B16" s="10" t="s">
        <v>269</v>
      </c>
      <c r="AA16" s="4" t="s">
        <v>1</v>
      </c>
      <c r="AB16" s="48" t="s">
        <v>265</v>
      </c>
      <c r="AC16" s="48" t="s">
        <v>261</v>
      </c>
      <c r="AD16" s="12">
        <f ca="1" t="shared" si="4"/>
        <v>0</v>
      </c>
      <c r="AF16" s="45" t="str">
        <f>+'水洗化人口等'!B16</f>
        <v>05211</v>
      </c>
      <c r="AG16" s="12">
        <v>16</v>
      </c>
      <c r="AI16" s="45" t="s">
        <v>270</v>
      </c>
      <c r="AJ16" s="3" t="s">
        <v>43</v>
      </c>
    </row>
    <row r="17" spans="3:36" ht="16.5" customHeight="1" thickBot="1">
      <c r="C17" s="33">
        <f>AD12</f>
        <v>199476</v>
      </c>
      <c r="D17" s="4" t="s">
        <v>271</v>
      </c>
      <c r="J17" s="16"/>
      <c r="AA17" s="4" t="s">
        <v>170</v>
      </c>
      <c r="AB17" s="48" t="s">
        <v>265</v>
      </c>
      <c r="AC17" s="48" t="s">
        <v>272</v>
      </c>
      <c r="AD17" s="12">
        <f ca="1" t="shared" si="4"/>
        <v>0</v>
      </c>
      <c r="AF17" s="45" t="str">
        <f>+'水洗化人口等'!B17</f>
        <v>05212</v>
      </c>
      <c r="AG17" s="12">
        <v>17</v>
      </c>
      <c r="AI17" s="45" t="s">
        <v>273</v>
      </c>
      <c r="AJ17" s="3" t="s">
        <v>42</v>
      </c>
    </row>
    <row r="18" spans="6:36" ht="30" customHeight="1">
      <c r="F18" s="166" t="s">
        <v>274</v>
      </c>
      <c r="G18" s="167"/>
      <c r="H18" s="40" t="s">
        <v>231</v>
      </c>
      <c r="I18" s="40" t="s">
        <v>232</v>
      </c>
      <c r="J18" s="44" t="s">
        <v>233</v>
      </c>
      <c r="AA18" s="4" t="s">
        <v>172</v>
      </c>
      <c r="AB18" s="48" t="s">
        <v>265</v>
      </c>
      <c r="AC18" s="48" t="s">
        <v>275</v>
      </c>
      <c r="AD18" s="12">
        <f ca="1" t="shared" si="4"/>
        <v>0</v>
      </c>
      <c r="AF18" s="45" t="str">
        <f>+'水洗化人口等'!B18</f>
        <v>05213</v>
      </c>
      <c r="AG18" s="12">
        <v>18</v>
      </c>
      <c r="AI18" s="45" t="s">
        <v>276</v>
      </c>
      <c r="AJ18" s="3" t="s">
        <v>41</v>
      </c>
    </row>
    <row r="19" spans="3:36" ht="16.5" customHeight="1">
      <c r="C19" s="42" t="s">
        <v>277</v>
      </c>
      <c r="D19" s="11">
        <f>IF(D$14&gt;0,D13/D$14,0)</f>
        <v>0.7192503492616134</v>
      </c>
      <c r="F19" s="173" t="s">
        <v>278</v>
      </c>
      <c r="G19" s="174"/>
      <c r="H19" s="19">
        <f>AD21</f>
        <v>0</v>
      </c>
      <c r="I19" s="19">
        <f>AD31</f>
        <v>0</v>
      </c>
      <c r="J19" s="23">
        <f>SUM(H19:I19)</f>
        <v>0</v>
      </c>
      <c r="AA19" s="4" t="s">
        <v>174</v>
      </c>
      <c r="AB19" s="48" t="s">
        <v>265</v>
      </c>
      <c r="AC19" s="48" t="s">
        <v>279</v>
      </c>
      <c r="AD19" s="12">
        <f ca="1" t="shared" si="4"/>
        <v>0</v>
      </c>
      <c r="AF19" s="45" t="str">
        <f>+'水洗化人口等'!B19</f>
        <v>05214</v>
      </c>
      <c r="AG19" s="12">
        <v>19</v>
      </c>
      <c r="AI19" s="45" t="s">
        <v>280</v>
      </c>
      <c r="AJ19" s="3" t="s">
        <v>40</v>
      </c>
    </row>
    <row r="20" spans="3:36" ht="16.5" customHeight="1">
      <c r="C20" s="42" t="s">
        <v>281</v>
      </c>
      <c r="D20" s="11">
        <f>IF(D$14&gt;0,D9/D$14,0)</f>
        <v>0.2807496507383866</v>
      </c>
      <c r="F20" s="173" t="s">
        <v>282</v>
      </c>
      <c r="G20" s="174"/>
      <c r="H20" s="19">
        <f>AD22</f>
        <v>0</v>
      </c>
      <c r="I20" s="19">
        <f>AD32</f>
        <v>0</v>
      </c>
      <c r="J20" s="23">
        <f>SUM(H20:I20)</f>
        <v>0</v>
      </c>
      <c r="AA20" s="4" t="s">
        <v>264</v>
      </c>
      <c r="AB20" s="48" t="s">
        <v>265</v>
      </c>
      <c r="AC20" s="48" t="s">
        <v>283</v>
      </c>
      <c r="AD20" s="12">
        <f ca="1" t="shared" si="4"/>
        <v>0</v>
      </c>
      <c r="AF20" s="45" t="str">
        <f>+'水洗化人口等'!B20</f>
        <v>05215</v>
      </c>
      <c r="AG20" s="12">
        <v>20</v>
      </c>
      <c r="AI20" s="45" t="s">
        <v>284</v>
      </c>
      <c r="AJ20" s="3" t="s">
        <v>39</v>
      </c>
    </row>
    <row r="21" spans="3:36" ht="16.5" customHeight="1">
      <c r="C21" s="43" t="s">
        <v>285</v>
      </c>
      <c r="D21" s="11">
        <f>IF(D$14&gt;0,D10/D$14,0)</f>
        <v>0.47361886232143774</v>
      </c>
      <c r="F21" s="173" t="s">
        <v>286</v>
      </c>
      <c r="G21" s="174"/>
      <c r="H21" s="19">
        <f>AD23</f>
        <v>239959</v>
      </c>
      <c r="I21" s="19">
        <f>AD33</f>
        <v>204624</v>
      </c>
      <c r="J21" s="23">
        <f>SUM(H21:I21)</f>
        <v>444583</v>
      </c>
      <c r="AA21" s="4" t="s">
        <v>278</v>
      </c>
      <c r="AB21" s="48" t="s">
        <v>265</v>
      </c>
      <c r="AC21" s="48" t="s">
        <v>287</v>
      </c>
      <c r="AD21" s="12">
        <f ca="1" t="shared" si="4"/>
        <v>0</v>
      </c>
      <c r="AF21" s="45" t="str">
        <f>+'水洗化人口等'!B21</f>
        <v>05303</v>
      </c>
      <c r="AG21" s="12">
        <v>21</v>
      </c>
      <c r="AI21" s="45" t="s">
        <v>288</v>
      </c>
      <c r="AJ21" s="3" t="s">
        <v>38</v>
      </c>
    </row>
    <row r="22" spans="3:36" ht="16.5" customHeight="1" thickBot="1">
      <c r="C22" s="42" t="s">
        <v>289</v>
      </c>
      <c r="D22" s="11">
        <f>IF(D$14&gt;0,D12/D$14,0)</f>
        <v>0.2456314869401757</v>
      </c>
      <c r="F22" s="168" t="s">
        <v>54</v>
      </c>
      <c r="G22" s="169"/>
      <c r="H22" s="29">
        <f>SUM(H19:H21)</f>
        <v>239959</v>
      </c>
      <c r="I22" s="29">
        <f>SUM(I19:I21)</f>
        <v>204624</v>
      </c>
      <c r="J22" s="34">
        <f>SUM(J19:J21)</f>
        <v>444583</v>
      </c>
      <c r="AA22" s="4" t="s">
        <v>282</v>
      </c>
      <c r="AB22" s="48" t="s">
        <v>265</v>
      </c>
      <c r="AC22" s="48" t="s">
        <v>290</v>
      </c>
      <c r="AD22" s="12">
        <f ca="1" t="shared" si="4"/>
        <v>0</v>
      </c>
      <c r="AF22" s="45" t="str">
        <f>+'水洗化人口等'!B22</f>
        <v>05327</v>
      </c>
      <c r="AG22" s="12">
        <v>22</v>
      </c>
      <c r="AI22" s="45" t="s">
        <v>291</v>
      </c>
      <c r="AJ22" s="3" t="s">
        <v>37</v>
      </c>
    </row>
    <row r="23" spans="3:36" ht="16.5" customHeight="1">
      <c r="C23" s="42" t="s">
        <v>292</v>
      </c>
      <c r="D23" s="11">
        <f>IF(D$14&gt;0,C17/D$14,0)</f>
        <v>0.18238039161186978</v>
      </c>
      <c r="F23" s="10"/>
      <c r="J23" s="35"/>
      <c r="AA23" s="4" t="s">
        <v>286</v>
      </c>
      <c r="AB23" s="48" t="s">
        <v>265</v>
      </c>
      <c r="AC23" s="48" t="s">
        <v>293</v>
      </c>
      <c r="AD23" s="12">
        <f ca="1" t="shared" si="4"/>
        <v>239959</v>
      </c>
      <c r="AF23" s="45" t="str">
        <f>+'水洗化人口等'!B23</f>
        <v>05346</v>
      </c>
      <c r="AG23" s="12">
        <v>23</v>
      </c>
      <c r="AI23" s="45" t="s">
        <v>294</v>
      </c>
      <c r="AJ23" s="3" t="s">
        <v>36</v>
      </c>
    </row>
    <row r="24" spans="3:36" ht="16.5" customHeight="1" thickBot="1">
      <c r="C24" s="42" t="s">
        <v>295</v>
      </c>
      <c r="D24" s="11">
        <f>IF(D$9&gt;0,D7/D$9,0)</f>
        <v>1</v>
      </c>
      <c r="J24" s="36" t="s">
        <v>296</v>
      </c>
      <c r="AA24" s="4" t="s">
        <v>155</v>
      </c>
      <c r="AB24" s="48" t="s">
        <v>265</v>
      </c>
      <c r="AC24" s="48" t="s">
        <v>297</v>
      </c>
      <c r="AD24" s="12">
        <f ca="1" t="shared" si="4"/>
        <v>204624</v>
      </c>
      <c r="AF24" s="45" t="str">
        <f>+'水洗化人口等'!B24</f>
        <v>05348</v>
      </c>
      <c r="AG24" s="12">
        <v>24</v>
      </c>
      <c r="AI24" s="45" t="s">
        <v>298</v>
      </c>
      <c r="AJ24" s="3" t="s">
        <v>35</v>
      </c>
    </row>
    <row r="25" spans="3:36" ht="16.5" customHeight="1">
      <c r="C25" s="42" t="s">
        <v>299</v>
      </c>
      <c r="D25" s="11">
        <f>IF(D$9&gt;0,D8/D$9,0)</f>
        <v>0</v>
      </c>
      <c r="F25" s="191" t="s">
        <v>6</v>
      </c>
      <c r="G25" s="192"/>
      <c r="H25" s="192"/>
      <c r="I25" s="181" t="s">
        <v>300</v>
      </c>
      <c r="J25" s="183" t="s">
        <v>301</v>
      </c>
      <c r="AA25" s="4" t="s">
        <v>157</v>
      </c>
      <c r="AB25" s="48" t="s">
        <v>265</v>
      </c>
      <c r="AC25" s="48" t="s">
        <v>302</v>
      </c>
      <c r="AD25" s="12">
        <f ca="1" t="shared" si="4"/>
        <v>0</v>
      </c>
      <c r="AF25" s="45" t="str">
        <f>+'水洗化人口等'!B25</f>
        <v>05349</v>
      </c>
      <c r="AG25" s="12">
        <v>25</v>
      </c>
      <c r="AI25" s="45" t="s">
        <v>303</v>
      </c>
      <c r="AJ25" s="3" t="s">
        <v>34</v>
      </c>
    </row>
    <row r="26" spans="6:36" ht="16.5" customHeight="1">
      <c r="F26" s="193"/>
      <c r="G26" s="194"/>
      <c r="H26" s="194"/>
      <c r="I26" s="182"/>
      <c r="J26" s="184"/>
      <c r="AA26" s="4" t="s">
        <v>1</v>
      </c>
      <c r="AB26" s="48" t="s">
        <v>265</v>
      </c>
      <c r="AC26" s="48" t="s">
        <v>304</v>
      </c>
      <c r="AD26" s="12">
        <f ca="1" t="shared" si="4"/>
        <v>0</v>
      </c>
      <c r="AF26" s="45" t="str">
        <f>+'水洗化人口等'!B26</f>
        <v>05361</v>
      </c>
      <c r="AG26" s="12">
        <v>26</v>
      </c>
      <c r="AI26" s="45" t="s">
        <v>305</v>
      </c>
      <c r="AJ26" s="3" t="s">
        <v>33</v>
      </c>
    </row>
    <row r="27" spans="6:36" ht="16.5" customHeight="1">
      <c r="F27" s="185" t="s">
        <v>160</v>
      </c>
      <c r="G27" s="186"/>
      <c r="H27" s="187"/>
      <c r="I27" s="21">
        <f aca="true" t="shared" si="5" ref="I27:I35">AD40</f>
        <v>69627</v>
      </c>
      <c r="J27" s="37">
        <f>AD49</f>
        <v>811</v>
      </c>
      <c r="AA27" s="4" t="s">
        <v>170</v>
      </c>
      <c r="AB27" s="48" t="s">
        <v>265</v>
      </c>
      <c r="AC27" s="48" t="s">
        <v>306</v>
      </c>
      <c r="AD27" s="12">
        <f ca="1" t="shared" si="4"/>
        <v>0</v>
      </c>
      <c r="AF27" s="45" t="str">
        <f>+'水洗化人口等'!B27</f>
        <v>05363</v>
      </c>
      <c r="AG27" s="12">
        <v>27</v>
      </c>
      <c r="AI27" s="45" t="s">
        <v>307</v>
      </c>
      <c r="AJ27" s="3" t="s">
        <v>32</v>
      </c>
    </row>
    <row r="28" spans="6:36" ht="16.5" customHeight="1">
      <c r="F28" s="188" t="s">
        <v>308</v>
      </c>
      <c r="G28" s="189"/>
      <c r="H28" s="190"/>
      <c r="I28" s="21">
        <f t="shared" si="5"/>
        <v>0</v>
      </c>
      <c r="J28" s="37">
        <f>AD50</f>
        <v>0</v>
      </c>
      <c r="AA28" s="4" t="s">
        <v>172</v>
      </c>
      <c r="AB28" s="48" t="s">
        <v>265</v>
      </c>
      <c r="AC28" s="48" t="s">
        <v>309</v>
      </c>
      <c r="AD28" s="12">
        <f ca="1" t="shared" si="4"/>
        <v>0</v>
      </c>
      <c r="AF28" s="45" t="str">
        <f>+'水洗化人口等'!B28</f>
        <v>05366</v>
      </c>
      <c r="AG28" s="12">
        <v>28</v>
      </c>
      <c r="AI28" s="45" t="s">
        <v>310</v>
      </c>
      <c r="AJ28" s="3" t="s">
        <v>31</v>
      </c>
    </row>
    <row r="29" spans="6:36" ht="16.5" customHeight="1">
      <c r="F29" s="185" t="s">
        <v>0</v>
      </c>
      <c r="G29" s="186"/>
      <c r="H29" s="187"/>
      <c r="I29" s="21">
        <f t="shared" si="5"/>
        <v>3956</v>
      </c>
      <c r="J29" s="37">
        <f>AD51</f>
        <v>0</v>
      </c>
      <c r="AA29" s="4" t="s">
        <v>174</v>
      </c>
      <c r="AB29" s="48" t="s">
        <v>265</v>
      </c>
      <c r="AC29" s="48" t="s">
        <v>311</v>
      </c>
      <c r="AD29" s="12">
        <f ca="1" t="shared" si="4"/>
        <v>0</v>
      </c>
      <c r="AF29" s="45" t="str">
        <f>+'水洗化人口等'!B29</f>
        <v>05368</v>
      </c>
      <c r="AG29" s="12">
        <v>29</v>
      </c>
      <c r="AI29" s="45" t="s">
        <v>312</v>
      </c>
      <c r="AJ29" s="3" t="s">
        <v>30</v>
      </c>
    </row>
    <row r="30" spans="6:36" ht="16.5" customHeight="1">
      <c r="F30" s="185" t="s">
        <v>157</v>
      </c>
      <c r="G30" s="186"/>
      <c r="H30" s="187"/>
      <c r="I30" s="21">
        <f t="shared" si="5"/>
        <v>0</v>
      </c>
      <c r="J30" s="37">
        <f>AD52</f>
        <v>0</v>
      </c>
      <c r="AA30" s="4" t="s">
        <v>264</v>
      </c>
      <c r="AB30" s="48" t="s">
        <v>265</v>
      </c>
      <c r="AC30" s="48" t="s">
        <v>313</v>
      </c>
      <c r="AD30" s="12">
        <f ca="1" t="shared" si="4"/>
        <v>0</v>
      </c>
      <c r="AF30" s="45" t="str">
        <f>+'水洗化人口等'!B30</f>
        <v>05434</v>
      </c>
      <c r="AG30" s="12">
        <v>30</v>
      </c>
      <c r="AI30" s="45" t="s">
        <v>314</v>
      </c>
      <c r="AJ30" s="3" t="s">
        <v>29</v>
      </c>
    </row>
    <row r="31" spans="6:36" ht="16.5" customHeight="1">
      <c r="F31" s="185" t="s">
        <v>1</v>
      </c>
      <c r="G31" s="186"/>
      <c r="H31" s="187"/>
      <c r="I31" s="21">
        <f t="shared" si="5"/>
        <v>0</v>
      </c>
      <c r="J31" s="37">
        <f>AD53</f>
        <v>0</v>
      </c>
      <c r="AA31" s="4" t="s">
        <v>278</v>
      </c>
      <c r="AB31" s="48" t="s">
        <v>265</v>
      </c>
      <c r="AC31" s="48" t="s">
        <v>242</v>
      </c>
      <c r="AD31" s="12">
        <f ca="1" t="shared" si="4"/>
        <v>0</v>
      </c>
      <c r="AF31" s="45" t="str">
        <f>+'水洗化人口等'!B31</f>
        <v>05463</v>
      </c>
      <c r="AG31" s="12">
        <v>31</v>
      </c>
      <c r="AI31" s="45" t="s">
        <v>315</v>
      </c>
      <c r="AJ31" s="3" t="s">
        <v>28</v>
      </c>
    </row>
    <row r="32" spans="6:36" ht="16.5" customHeight="1">
      <c r="F32" s="185" t="s">
        <v>2</v>
      </c>
      <c r="G32" s="186"/>
      <c r="H32" s="187"/>
      <c r="I32" s="21">
        <f t="shared" si="5"/>
        <v>0</v>
      </c>
      <c r="J32" s="26" t="s">
        <v>251</v>
      </c>
      <c r="AA32" s="4" t="s">
        <v>282</v>
      </c>
      <c r="AB32" s="48" t="s">
        <v>265</v>
      </c>
      <c r="AC32" s="48" t="s">
        <v>316</v>
      </c>
      <c r="AD32" s="12">
        <f ca="1" t="shared" si="4"/>
        <v>0</v>
      </c>
      <c r="AF32" s="45" t="str">
        <f>+'水洗化人口等'!B32</f>
        <v>05464</v>
      </c>
      <c r="AG32" s="12">
        <v>32</v>
      </c>
      <c r="AI32" s="45" t="s">
        <v>317</v>
      </c>
      <c r="AJ32" s="3" t="s">
        <v>27</v>
      </c>
    </row>
    <row r="33" spans="6:36" ht="16.5" customHeight="1">
      <c r="F33" s="185" t="s">
        <v>3</v>
      </c>
      <c r="G33" s="186"/>
      <c r="H33" s="187"/>
      <c r="I33" s="21">
        <f t="shared" si="5"/>
        <v>41</v>
      </c>
      <c r="J33" s="26" t="s">
        <v>251</v>
      </c>
      <c r="AA33" s="4" t="s">
        <v>286</v>
      </c>
      <c r="AB33" s="48" t="s">
        <v>265</v>
      </c>
      <c r="AC33" s="48" t="s">
        <v>253</v>
      </c>
      <c r="AD33" s="12">
        <f ca="1" t="shared" si="4"/>
        <v>204624</v>
      </c>
      <c r="AF33" s="45">
        <f>+'水洗化人口等'!B33</f>
        <v>0</v>
      </c>
      <c r="AG33" s="12">
        <v>33</v>
      </c>
      <c r="AI33" s="45" t="s">
        <v>318</v>
      </c>
      <c r="AJ33" s="3" t="s">
        <v>26</v>
      </c>
    </row>
    <row r="34" spans="6:36" ht="16.5" customHeight="1">
      <c r="F34" s="185" t="s">
        <v>4</v>
      </c>
      <c r="G34" s="186"/>
      <c r="H34" s="187"/>
      <c r="I34" s="21">
        <f t="shared" si="5"/>
        <v>129</v>
      </c>
      <c r="J34" s="26" t="s">
        <v>251</v>
      </c>
      <c r="AA34" s="4" t="s">
        <v>155</v>
      </c>
      <c r="AB34" s="48" t="s">
        <v>265</v>
      </c>
      <c r="AC34" s="48" t="s">
        <v>319</v>
      </c>
      <c r="AD34" s="48">
        <f ca="1" t="shared" si="4"/>
        <v>7492</v>
      </c>
      <c r="AF34" s="45">
        <f>+'水洗化人口等'!B34</f>
        <v>0</v>
      </c>
      <c r="AG34" s="12">
        <v>34</v>
      </c>
      <c r="AI34" s="45" t="s">
        <v>320</v>
      </c>
      <c r="AJ34" s="3" t="s">
        <v>25</v>
      </c>
    </row>
    <row r="35" spans="6:36" ht="16.5" customHeight="1">
      <c r="F35" s="185" t="s">
        <v>5</v>
      </c>
      <c r="G35" s="186"/>
      <c r="H35" s="187"/>
      <c r="I35" s="21">
        <f t="shared" si="5"/>
        <v>2559</v>
      </c>
      <c r="J35" s="26" t="s">
        <v>251</v>
      </c>
      <c r="AA35" s="4" t="s">
        <v>157</v>
      </c>
      <c r="AB35" s="48" t="s">
        <v>265</v>
      </c>
      <c r="AC35" s="48" t="s">
        <v>321</v>
      </c>
      <c r="AD35" s="48">
        <f ca="1" t="shared" si="4"/>
        <v>0</v>
      </c>
      <c r="AF35" s="45">
        <f>+'水洗化人口等'!B35</f>
        <v>0</v>
      </c>
      <c r="AG35" s="12">
        <v>35</v>
      </c>
      <c r="AI35" s="45" t="s">
        <v>322</v>
      </c>
      <c r="AJ35" s="3" t="s">
        <v>24</v>
      </c>
    </row>
    <row r="36" spans="6:36" ht="16.5" customHeight="1" thickBot="1">
      <c r="F36" s="195" t="s">
        <v>54</v>
      </c>
      <c r="G36" s="196"/>
      <c r="H36" s="197"/>
      <c r="I36" s="38">
        <f>SUM(I27:I35)</f>
        <v>76312</v>
      </c>
      <c r="J36" s="39">
        <f>SUM(J27:J31)</f>
        <v>811</v>
      </c>
      <c r="AA36" s="4" t="s">
        <v>1</v>
      </c>
      <c r="AB36" s="48" t="s">
        <v>265</v>
      </c>
      <c r="AC36" s="48" t="s">
        <v>323</v>
      </c>
      <c r="AD36" s="48">
        <f ca="1" t="shared" si="4"/>
        <v>0</v>
      </c>
      <c r="AF36" s="45">
        <f>+'水洗化人口等'!B36</f>
        <v>0</v>
      </c>
      <c r="AG36" s="12">
        <v>36</v>
      </c>
      <c r="AI36" s="45" t="s">
        <v>324</v>
      </c>
      <c r="AJ36" s="3" t="s">
        <v>23</v>
      </c>
    </row>
    <row r="37" spans="27:36" ht="13.5" hidden="1">
      <c r="AA37" s="4" t="s">
        <v>155</v>
      </c>
      <c r="AB37" s="48" t="s">
        <v>265</v>
      </c>
      <c r="AC37" s="48" t="s">
        <v>325</v>
      </c>
      <c r="AD37" s="48">
        <f ca="1" t="shared" si="4"/>
        <v>9</v>
      </c>
      <c r="AF37" s="45">
        <f>+'水洗化人口等'!B37</f>
        <v>0</v>
      </c>
      <c r="AG37" s="12">
        <v>37</v>
      </c>
      <c r="AI37" s="45" t="s">
        <v>326</v>
      </c>
      <c r="AJ37" s="3" t="s">
        <v>22</v>
      </c>
    </row>
    <row r="38" spans="27:36" ht="13.5" hidden="1">
      <c r="AA38" s="4" t="s">
        <v>157</v>
      </c>
      <c r="AB38" s="48" t="s">
        <v>265</v>
      </c>
      <c r="AC38" s="48" t="s">
        <v>327</v>
      </c>
      <c r="AD38" s="48">
        <f ca="1" t="shared" si="4"/>
        <v>0</v>
      </c>
      <c r="AF38" s="45">
        <f>+'水洗化人口等'!B38</f>
        <v>0</v>
      </c>
      <c r="AG38" s="12">
        <v>38</v>
      </c>
      <c r="AI38" s="45" t="s">
        <v>328</v>
      </c>
      <c r="AJ38" s="3" t="s">
        <v>21</v>
      </c>
    </row>
    <row r="39" spans="27:36" ht="13.5" hidden="1">
      <c r="AA39" s="4" t="s">
        <v>1</v>
      </c>
      <c r="AB39" s="48" t="s">
        <v>265</v>
      </c>
      <c r="AC39" s="48" t="s">
        <v>329</v>
      </c>
      <c r="AD39" s="48">
        <f ca="1" t="shared" si="4"/>
        <v>0</v>
      </c>
      <c r="AF39" s="45">
        <f>+'水洗化人口等'!B39</f>
        <v>0</v>
      </c>
      <c r="AG39" s="12">
        <v>39</v>
      </c>
      <c r="AI39" s="45" t="s">
        <v>330</v>
      </c>
      <c r="AJ39" s="3" t="s">
        <v>20</v>
      </c>
    </row>
    <row r="40" spans="27:36" ht="13.5" hidden="1">
      <c r="AA40" s="4" t="s">
        <v>160</v>
      </c>
      <c r="AB40" s="48" t="s">
        <v>265</v>
      </c>
      <c r="AC40" s="48" t="s">
        <v>331</v>
      </c>
      <c r="AD40" s="48">
        <f ca="1" t="shared" si="4"/>
        <v>69627</v>
      </c>
      <c r="AF40" s="45">
        <f>+'水洗化人口等'!B40</f>
        <v>0</v>
      </c>
      <c r="AG40" s="12">
        <v>40</v>
      </c>
      <c r="AI40" s="45" t="s">
        <v>332</v>
      </c>
      <c r="AJ40" s="3" t="s">
        <v>19</v>
      </c>
    </row>
    <row r="41" spans="27:36" ht="13.5" hidden="1">
      <c r="AA41" s="4" t="s">
        <v>308</v>
      </c>
      <c r="AB41" s="48" t="s">
        <v>265</v>
      </c>
      <c r="AC41" s="48" t="s">
        <v>333</v>
      </c>
      <c r="AD41" s="48">
        <f ca="1" t="shared" si="4"/>
        <v>0</v>
      </c>
      <c r="AF41" s="45">
        <f>+'水洗化人口等'!B41</f>
        <v>0</v>
      </c>
      <c r="AG41" s="12">
        <v>41</v>
      </c>
      <c r="AI41" s="45" t="s">
        <v>334</v>
      </c>
      <c r="AJ41" s="3" t="s">
        <v>18</v>
      </c>
    </row>
    <row r="42" spans="27:36" ht="13.5" hidden="1">
      <c r="AA42" s="4" t="s">
        <v>0</v>
      </c>
      <c r="AB42" s="48" t="s">
        <v>265</v>
      </c>
      <c r="AC42" s="48" t="s">
        <v>335</v>
      </c>
      <c r="AD42" s="48">
        <f ca="1" t="shared" si="4"/>
        <v>3956</v>
      </c>
      <c r="AF42" s="45">
        <f>+'水洗化人口等'!B42</f>
        <v>0</v>
      </c>
      <c r="AG42" s="12">
        <v>42</v>
      </c>
      <c r="AI42" s="45" t="s">
        <v>336</v>
      </c>
      <c r="AJ42" s="3" t="s">
        <v>17</v>
      </c>
    </row>
    <row r="43" spans="27:36" ht="13.5" hidden="1">
      <c r="AA43" s="4" t="s">
        <v>157</v>
      </c>
      <c r="AB43" s="48" t="s">
        <v>265</v>
      </c>
      <c r="AC43" s="48" t="s">
        <v>337</v>
      </c>
      <c r="AD43" s="48">
        <f ca="1" t="shared" si="4"/>
        <v>0</v>
      </c>
      <c r="AF43" s="45">
        <f>+'水洗化人口等'!B43</f>
        <v>0</v>
      </c>
      <c r="AG43" s="12">
        <v>43</v>
      </c>
      <c r="AI43" s="45" t="s">
        <v>338</v>
      </c>
      <c r="AJ43" s="3" t="s">
        <v>16</v>
      </c>
    </row>
    <row r="44" spans="27:36" ht="13.5" hidden="1">
      <c r="AA44" s="4" t="s">
        <v>1</v>
      </c>
      <c r="AB44" s="48" t="s">
        <v>265</v>
      </c>
      <c r="AC44" s="48" t="s">
        <v>339</v>
      </c>
      <c r="AD44" s="48">
        <f ca="1" t="shared" si="4"/>
        <v>0</v>
      </c>
      <c r="AF44" s="45">
        <f>+'水洗化人口等'!B44</f>
        <v>0</v>
      </c>
      <c r="AG44" s="12">
        <v>44</v>
      </c>
      <c r="AI44" s="45" t="s">
        <v>340</v>
      </c>
      <c r="AJ44" s="3" t="s">
        <v>15</v>
      </c>
    </row>
    <row r="45" spans="27:36" ht="13.5" hidden="1">
      <c r="AA45" s="4" t="s">
        <v>2</v>
      </c>
      <c r="AB45" s="48" t="s">
        <v>265</v>
      </c>
      <c r="AC45" s="48" t="s">
        <v>341</v>
      </c>
      <c r="AD45" s="48">
        <f ca="1" t="shared" si="4"/>
        <v>0</v>
      </c>
      <c r="AF45" s="45">
        <f>+'水洗化人口等'!B45</f>
        <v>0</v>
      </c>
      <c r="AG45" s="12">
        <v>45</v>
      </c>
      <c r="AI45" s="45" t="s">
        <v>342</v>
      </c>
      <c r="AJ45" s="3" t="s">
        <v>14</v>
      </c>
    </row>
    <row r="46" spans="27:36" ht="13.5" hidden="1">
      <c r="AA46" s="4" t="s">
        <v>3</v>
      </c>
      <c r="AB46" s="48" t="s">
        <v>265</v>
      </c>
      <c r="AC46" s="48" t="s">
        <v>343</v>
      </c>
      <c r="AD46" s="48">
        <f ca="1" t="shared" si="4"/>
        <v>41</v>
      </c>
      <c r="AF46" s="45">
        <f>+'水洗化人口等'!B46</f>
        <v>0</v>
      </c>
      <c r="AG46" s="12">
        <v>46</v>
      </c>
      <c r="AI46" s="45" t="s">
        <v>344</v>
      </c>
      <c r="AJ46" s="3" t="s">
        <v>13</v>
      </c>
    </row>
    <row r="47" spans="27:36" ht="13.5" hidden="1">
      <c r="AA47" s="4" t="s">
        <v>4</v>
      </c>
      <c r="AB47" s="48" t="s">
        <v>265</v>
      </c>
      <c r="AC47" s="48" t="s">
        <v>345</v>
      </c>
      <c r="AD47" s="48">
        <f ca="1" t="shared" si="4"/>
        <v>129</v>
      </c>
      <c r="AF47" s="45">
        <f>+'水洗化人口等'!B47</f>
        <v>0</v>
      </c>
      <c r="AG47" s="12">
        <v>47</v>
      </c>
      <c r="AI47" s="45" t="s">
        <v>346</v>
      </c>
      <c r="AJ47" s="3" t="s">
        <v>12</v>
      </c>
    </row>
    <row r="48" spans="27:36" ht="13.5" hidden="1">
      <c r="AA48" s="4" t="s">
        <v>5</v>
      </c>
      <c r="AB48" s="48" t="s">
        <v>265</v>
      </c>
      <c r="AC48" s="48" t="s">
        <v>347</v>
      </c>
      <c r="AD48" s="48">
        <f ca="1" t="shared" si="4"/>
        <v>2559</v>
      </c>
      <c r="AF48" s="45">
        <f>+'水洗化人口等'!B48</f>
        <v>0</v>
      </c>
      <c r="AG48" s="12">
        <v>48</v>
      </c>
      <c r="AI48" s="45" t="s">
        <v>348</v>
      </c>
      <c r="AJ48" s="3" t="s">
        <v>11</v>
      </c>
    </row>
    <row r="49" spans="27:36" ht="13.5" hidden="1">
      <c r="AA49" s="4" t="s">
        <v>160</v>
      </c>
      <c r="AB49" s="48" t="s">
        <v>265</v>
      </c>
      <c r="AC49" s="48" t="s">
        <v>349</v>
      </c>
      <c r="AD49" s="48">
        <f ca="1" t="shared" si="4"/>
        <v>811</v>
      </c>
      <c r="AF49" s="45">
        <f>+'水洗化人口等'!B49</f>
        <v>0</v>
      </c>
      <c r="AG49" s="12">
        <v>49</v>
      </c>
      <c r="AI49" s="45" t="s">
        <v>350</v>
      </c>
      <c r="AJ49" s="3" t="s">
        <v>10</v>
      </c>
    </row>
    <row r="50" spans="27:36" ht="13.5" hidden="1">
      <c r="AA50" s="4" t="s">
        <v>308</v>
      </c>
      <c r="AB50" s="48" t="s">
        <v>265</v>
      </c>
      <c r="AC50" s="48" t="s">
        <v>351</v>
      </c>
      <c r="AD50" s="48">
        <f ca="1" t="shared" si="4"/>
        <v>0</v>
      </c>
      <c r="AF50" s="45">
        <f>+'水洗化人口等'!B50</f>
        <v>0</v>
      </c>
      <c r="AG50" s="12">
        <v>50</v>
      </c>
      <c r="AI50" s="45" t="s">
        <v>352</v>
      </c>
      <c r="AJ50" s="3" t="s">
        <v>9</v>
      </c>
    </row>
    <row r="51" spans="27:36" ht="13.5" hidden="1">
      <c r="AA51" s="4" t="s">
        <v>0</v>
      </c>
      <c r="AB51" s="48" t="s">
        <v>265</v>
      </c>
      <c r="AC51" s="48" t="s">
        <v>353</v>
      </c>
      <c r="AD51" s="48">
        <f ca="1" t="shared" si="4"/>
        <v>0</v>
      </c>
      <c r="AF51" s="45">
        <f>+'水洗化人口等'!B51</f>
        <v>0</v>
      </c>
      <c r="AG51" s="12">
        <v>51</v>
      </c>
      <c r="AI51" s="45" t="s">
        <v>354</v>
      </c>
      <c r="AJ51" s="3" t="s">
        <v>8</v>
      </c>
    </row>
    <row r="52" spans="27:36" ht="13.5" hidden="1">
      <c r="AA52" s="4" t="s">
        <v>157</v>
      </c>
      <c r="AB52" s="48" t="s">
        <v>265</v>
      </c>
      <c r="AC52" s="48" t="s">
        <v>355</v>
      </c>
      <c r="AD52" s="48">
        <f ca="1" t="shared" si="4"/>
        <v>0</v>
      </c>
      <c r="AF52" s="45">
        <f>+'水洗化人口等'!B52</f>
        <v>0</v>
      </c>
      <c r="AG52" s="12">
        <v>52</v>
      </c>
      <c r="AI52" s="45" t="s">
        <v>356</v>
      </c>
      <c r="AJ52" s="3" t="s">
        <v>7</v>
      </c>
    </row>
    <row r="53" spans="27:33" ht="13.5" hidden="1">
      <c r="AA53" s="4" t="s">
        <v>1</v>
      </c>
      <c r="AB53" s="48" t="s">
        <v>265</v>
      </c>
      <c r="AC53" s="48" t="s">
        <v>357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2013-10-21T06:52:24Z</dcterms:modified>
  <cp:category/>
  <cp:version/>
  <cp:contentType/>
  <cp:contentStatus/>
</cp:coreProperties>
</file>