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73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'し尿処理状況'!$2:$40</definedName>
    <definedName name="_xlnm.Print_Area" localSheetId="0">'水洗化人口等'!$2:$40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<sst xmlns="http://schemas.openxmlformats.org/spreadsheetml/2006/main" count="750" uniqueCount="363">
  <si>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</si>
  <si>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</si>
  <si>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</si>
  <si>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</si>
  <si>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</si>
  <si>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</si>
  <si>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</si>
  <si>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</si>
  <si>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</si>
  <si>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</si>
  <si>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</si>
  <si>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</si>
  <si>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</si>
  <si>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</si>
  <si>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</si>
  <si>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</si>
  <si>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</si>
  <si>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</si>
  <si>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</si>
  <si>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</si>
  <si>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</si>
  <si>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</si>
  <si>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</si>
  <si>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</si>
  <si>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</si>
  <si>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</si>
  <si>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</si>
  <si>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</si>
  <si>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</si>
  <si>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</si>
  <si>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</si>
  <si>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</si>
  <si>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</si>
  <si>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</si>
  <si>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</si>
  <si>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</si>
  <si>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</si>
  <si>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</si>
  <si>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</si>
  <si>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</si>
  <si>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</si>
  <si>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</si>
  <si>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</si>
  <si>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</si>
  <si>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</si>
  <si>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</si>
  <si>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</si>
  <si>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</si>
  <si>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</si>
  <si>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</si>
  <si>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</si>
  <si>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</si>
  <si>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</si>
  <si>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</si>
  <si>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</si>
  <si>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</si>
  <si>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</si>
  <si>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</si>
  <si>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</si>
  <si>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</si>
  <si>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</si>
  <si>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</si>
  <si>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</si>
  <si>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</si>
  <si>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</si>
  <si>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</si>
  <si>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</si>
  <si>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</si>
  <si>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</si>
  <si>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</si>
  <si>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</si>
  <si>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</si>
  <si>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</si>
  <si>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</si>
  <si>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</si>
  <si>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</si>
  <si>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</si>
  <si>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</si>
  <si>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</si>
  <si>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</si>
  <si>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</si>
  <si>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</si>
  <si>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</si>
  <si>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</si>
  <si>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</si>
  <si>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岩手県</t>
  </si>
  <si>
    <t>03000</t>
  </si>
  <si>
    <t>03000</t>
  </si>
  <si>
    <t>03201</t>
  </si>
  <si>
    <t>盛岡市</t>
  </si>
  <si>
    <t>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</si>
  <si>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</si>
  <si>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</si>
  <si>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</si>
  <si>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</si>
  <si>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</si>
  <si>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</si>
  <si>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</si>
  <si>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</si>
  <si>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</si>
  <si>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</si>
  <si>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</si>
  <si>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</si>
  <si>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</si>
  <si>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</si>
  <si>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</si>
  <si>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</si>
  <si>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</si>
  <si>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</si>
  <si>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</si>
  <si>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</si>
  <si>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</si>
  <si>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</si>
  <si>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</si>
  <si>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</si>
  <si>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03301</t>
  </si>
  <si>
    <t>雫石町</t>
  </si>
  <si>
    <t>03302</t>
  </si>
  <si>
    <t>葛巻町</t>
  </si>
  <si>
    <t>03303</t>
  </si>
  <si>
    <t>岩手町</t>
  </si>
  <si>
    <t>03305</t>
  </si>
  <si>
    <t>滝沢村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</si>
  <si>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</si>
  <si>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</si>
  <si>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</si>
  <si>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</si>
  <si>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</si>
  <si>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</si>
  <si>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</si>
  <si>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</si>
  <si>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</si>
  <si>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</si>
  <si>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</si>
  <si>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</si>
  <si>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</si>
  <si>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</si>
  <si>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</si>
  <si>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</si>
  <si>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</si>
  <si>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</si>
  <si>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</si>
  <si>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</si>
  <si>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</si>
  <si>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</si>
  <si>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</si>
  <si>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</si>
  <si>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</si>
  <si>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</si>
  <si>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</si>
  <si>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</si>
  <si>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</si>
  <si>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</si>
  <si>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</si>
  <si>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</si>
  <si>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し尿処理の状況（平成23年度実績）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</si>
  <si>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</si>
  <si>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</si>
  <si>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</si>
  <si>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</si>
  <si>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</si>
  <si>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</si>
  <si>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</si>
  <si>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</si>
  <si>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</si>
  <si>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</si>
  <si>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</si>
  <si>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</si>
  <si>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</si>
  <si>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</si>
  <si>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</si>
  <si>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</si>
  <si>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</si>
  <si>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</si>
  <si>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</si>
  <si>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</si>
  <si>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</si>
  <si>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</si>
  <si>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</si>
  <si>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</si>
  <si>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</si>
  <si>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</si>
  <si>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</si>
  <si>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</si>
  <si>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</si>
  <si>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</si>
  <si>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</si>
  <si>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</si>
  <si>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</si>
  <si>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</si>
  <si>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</si>
  <si>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</si>
  <si>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</si>
  <si>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</si>
  <si>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</si>
  <si>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岩手県</t>
  </si>
  <si>
    <t>03000</t>
  </si>
  <si>
    <t>岩手県</t>
  </si>
  <si>
    <t>03201</t>
  </si>
  <si>
    <t>盛岡市</t>
  </si>
  <si>
    <t>03202</t>
  </si>
  <si>
    <t>宮古市</t>
  </si>
  <si>
    <t>岩手県</t>
  </si>
  <si>
    <t>03213</t>
  </si>
  <si>
    <t>二戸市</t>
  </si>
  <si>
    <t>03214</t>
  </si>
  <si>
    <t>八幡平市</t>
  </si>
  <si>
    <t>岩手県</t>
  </si>
  <si>
    <t>03215</t>
  </si>
  <si>
    <t>奥州市</t>
  </si>
  <si>
    <t>03301</t>
  </si>
  <si>
    <t>雫石町</t>
  </si>
  <si>
    <t>03303</t>
  </si>
  <si>
    <t>岩手町</t>
  </si>
  <si>
    <t>03305</t>
  </si>
  <si>
    <t>滝沢村</t>
  </si>
  <si>
    <t>03366</t>
  </si>
  <si>
    <t>西和賀町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</si>
  <si>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</si>
  <si>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</si>
  <si>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</si>
  <si>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</si>
  <si>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</si>
  <si>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</si>
  <si>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</si>
  <si>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</si>
  <si>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</si>
  <si>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</si>
  <si>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岩手県</t>
  </si>
  <si>
    <t>03507</t>
  </si>
  <si>
    <t>洋野町</t>
  </si>
  <si>
    <t>03524</t>
  </si>
  <si>
    <t>一戸町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</si>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</sst>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7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56</v>
      </c>
      <c r="B2" s="141" t="s">
        <v>57</v>
      </c>
      <c r="C2" s="141" t="s">
        <v>58</v>
      </c>
      <c r="D2" s="101" t="s">
        <v>59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61</v>
      </c>
      <c r="S2" s="128" t="s">
        <v>62</v>
      </c>
      <c r="T2" s="129"/>
      <c r="U2" s="129"/>
      <c r="V2" s="130"/>
      <c r="W2" s="128" t="s">
        <v>63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64</v>
      </c>
      <c r="E3" s="120" t="s">
        <v>65</v>
      </c>
      <c r="F3" s="102"/>
      <c r="G3" s="102"/>
      <c r="H3" s="103"/>
      <c r="I3" s="120" t="s">
        <v>66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64</v>
      </c>
      <c r="F4" s="134" t="s">
        <v>67</v>
      </c>
      <c r="G4" s="134" t="s">
        <v>68</v>
      </c>
      <c r="H4" s="134" t="s">
        <v>70</v>
      </c>
      <c r="I4" s="137" t="s">
        <v>64</v>
      </c>
      <c r="J4" s="134" t="s">
        <v>71</v>
      </c>
      <c r="K4" s="134" t="s">
        <v>72</v>
      </c>
      <c r="L4" s="134" t="s">
        <v>73</v>
      </c>
      <c r="M4" s="134" t="s">
        <v>74</v>
      </c>
      <c r="N4" s="134" t="s">
        <v>75</v>
      </c>
      <c r="O4" s="138" t="s">
        <v>76</v>
      </c>
      <c r="P4" s="107"/>
      <c r="Q4" s="134" t="s">
        <v>77</v>
      </c>
      <c r="R4" s="108"/>
      <c r="S4" s="134" t="s">
        <v>78</v>
      </c>
      <c r="T4" s="134" t="s">
        <v>79</v>
      </c>
      <c r="U4" s="134" t="s">
        <v>80</v>
      </c>
      <c r="V4" s="134" t="s">
        <v>81</v>
      </c>
      <c r="W4" s="134" t="s">
        <v>78</v>
      </c>
      <c r="X4" s="134" t="s">
        <v>79</v>
      </c>
      <c r="Y4" s="134" t="s">
        <v>80</v>
      </c>
      <c r="Z4" s="134" t="s">
        <v>81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82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83</v>
      </c>
      <c r="E6" s="71" t="s">
        <v>83</v>
      </c>
      <c r="F6" s="52" t="s">
        <v>84</v>
      </c>
      <c r="G6" s="71" t="s">
        <v>83</v>
      </c>
      <c r="H6" s="71" t="s">
        <v>83</v>
      </c>
      <c r="I6" s="71" t="s">
        <v>83</v>
      </c>
      <c r="J6" s="52" t="s">
        <v>84</v>
      </c>
      <c r="K6" s="71" t="s">
        <v>83</v>
      </c>
      <c r="L6" s="52" t="s">
        <v>84</v>
      </c>
      <c r="M6" s="71" t="s">
        <v>83</v>
      </c>
      <c r="N6" s="52" t="s">
        <v>84</v>
      </c>
      <c r="O6" s="71" t="s">
        <v>83</v>
      </c>
      <c r="P6" s="71" t="s">
        <v>83</v>
      </c>
      <c r="Q6" s="52" t="s">
        <v>84</v>
      </c>
      <c r="R6" s="72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3">
        <f>SUM(D8:D40)</f>
        <v>1325147</v>
      </c>
      <c r="E7" s="73">
        <f>SUM(E8:E40)</f>
        <v>450810</v>
      </c>
      <c r="F7" s="77">
        <f aca="true" t="shared" si="0" ref="F7:F40">IF(D7&gt;0,E7/D7*100,"-")</f>
        <v>34.01962197401496</v>
      </c>
      <c r="G7" s="73">
        <f>SUM(G8:G40)</f>
        <v>448939</v>
      </c>
      <c r="H7" s="73">
        <f>SUM(H8:H40)</f>
        <v>1871</v>
      </c>
      <c r="I7" s="73">
        <f>SUM(I8:I40)</f>
        <v>874337</v>
      </c>
      <c r="J7" s="77">
        <f aca="true" t="shared" si="1" ref="J7:J40">IF($D7&gt;0,I7/$D7*100,"-")</f>
        <v>65.98037802598505</v>
      </c>
      <c r="K7" s="73">
        <f>SUM(K8:K40)</f>
        <v>608561</v>
      </c>
      <c r="L7" s="77">
        <f aca="true" t="shared" si="2" ref="L7:L40">IF($D7&gt;0,K7/$D7*100,"-")</f>
        <v>45.92403710682664</v>
      </c>
      <c r="M7" s="73">
        <f>SUM(M8:M40)</f>
        <v>2000</v>
      </c>
      <c r="N7" s="77">
        <f aca="true" t="shared" si="3" ref="N7:N40">IF($D7&gt;0,M7/$D7*100,"-")</f>
        <v>0.150926651911071</v>
      </c>
      <c r="O7" s="73">
        <f>SUM(O8:O40)</f>
        <v>263776</v>
      </c>
      <c r="P7" s="73">
        <f>SUM(P8:P40)</f>
        <v>242052</v>
      </c>
      <c r="Q7" s="77">
        <f aca="true" t="shared" si="4" ref="Q7:Q40">IF($D7&gt;0,O7/$D7*100,"-")</f>
        <v>19.90541426724733</v>
      </c>
      <c r="R7" s="73">
        <f>SUM(R8:R40)</f>
        <v>5182</v>
      </c>
      <c r="S7" s="112">
        <f aca="true" t="shared" si="5" ref="S7:Z7">COUNTIF(S8:S40,"○")</f>
        <v>33</v>
      </c>
      <c r="T7" s="112">
        <f t="shared" si="5"/>
        <v>0</v>
      </c>
      <c r="U7" s="112">
        <f t="shared" si="5"/>
        <v>0</v>
      </c>
      <c r="V7" s="112">
        <f t="shared" si="5"/>
        <v>0</v>
      </c>
      <c r="W7" s="112">
        <f t="shared" si="5"/>
        <v>30</v>
      </c>
      <c r="X7" s="112">
        <f t="shared" si="5"/>
        <v>0</v>
      </c>
      <c r="Y7" s="112">
        <f t="shared" si="5"/>
        <v>0</v>
      </c>
      <c r="Z7" s="112">
        <f t="shared" si="5"/>
        <v>3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4">
        <f aca="true" t="shared" si="6" ref="D8:D40">+SUM(E8,+I8)</f>
        <v>293452</v>
      </c>
      <c r="E8" s="74">
        <f aca="true" t="shared" si="7" ref="E8:E40">+SUM(G8,+H8)</f>
        <v>22142</v>
      </c>
      <c r="F8" s="78">
        <f t="shared" si="0"/>
        <v>7.545356651172934</v>
      </c>
      <c r="G8" s="74">
        <v>22142</v>
      </c>
      <c r="H8" s="74">
        <v>0</v>
      </c>
      <c r="I8" s="74">
        <f aca="true" t="shared" si="8" ref="I8:I40">+SUM(K8,+M8,+O8)</f>
        <v>271310</v>
      </c>
      <c r="J8" s="78">
        <f t="shared" si="1"/>
        <v>92.45464334882708</v>
      </c>
      <c r="K8" s="74">
        <v>248791</v>
      </c>
      <c r="L8" s="78">
        <f t="shared" si="2"/>
        <v>84.78081594264138</v>
      </c>
      <c r="M8" s="74">
        <v>0</v>
      </c>
      <c r="N8" s="78">
        <f t="shared" si="3"/>
        <v>0</v>
      </c>
      <c r="O8" s="74">
        <v>22519</v>
      </c>
      <c r="P8" s="74">
        <v>20740</v>
      </c>
      <c r="Q8" s="78">
        <f t="shared" si="4"/>
        <v>7.673827406185679</v>
      </c>
      <c r="R8" s="74">
        <v>1281</v>
      </c>
      <c r="S8" s="66" t="s">
        <v>90</v>
      </c>
      <c r="T8" s="66"/>
      <c r="U8" s="66"/>
      <c r="V8" s="66"/>
      <c r="W8" s="67" t="s">
        <v>90</v>
      </c>
      <c r="X8" s="67"/>
      <c r="Y8" s="67"/>
      <c r="Z8" s="67"/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4">
        <f t="shared" si="6"/>
        <v>58893</v>
      </c>
      <c r="E9" s="74">
        <f t="shared" si="7"/>
        <v>20967</v>
      </c>
      <c r="F9" s="78">
        <f t="shared" si="0"/>
        <v>35.60185421017778</v>
      </c>
      <c r="G9" s="74">
        <v>20967</v>
      </c>
      <c r="H9" s="74">
        <v>0</v>
      </c>
      <c r="I9" s="74">
        <f t="shared" si="8"/>
        <v>37926</v>
      </c>
      <c r="J9" s="78">
        <f t="shared" si="1"/>
        <v>64.39814578982222</v>
      </c>
      <c r="K9" s="74">
        <v>28023</v>
      </c>
      <c r="L9" s="78">
        <f t="shared" si="2"/>
        <v>47.582904589679586</v>
      </c>
      <c r="M9" s="74">
        <v>0</v>
      </c>
      <c r="N9" s="78">
        <f t="shared" si="3"/>
        <v>0</v>
      </c>
      <c r="O9" s="74">
        <v>9903</v>
      </c>
      <c r="P9" s="74">
        <v>9903</v>
      </c>
      <c r="Q9" s="78">
        <f t="shared" si="4"/>
        <v>16.81524120014263</v>
      </c>
      <c r="R9" s="74">
        <v>114</v>
      </c>
      <c r="S9" s="66" t="s">
        <v>90</v>
      </c>
      <c r="T9" s="66"/>
      <c r="U9" s="66"/>
      <c r="V9" s="66"/>
      <c r="W9" s="66" t="s">
        <v>90</v>
      </c>
      <c r="X9" s="66"/>
      <c r="Y9" s="66"/>
      <c r="Z9" s="66"/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4">
        <f t="shared" si="6"/>
        <v>39461</v>
      </c>
      <c r="E10" s="74">
        <f t="shared" si="7"/>
        <v>21132</v>
      </c>
      <c r="F10" s="78">
        <f t="shared" si="0"/>
        <v>53.55160791667723</v>
      </c>
      <c r="G10" s="74">
        <v>21070</v>
      </c>
      <c r="H10" s="74">
        <v>62</v>
      </c>
      <c r="I10" s="74">
        <f t="shared" si="8"/>
        <v>18329</v>
      </c>
      <c r="J10" s="78">
        <f t="shared" si="1"/>
        <v>46.44839208332277</v>
      </c>
      <c r="K10" s="74">
        <v>6302</v>
      </c>
      <c r="L10" s="78">
        <f t="shared" si="2"/>
        <v>15.970198423760168</v>
      </c>
      <c r="M10" s="74">
        <v>0</v>
      </c>
      <c r="N10" s="78">
        <f t="shared" si="3"/>
        <v>0</v>
      </c>
      <c r="O10" s="74">
        <v>12027</v>
      </c>
      <c r="P10" s="74">
        <v>11184</v>
      </c>
      <c r="Q10" s="78">
        <f t="shared" si="4"/>
        <v>30.478193659562606</v>
      </c>
      <c r="R10" s="74">
        <v>128</v>
      </c>
      <c r="S10" s="66" t="s">
        <v>90</v>
      </c>
      <c r="T10" s="66"/>
      <c r="U10" s="66"/>
      <c r="V10" s="66"/>
      <c r="W10" s="67" t="s">
        <v>90</v>
      </c>
      <c r="X10" s="67"/>
      <c r="Y10" s="67"/>
      <c r="Z10" s="67"/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4">
        <f t="shared" si="6"/>
        <v>101693</v>
      </c>
      <c r="E11" s="74">
        <f t="shared" si="7"/>
        <v>30190</v>
      </c>
      <c r="F11" s="78">
        <f t="shared" si="0"/>
        <v>29.687392445891064</v>
      </c>
      <c r="G11" s="74">
        <v>30190</v>
      </c>
      <c r="H11" s="74">
        <v>0</v>
      </c>
      <c r="I11" s="74">
        <f t="shared" si="8"/>
        <v>71503</v>
      </c>
      <c r="J11" s="78">
        <f t="shared" si="1"/>
        <v>70.31260755410894</v>
      </c>
      <c r="K11" s="74">
        <v>45806</v>
      </c>
      <c r="L11" s="78">
        <f t="shared" si="2"/>
        <v>45.04341498431554</v>
      </c>
      <c r="M11" s="74">
        <v>112</v>
      </c>
      <c r="N11" s="78">
        <f t="shared" si="3"/>
        <v>0.11013540755017553</v>
      </c>
      <c r="O11" s="74">
        <v>25585</v>
      </c>
      <c r="P11" s="74">
        <v>24467</v>
      </c>
      <c r="Q11" s="78">
        <f t="shared" si="4"/>
        <v>25.15905716224322</v>
      </c>
      <c r="R11" s="74">
        <v>345</v>
      </c>
      <c r="S11" s="66" t="s">
        <v>90</v>
      </c>
      <c r="T11" s="66"/>
      <c r="U11" s="66"/>
      <c r="V11" s="66"/>
      <c r="W11" s="67" t="s">
        <v>90</v>
      </c>
      <c r="X11" s="67"/>
      <c r="Y11" s="67"/>
      <c r="Z11" s="67"/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5">
        <f t="shared" si="6"/>
        <v>93505</v>
      </c>
      <c r="E12" s="75">
        <f t="shared" si="7"/>
        <v>23491</v>
      </c>
      <c r="F12" s="95">
        <f t="shared" si="0"/>
        <v>25.122720710122454</v>
      </c>
      <c r="G12" s="75">
        <v>23491</v>
      </c>
      <c r="H12" s="75">
        <v>0</v>
      </c>
      <c r="I12" s="75">
        <f t="shared" si="8"/>
        <v>70014</v>
      </c>
      <c r="J12" s="95">
        <f t="shared" si="1"/>
        <v>74.87727928987755</v>
      </c>
      <c r="K12" s="75">
        <v>51643</v>
      </c>
      <c r="L12" s="95">
        <f t="shared" si="2"/>
        <v>55.230201593497675</v>
      </c>
      <c r="M12" s="75">
        <v>154</v>
      </c>
      <c r="N12" s="95">
        <f t="shared" si="3"/>
        <v>0.16469707502272604</v>
      </c>
      <c r="O12" s="75">
        <v>18217</v>
      </c>
      <c r="P12" s="75">
        <v>17978</v>
      </c>
      <c r="Q12" s="95">
        <f t="shared" si="4"/>
        <v>19.482380621357144</v>
      </c>
      <c r="R12" s="75">
        <v>423</v>
      </c>
      <c r="S12" s="68" t="s">
        <v>90</v>
      </c>
      <c r="T12" s="68"/>
      <c r="U12" s="68"/>
      <c r="V12" s="68"/>
      <c r="W12" s="68"/>
      <c r="X12" s="68"/>
      <c r="Y12" s="68"/>
      <c r="Z12" s="68" t="s">
        <v>90</v>
      </c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5">
        <f t="shared" si="6"/>
        <v>37905</v>
      </c>
      <c r="E13" s="75">
        <f t="shared" si="7"/>
        <v>26032</v>
      </c>
      <c r="F13" s="95">
        <f t="shared" si="0"/>
        <v>68.67695554676165</v>
      </c>
      <c r="G13" s="75">
        <v>25604</v>
      </c>
      <c r="H13" s="75">
        <v>428</v>
      </c>
      <c r="I13" s="75">
        <f t="shared" si="8"/>
        <v>11873</v>
      </c>
      <c r="J13" s="95">
        <f t="shared" si="1"/>
        <v>31.323044453238357</v>
      </c>
      <c r="K13" s="75">
        <v>6164</v>
      </c>
      <c r="L13" s="95">
        <f t="shared" si="2"/>
        <v>16.261706898826013</v>
      </c>
      <c r="M13" s="75">
        <v>69</v>
      </c>
      <c r="N13" s="95">
        <f t="shared" si="3"/>
        <v>0.1820340324495449</v>
      </c>
      <c r="O13" s="75">
        <v>5640</v>
      </c>
      <c r="P13" s="75">
        <v>3520</v>
      </c>
      <c r="Q13" s="95">
        <f t="shared" si="4"/>
        <v>14.879303521962802</v>
      </c>
      <c r="R13" s="75">
        <v>204</v>
      </c>
      <c r="S13" s="68" t="s">
        <v>90</v>
      </c>
      <c r="T13" s="68"/>
      <c r="U13" s="68"/>
      <c r="V13" s="68"/>
      <c r="W13" s="68" t="s">
        <v>90</v>
      </c>
      <c r="X13" s="68"/>
      <c r="Y13" s="68"/>
      <c r="Z13" s="68"/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5">
        <f t="shared" si="6"/>
        <v>29746</v>
      </c>
      <c r="E14" s="75">
        <f t="shared" si="7"/>
        <v>14868</v>
      </c>
      <c r="F14" s="95">
        <f t="shared" si="0"/>
        <v>49.98319101727963</v>
      </c>
      <c r="G14" s="75">
        <v>14868</v>
      </c>
      <c r="H14" s="75">
        <v>0</v>
      </c>
      <c r="I14" s="75">
        <f t="shared" si="8"/>
        <v>14878</v>
      </c>
      <c r="J14" s="95">
        <f t="shared" si="1"/>
        <v>50.01680898272036</v>
      </c>
      <c r="K14" s="75">
        <v>9191</v>
      </c>
      <c r="L14" s="95">
        <f t="shared" si="2"/>
        <v>30.898272036576348</v>
      </c>
      <c r="M14" s="75">
        <v>0</v>
      </c>
      <c r="N14" s="95">
        <f t="shared" si="3"/>
        <v>0</v>
      </c>
      <c r="O14" s="75">
        <v>5687</v>
      </c>
      <c r="P14" s="75">
        <v>5465</v>
      </c>
      <c r="Q14" s="95">
        <f t="shared" si="4"/>
        <v>19.11853694614402</v>
      </c>
      <c r="R14" s="75">
        <v>65</v>
      </c>
      <c r="S14" s="68" t="s">
        <v>90</v>
      </c>
      <c r="T14" s="68"/>
      <c r="U14" s="68"/>
      <c r="V14" s="68"/>
      <c r="W14" s="68" t="s">
        <v>90</v>
      </c>
      <c r="X14" s="68"/>
      <c r="Y14" s="68"/>
      <c r="Z14" s="68"/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5">
        <f t="shared" si="6"/>
        <v>128571</v>
      </c>
      <c r="E15" s="75">
        <f t="shared" si="7"/>
        <v>72089</v>
      </c>
      <c r="F15" s="95">
        <f t="shared" si="0"/>
        <v>56.06940912025262</v>
      </c>
      <c r="G15" s="75">
        <v>72089</v>
      </c>
      <c r="H15" s="75">
        <v>0</v>
      </c>
      <c r="I15" s="75">
        <f t="shared" si="8"/>
        <v>56482</v>
      </c>
      <c r="J15" s="95">
        <f t="shared" si="1"/>
        <v>43.93059087974738</v>
      </c>
      <c r="K15" s="75">
        <v>28725</v>
      </c>
      <c r="L15" s="95">
        <f t="shared" si="2"/>
        <v>22.34174113913713</v>
      </c>
      <c r="M15" s="75">
        <v>376</v>
      </c>
      <c r="N15" s="95">
        <f t="shared" si="3"/>
        <v>0.29244541926250867</v>
      </c>
      <c r="O15" s="75">
        <v>27381</v>
      </c>
      <c r="P15" s="75">
        <v>27381</v>
      </c>
      <c r="Q15" s="95">
        <f t="shared" si="4"/>
        <v>21.296404321347737</v>
      </c>
      <c r="R15" s="75">
        <v>771</v>
      </c>
      <c r="S15" s="68" t="s">
        <v>90</v>
      </c>
      <c r="T15" s="68"/>
      <c r="U15" s="68"/>
      <c r="V15" s="68"/>
      <c r="W15" s="68" t="s">
        <v>90</v>
      </c>
      <c r="X15" s="68"/>
      <c r="Y15" s="68"/>
      <c r="Z15" s="68"/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5">
        <f t="shared" si="6"/>
        <v>21246</v>
      </c>
      <c r="E16" s="75">
        <f t="shared" si="7"/>
        <v>12829</v>
      </c>
      <c r="F16" s="95">
        <f t="shared" si="0"/>
        <v>60.38313094229502</v>
      </c>
      <c r="G16" s="75">
        <v>12767</v>
      </c>
      <c r="H16" s="75">
        <v>62</v>
      </c>
      <c r="I16" s="75">
        <f t="shared" si="8"/>
        <v>8417</v>
      </c>
      <c r="J16" s="95">
        <f t="shared" si="1"/>
        <v>39.61686905770498</v>
      </c>
      <c r="K16" s="75">
        <v>1298</v>
      </c>
      <c r="L16" s="95">
        <f t="shared" si="2"/>
        <v>6.109385296055728</v>
      </c>
      <c r="M16" s="75">
        <v>0</v>
      </c>
      <c r="N16" s="95">
        <f t="shared" si="3"/>
        <v>0</v>
      </c>
      <c r="O16" s="75">
        <v>7119</v>
      </c>
      <c r="P16" s="75">
        <v>6849</v>
      </c>
      <c r="Q16" s="95">
        <f t="shared" si="4"/>
        <v>33.507483761649254</v>
      </c>
      <c r="R16" s="75">
        <v>52</v>
      </c>
      <c r="S16" s="68" t="s">
        <v>90</v>
      </c>
      <c r="T16" s="68"/>
      <c r="U16" s="68"/>
      <c r="V16" s="68"/>
      <c r="W16" s="68" t="s">
        <v>90</v>
      </c>
      <c r="X16" s="68"/>
      <c r="Y16" s="68"/>
      <c r="Z16" s="68"/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5">
        <f t="shared" si="6"/>
        <v>37973</v>
      </c>
      <c r="E17" s="75">
        <f t="shared" si="7"/>
        <v>11843</v>
      </c>
      <c r="F17" s="95">
        <f t="shared" si="0"/>
        <v>31.187949332420406</v>
      </c>
      <c r="G17" s="75">
        <v>11843</v>
      </c>
      <c r="H17" s="75">
        <v>0</v>
      </c>
      <c r="I17" s="75">
        <f t="shared" si="8"/>
        <v>26130</v>
      </c>
      <c r="J17" s="95">
        <f t="shared" si="1"/>
        <v>68.8120506675796</v>
      </c>
      <c r="K17" s="75">
        <v>17055</v>
      </c>
      <c r="L17" s="95">
        <f t="shared" si="2"/>
        <v>44.913491164774975</v>
      </c>
      <c r="M17" s="75">
        <v>0</v>
      </c>
      <c r="N17" s="95">
        <f t="shared" si="3"/>
        <v>0</v>
      </c>
      <c r="O17" s="75">
        <v>9075</v>
      </c>
      <c r="P17" s="75">
        <v>7999</v>
      </c>
      <c r="Q17" s="95">
        <f t="shared" si="4"/>
        <v>23.898559502804627</v>
      </c>
      <c r="R17" s="75">
        <v>57</v>
      </c>
      <c r="S17" s="68" t="s">
        <v>90</v>
      </c>
      <c r="T17" s="68"/>
      <c r="U17" s="68"/>
      <c r="V17" s="68"/>
      <c r="W17" s="68" t="s">
        <v>90</v>
      </c>
      <c r="X17" s="68"/>
      <c r="Y17" s="68"/>
      <c r="Z17" s="68"/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5">
        <f t="shared" si="6"/>
        <v>30097</v>
      </c>
      <c r="E18" s="75">
        <f t="shared" si="7"/>
        <v>12336</v>
      </c>
      <c r="F18" s="95">
        <f t="shared" si="0"/>
        <v>40.98747383460146</v>
      </c>
      <c r="G18" s="75">
        <v>12336</v>
      </c>
      <c r="H18" s="75">
        <v>0</v>
      </c>
      <c r="I18" s="75">
        <f t="shared" si="8"/>
        <v>17761</v>
      </c>
      <c r="J18" s="95">
        <f t="shared" si="1"/>
        <v>59.01252616539855</v>
      </c>
      <c r="K18" s="75">
        <v>11294</v>
      </c>
      <c r="L18" s="95">
        <f t="shared" si="2"/>
        <v>37.52533475097186</v>
      </c>
      <c r="M18" s="75">
        <v>180</v>
      </c>
      <c r="N18" s="95">
        <f t="shared" si="3"/>
        <v>0.5980662524504103</v>
      </c>
      <c r="O18" s="75">
        <v>6287</v>
      </c>
      <c r="P18" s="75">
        <v>5399</v>
      </c>
      <c r="Q18" s="95">
        <f t="shared" si="4"/>
        <v>20.889125161976278</v>
      </c>
      <c r="R18" s="75">
        <v>155</v>
      </c>
      <c r="S18" s="68" t="s">
        <v>90</v>
      </c>
      <c r="T18" s="68"/>
      <c r="U18" s="68"/>
      <c r="V18" s="68"/>
      <c r="W18" s="68" t="s">
        <v>90</v>
      </c>
      <c r="X18" s="68"/>
      <c r="Y18" s="68"/>
      <c r="Z18" s="68"/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5">
        <f t="shared" si="6"/>
        <v>28974</v>
      </c>
      <c r="E19" s="75">
        <f t="shared" si="7"/>
        <v>10440</v>
      </c>
      <c r="F19" s="95">
        <f t="shared" si="0"/>
        <v>36.03230482501553</v>
      </c>
      <c r="G19" s="75">
        <v>10157</v>
      </c>
      <c r="H19" s="75">
        <v>283</v>
      </c>
      <c r="I19" s="75">
        <f t="shared" si="8"/>
        <v>18534</v>
      </c>
      <c r="J19" s="95">
        <f t="shared" si="1"/>
        <v>63.96769517498447</v>
      </c>
      <c r="K19" s="75">
        <v>6622</v>
      </c>
      <c r="L19" s="95">
        <f t="shared" si="2"/>
        <v>22.854973424449508</v>
      </c>
      <c r="M19" s="75">
        <v>0</v>
      </c>
      <c r="N19" s="95">
        <f t="shared" si="3"/>
        <v>0</v>
      </c>
      <c r="O19" s="75">
        <v>11912</v>
      </c>
      <c r="P19" s="75">
        <v>11300</v>
      </c>
      <c r="Q19" s="95">
        <f t="shared" si="4"/>
        <v>41.112721750534966</v>
      </c>
      <c r="R19" s="75">
        <v>144</v>
      </c>
      <c r="S19" s="68" t="s">
        <v>90</v>
      </c>
      <c r="T19" s="68"/>
      <c r="U19" s="68"/>
      <c r="V19" s="68"/>
      <c r="W19" s="68" t="s">
        <v>90</v>
      </c>
      <c r="X19" s="68"/>
      <c r="Y19" s="68"/>
      <c r="Z19" s="68"/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5">
        <f t="shared" si="6"/>
        <v>125623</v>
      </c>
      <c r="E20" s="75">
        <f t="shared" si="7"/>
        <v>48569</v>
      </c>
      <c r="F20" s="95">
        <f t="shared" si="0"/>
        <v>38.662506069748375</v>
      </c>
      <c r="G20" s="75">
        <v>48569</v>
      </c>
      <c r="H20" s="75">
        <v>0</v>
      </c>
      <c r="I20" s="75">
        <f t="shared" si="8"/>
        <v>77054</v>
      </c>
      <c r="J20" s="95">
        <f t="shared" si="1"/>
        <v>61.33749393025163</v>
      </c>
      <c r="K20" s="75">
        <v>39651</v>
      </c>
      <c r="L20" s="95">
        <f t="shared" si="2"/>
        <v>31.563487577911687</v>
      </c>
      <c r="M20" s="75">
        <v>1109</v>
      </c>
      <c r="N20" s="95">
        <f t="shared" si="3"/>
        <v>0.8828001241810814</v>
      </c>
      <c r="O20" s="75">
        <v>36294</v>
      </c>
      <c r="P20" s="75">
        <v>36294</v>
      </c>
      <c r="Q20" s="95">
        <f t="shared" si="4"/>
        <v>28.891206228158854</v>
      </c>
      <c r="R20" s="75">
        <v>469</v>
      </c>
      <c r="S20" s="68" t="s">
        <v>90</v>
      </c>
      <c r="T20" s="68"/>
      <c r="U20" s="68"/>
      <c r="V20" s="68"/>
      <c r="W20" s="68" t="s">
        <v>90</v>
      </c>
      <c r="X20" s="68"/>
      <c r="Y20" s="68"/>
      <c r="Z20" s="68"/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5">
        <f t="shared" si="6"/>
        <v>18204</v>
      </c>
      <c r="E21" s="75">
        <f t="shared" si="7"/>
        <v>6377</v>
      </c>
      <c r="F21" s="95">
        <f t="shared" si="0"/>
        <v>35.03076246978686</v>
      </c>
      <c r="G21" s="75">
        <v>6377</v>
      </c>
      <c r="H21" s="75">
        <v>0</v>
      </c>
      <c r="I21" s="75">
        <f t="shared" si="8"/>
        <v>11827</v>
      </c>
      <c r="J21" s="95">
        <f t="shared" si="1"/>
        <v>64.96923753021314</v>
      </c>
      <c r="K21" s="75">
        <v>8591</v>
      </c>
      <c r="L21" s="95">
        <f t="shared" si="2"/>
        <v>47.192924631949026</v>
      </c>
      <c r="M21" s="75">
        <v>0</v>
      </c>
      <c r="N21" s="95">
        <f t="shared" si="3"/>
        <v>0</v>
      </c>
      <c r="O21" s="75">
        <v>3236</v>
      </c>
      <c r="P21" s="75">
        <v>2866</v>
      </c>
      <c r="Q21" s="95">
        <f t="shared" si="4"/>
        <v>17.77631289826412</v>
      </c>
      <c r="R21" s="75">
        <v>47</v>
      </c>
      <c r="S21" s="68" t="s">
        <v>90</v>
      </c>
      <c r="T21" s="68"/>
      <c r="U21" s="68"/>
      <c r="V21" s="68"/>
      <c r="W21" s="68" t="s">
        <v>90</v>
      </c>
      <c r="X21" s="68"/>
      <c r="Y21" s="68"/>
      <c r="Z21" s="68"/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5">
        <f t="shared" si="6"/>
        <v>7393</v>
      </c>
      <c r="E22" s="75">
        <f t="shared" si="7"/>
        <v>3960</v>
      </c>
      <c r="F22" s="95">
        <f t="shared" si="0"/>
        <v>53.564182334640876</v>
      </c>
      <c r="G22" s="75">
        <v>3920</v>
      </c>
      <c r="H22" s="75">
        <v>40</v>
      </c>
      <c r="I22" s="75">
        <f t="shared" si="8"/>
        <v>3433</v>
      </c>
      <c r="J22" s="95">
        <f t="shared" si="1"/>
        <v>46.435817665359124</v>
      </c>
      <c r="K22" s="75">
        <v>0</v>
      </c>
      <c r="L22" s="95">
        <f t="shared" si="2"/>
        <v>0</v>
      </c>
      <c r="M22" s="75">
        <v>0</v>
      </c>
      <c r="N22" s="95">
        <f t="shared" si="3"/>
        <v>0</v>
      </c>
      <c r="O22" s="75">
        <v>3433</v>
      </c>
      <c r="P22" s="75">
        <v>3433</v>
      </c>
      <c r="Q22" s="95">
        <f t="shared" si="4"/>
        <v>46.435817665359124</v>
      </c>
      <c r="R22" s="75">
        <v>14</v>
      </c>
      <c r="S22" s="68" t="s">
        <v>90</v>
      </c>
      <c r="T22" s="68"/>
      <c r="U22" s="68"/>
      <c r="V22" s="68"/>
      <c r="W22" s="68" t="s">
        <v>90</v>
      </c>
      <c r="X22" s="68"/>
      <c r="Y22" s="68"/>
      <c r="Z22" s="68"/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5">
        <f t="shared" si="6"/>
        <v>15415</v>
      </c>
      <c r="E23" s="75">
        <f t="shared" si="7"/>
        <v>8457</v>
      </c>
      <c r="F23" s="95">
        <f t="shared" si="0"/>
        <v>54.86214725916315</v>
      </c>
      <c r="G23" s="75">
        <v>8427</v>
      </c>
      <c r="H23" s="75">
        <v>30</v>
      </c>
      <c r="I23" s="75">
        <f t="shared" si="8"/>
        <v>6958</v>
      </c>
      <c r="J23" s="95">
        <f t="shared" si="1"/>
        <v>45.13785274083685</v>
      </c>
      <c r="K23" s="75">
        <v>4518</v>
      </c>
      <c r="L23" s="95">
        <f t="shared" si="2"/>
        <v>29.30911449886474</v>
      </c>
      <c r="M23" s="75">
        <v>0</v>
      </c>
      <c r="N23" s="95">
        <f t="shared" si="3"/>
        <v>0</v>
      </c>
      <c r="O23" s="75">
        <v>2440</v>
      </c>
      <c r="P23" s="75">
        <v>2393</v>
      </c>
      <c r="Q23" s="95">
        <f t="shared" si="4"/>
        <v>15.828738241972104</v>
      </c>
      <c r="R23" s="75">
        <v>92</v>
      </c>
      <c r="S23" s="68" t="s">
        <v>90</v>
      </c>
      <c r="T23" s="68"/>
      <c r="U23" s="68"/>
      <c r="V23" s="68"/>
      <c r="W23" s="68" t="s">
        <v>90</v>
      </c>
      <c r="X23" s="68"/>
      <c r="Y23" s="68"/>
      <c r="Z23" s="68"/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5">
        <f t="shared" si="6"/>
        <v>54143</v>
      </c>
      <c r="E24" s="75">
        <f t="shared" si="7"/>
        <v>16212</v>
      </c>
      <c r="F24" s="95">
        <f t="shared" si="0"/>
        <v>29.942928910477807</v>
      </c>
      <c r="G24" s="75">
        <v>16018</v>
      </c>
      <c r="H24" s="75">
        <v>194</v>
      </c>
      <c r="I24" s="75">
        <f t="shared" si="8"/>
        <v>37931</v>
      </c>
      <c r="J24" s="95">
        <f t="shared" si="1"/>
        <v>70.0570710895222</v>
      </c>
      <c r="K24" s="75">
        <v>28218</v>
      </c>
      <c r="L24" s="95">
        <f t="shared" si="2"/>
        <v>52.117540586964154</v>
      </c>
      <c r="M24" s="75">
        <v>0</v>
      </c>
      <c r="N24" s="95">
        <f t="shared" si="3"/>
        <v>0</v>
      </c>
      <c r="O24" s="75">
        <v>9713</v>
      </c>
      <c r="P24" s="75">
        <v>992</v>
      </c>
      <c r="Q24" s="95">
        <f t="shared" si="4"/>
        <v>17.93953050255804</v>
      </c>
      <c r="R24" s="75">
        <v>108</v>
      </c>
      <c r="S24" s="68" t="s">
        <v>90</v>
      </c>
      <c r="T24" s="68"/>
      <c r="U24" s="68"/>
      <c r="V24" s="68"/>
      <c r="W24" s="68" t="s">
        <v>90</v>
      </c>
      <c r="X24" s="68"/>
      <c r="Y24" s="68"/>
      <c r="Z24" s="68"/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5">
        <f t="shared" si="6"/>
        <v>34034</v>
      </c>
      <c r="E25" s="75">
        <f t="shared" si="7"/>
        <v>3403</v>
      </c>
      <c r="F25" s="95">
        <f t="shared" si="0"/>
        <v>9.998824704707058</v>
      </c>
      <c r="G25" s="75">
        <v>3403</v>
      </c>
      <c r="H25" s="75">
        <v>0</v>
      </c>
      <c r="I25" s="75">
        <f t="shared" si="8"/>
        <v>30631</v>
      </c>
      <c r="J25" s="95">
        <f t="shared" si="1"/>
        <v>90.00117529529294</v>
      </c>
      <c r="K25" s="75">
        <v>18893</v>
      </c>
      <c r="L25" s="95">
        <f t="shared" si="2"/>
        <v>55.51213492389962</v>
      </c>
      <c r="M25" s="75">
        <v>0</v>
      </c>
      <c r="N25" s="95">
        <f t="shared" si="3"/>
        <v>0</v>
      </c>
      <c r="O25" s="75">
        <v>11738</v>
      </c>
      <c r="P25" s="75">
        <v>11670</v>
      </c>
      <c r="Q25" s="95">
        <f t="shared" si="4"/>
        <v>34.489040371393315</v>
      </c>
      <c r="R25" s="75">
        <v>81</v>
      </c>
      <c r="S25" s="68" t="s">
        <v>90</v>
      </c>
      <c r="T25" s="68"/>
      <c r="U25" s="68"/>
      <c r="V25" s="68"/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5">
        <f t="shared" si="6"/>
        <v>26752</v>
      </c>
      <c r="E26" s="75">
        <f t="shared" si="7"/>
        <v>2326</v>
      </c>
      <c r="F26" s="95">
        <f t="shared" si="0"/>
        <v>8.694677033492823</v>
      </c>
      <c r="G26" s="75">
        <v>2326</v>
      </c>
      <c r="H26" s="75">
        <v>0</v>
      </c>
      <c r="I26" s="75">
        <f t="shared" si="8"/>
        <v>24426</v>
      </c>
      <c r="J26" s="95">
        <f t="shared" si="1"/>
        <v>91.30532296650718</v>
      </c>
      <c r="K26" s="75">
        <v>18670</v>
      </c>
      <c r="L26" s="95">
        <f t="shared" si="2"/>
        <v>69.78917464114832</v>
      </c>
      <c r="M26" s="75">
        <v>0</v>
      </c>
      <c r="N26" s="95">
        <f t="shared" si="3"/>
        <v>0</v>
      </c>
      <c r="O26" s="75">
        <v>5756</v>
      </c>
      <c r="P26" s="75">
        <v>5756</v>
      </c>
      <c r="Q26" s="95">
        <f t="shared" si="4"/>
        <v>21.516148325358852</v>
      </c>
      <c r="R26" s="75">
        <v>66</v>
      </c>
      <c r="S26" s="68" t="s">
        <v>90</v>
      </c>
      <c r="T26" s="68"/>
      <c r="U26" s="68"/>
      <c r="V26" s="68"/>
      <c r="W26" s="68"/>
      <c r="X26" s="68"/>
      <c r="Y26" s="68"/>
      <c r="Z26" s="68" t="s">
        <v>90</v>
      </c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5">
        <f t="shared" si="6"/>
        <v>6753</v>
      </c>
      <c r="E27" s="75">
        <f t="shared" si="7"/>
        <v>2080</v>
      </c>
      <c r="F27" s="95">
        <f t="shared" si="0"/>
        <v>30.801125425736707</v>
      </c>
      <c r="G27" s="75">
        <v>2080</v>
      </c>
      <c r="H27" s="75">
        <v>0</v>
      </c>
      <c r="I27" s="75">
        <f t="shared" si="8"/>
        <v>4673</v>
      </c>
      <c r="J27" s="95">
        <f t="shared" si="1"/>
        <v>69.19887457426329</v>
      </c>
      <c r="K27" s="75">
        <v>3377</v>
      </c>
      <c r="L27" s="95">
        <f t="shared" si="2"/>
        <v>50.00740411668888</v>
      </c>
      <c r="M27" s="75">
        <v>0</v>
      </c>
      <c r="N27" s="95">
        <f t="shared" si="3"/>
        <v>0</v>
      </c>
      <c r="O27" s="75">
        <v>1296</v>
      </c>
      <c r="P27" s="75">
        <v>1296</v>
      </c>
      <c r="Q27" s="95">
        <f t="shared" si="4"/>
        <v>19.19147045757441</v>
      </c>
      <c r="R27" s="75">
        <v>14</v>
      </c>
      <c r="S27" s="68" t="s">
        <v>90</v>
      </c>
      <c r="T27" s="68"/>
      <c r="U27" s="68"/>
      <c r="V27" s="68"/>
      <c r="W27" s="68" t="s">
        <v>90</v>
      </c>
      <c r="X27" s="68"/>
      <c r="Y27" s="68"/>
      <c r="Z27" s="68"/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5">
        <f t="shared" si="6"/>
        <v>16268</v>
      </c>
      <c r="E28" s="75">
        <f t="shared" si="7"/>
        <v>3073</v>
      </c>
      <c r="F28" s="95">
        <f t="shared" si="0"/>
        <v>18.889845094664373</v>
      </c>
      <c r="G28" s="75">
        <v>3073</v>
      </c>
      <c r="H28" s="75">
        <v>0</v>
      </c>
      <c r="I28" s="75">
        <f t="shared" si="8"/>
        <v>13195</v>
      </c>
      <c r="J28" s="95">
        <f t="shared" si="1"/>
        <v>81.11015490533563</v>
      </c>
      <c r="K28" s="75">
        <v>6761</v>
      </c>
      <c r="L28" s="95">
        <f t="shared" si="2"/>
        <v>41.56011802311286</v>
      </c>
      <c r="M28" s="75">
        <v>0</v>
      </c>
      <c r="N28" s="95">
        <f t="shared" si="3"/>
        <v>0</v>
      </c>
      <c r="O28" s="75">
        <v>6434</v>
      </c>
      <c r="P28" s="75">
        <v>6434</v>
      </c>
      <c r="Q28" s="95">
        <f t="shared" si="4"/>
        <v>39.55003688222277</v>
      </c>
      <c r="R28" s="75">
        <v>112</v>
      </c>
      <c r="S28" s="68" t="s">
        <v>90</v>
      </c>
      <c r="T28" s="68"/>
      <c r="U28" s="68"/>
      <c r="V28" s="68"/>
      <c r="W28" s="68" t="s">
        <v>90</v>
      </c>
      <c r="X28" s="68"/>
      <c r="Y28" s="68"/>
      <c r="Z28" s="68"/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5">
        <f t="shared" si="6"/>
        <v>8393</v>
      </c>
      <c r="E29" s="75">
        <f t="shared" si="7"/>
        <v>4052</v>
      </c>
      <c r="F29" s="95">
        <f t="shared" si="0"/>
        <v>48.27832717740975</v>
      </c>
      <c r="G29" s="75">
        <v>4052</v>
      </c>
      <c r="H29" s="75">
        <v>0</v>
      </c>
      <c r="I29" s="75">
        <f t="shared" si="8"/>
        <v>4341</v>
      </c>
      <c r="J29" s="95">
        <f t="shared" si="1"/>
        <v>51.72167282259026</v>
      </c>
      <c r="K29" s="75">
        <v>2280</v>
      </c>
      <c r="L29" s="95">
        <f t="shared" si="2"/>
        <v>27.165495055403312</v>
      </c>
      <c r="M29" s="75">
        <v>0</v>
      </c>
      <c r="N29" s="95">
        <f t="shared" si="3"/>
        <v>0</v>
      </c>
      <c r="O29" s="75">
        <v>2061</v>
      </c>
      <c r="P29" s="75">
        <v>2061</v>
      </c>
      <c r="Q29" s="95">
        <f t="shared" si="4"/>
        <v>24.55617776718694</v>
      </c>
      <c r="R29" s="75">
        <v>18</v>
      </c>
      <c r="S29" s="68" t="s">
        <v>90</v>
      </c>
      <c r="T29" s="68"/>
      <c r="U29" s="68"/>
      <c r="V29" s="68"/>
      <c r="W29" s="68" t="s">
        <v>90</v>
      </c>
      <c r="X29" s="68"/>
      <c r="Y29" s="68"/>
      <c r="Z29" s="68"/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5">
        <f t="shared" si="6"/>
        <v>6331</v>
      </c>
      <c r="E30" s="75">
        <f t="shared" si="7"/>
        <v>3462</v>
      </c>
      <c r="F30" s="95">
        <f t="shared" si="0"/>
        <v>54.68330437529616</v>
      </c>
      <c r="G30" s="75">
        <v>3401</v>
      </c>
      <c r="H30" s="75">
        <v>61</v>
      </c>
      <c r="I30" s="75">
        <f t="shared" si="8"/>
        <v>2869</v>
      </c>
      <c r="J30" s="95">
        <f t="shared" si="1"/>
        <v>45.31669562470384</v>
      </c>
      <c r="K30" s="75">
        <v>1599</v>
      </c>
      <c r="L30" s="95">
        <f t="shared" si="2"/>
        <v>25.256673511293638</v>
      </c>
      <c r="M30" s="75">
        <v>0</v>
      </c>
      <c r="N30" s="95">
        <f t="shared" si="3"/>
        <v>0</v>
      </c>
      <c r="O30" s="75">
        <v>1270</v>
      </c>
      <c r="P30" s="75">
        <v>1111</v>
      </c>
      <c r="Q30" s="95">
        <f t="shared" si="4"/>
        <v>20.060022113410202</v>
      </c>
      <c r="R30" s="75">
        <v>53</v>
      </c>
      <c r="S30" s="68" t="s">
        <v>90</v>
      </c>
      <c r="T30" s="68"/>
      <c r="U30" s="68"/>
      <c r="V30" s="68"/>
      <c r="W30" s="68" t="s">
        <v>90</v>
      </c>
      <c r="X30" s="68"/>
      <c r="Y30" s="68"/>
      <c r="Z30" s="68"/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5">
        <f t="shared" si="6"/>
        <v>13523</v>
      </c>
      <c r="E31" s="75">
        <f t="shared" si="7"/>
        <v>13523</v>
      </c>
      <c r="F31" s="95">
        <f t="shared" si="0"/>
        <v>100</v>
      </c>
      <c r="G31" s="75">
        <v>13523</v>
      </c>
      <c r="H31" s="75">
        <v>0</v>
      </c>
      <c r="I31" s="75">
        <f t="shared" si="8"/>
        <v>0</v>
      </c>
      <c r="J31" s="95">
        <f t="shared" si="1"/>
        <v>0</v>
      </c>
      <c r="K31" s="75">
        <v>0</v>
      </c>
      <c r="L31" s="95">
        <f t="shared" si="2"/>
        <v>0</v>
      </c>
      <c r="M31" s="75">
        <v>0</v>
      </c>
      <c r="N31" s="95">
        <f t="shared" si="3"/>
        <v>0</v>
      </c>
      <c r="O31" s="75">
        <v>0</v>
      </c>
      <c r="P31" s="75">
        <v>0</v>
      </c>
      <c r="Q31" s="95">
        <f t="shared" si="4"/>
        <v>0</v>
      </c>
      <c r="R31" s="75">
        <v>21</v>
      </c>
      <c r="S31" s="68" t="s">
        <v>90</v>
      </c>
      <c r="T31" s="68"/>
      <c r="U31" s="68"/>
      <c r="V31" s="68"/>
      <c r="W31" s="68" t="s">
        <v>90</v>
      </c>
      <c r="X31" s="68"/>
      <c r="Y31" s="68"/>
      <c r="Z31" s="68"/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5">
        <f t="shared" si="6"/>
        <v>17735</v>
      </c>
      <c r="E32" s="75">
        <f t="shared" si="7"/>
        <v>12174</v>
      </c>
      <c r="F32" s="95">
        <f t="shared" si="0"/>
        <v>68.64392444319142</v>
      </c>
      <c r="G32" s="75">
        <v>12174</v>
      </c>
      <c r="H32" s="75">
        <v>0</v>
      </c>
      <c r="I32" s="75">
        <f t="shared" si="8"/>
        <v>5561</v>
      </c>
      <c r="J32" s="95">
        <f t="shared" si="1"/>
        <v>31.35607555680857</v>
      </c>
      <c r="K32" s="75">
        <v>1937</v>
      </c>
      <c r="L32" s="95">
        <f t="shared" si="2"/>
        <v>10.921905835917677</v>
      </c>
      <c r="M32" s="75">
        <v>0</v>
      </c>
      <c r="N32" s="95">
        <f t="shared" si="3"/>
        <v>0</v>
      </c>
      <c r="O32" s="75">
        <v>3624</v>
      </c>
      <c r="P32" s="75">
        <v>3624</v>
      </c>
      <c r="Q32" s="95">
        <f t="shared" si="4"/>
        <v>20.434169720890893</v>
      </c>
      <c r="R32" s="75">
        <v>27</v>
      </c>
      <c r="S32" s="68" t="s">
        <v>90</v>
      </c>
      <c r="T32" s="68"/>
      <c r="U32" s="68"/>
      <c r="V32" s="68"/>
      <c r="W32" s="68" t="s">
        <v>90</v>
      </c>
      <c r="X32" s="68"/>
      <c r="Y32" s="68"/>
      <c r="Z32" s="68"/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5">
        <f t="shared" si="6"/>
        <v>11040</v>
      </c>
      <c r="E33" s="75">
        <f t="shared" si="7"/>
        <v>8024</v>
      </c>
      <c r="F33" s="95">
        <f t="shared" si="0"/>
        <v>72.68115942028986</v>
      </c>
      <c r="G33" s="75">
        <v>8024</v>
      </c>
      <c r="H33" s="75">
        <v>0</v>
      </c>
      <c r="I33" s="75">
        <f t="shared" si="8"/>
        <v>3016</v>
      </c>
      <c r="J33" s="95">
        <f t="shared" si="1"/>
        <v>27.318840579710148</v>
      </c>
      <c r="K33" s="75">
        <v>1627</v>
      </c>
      <c r="L33" s="95">
        <f t="shared" si="2"/>
        <v>14.73731884057971</v>
      </c>
      <c r="M33" s="75">
        <v>0</v>
      </c>
      <c r="N33" s="95">
        <f t="shared" si="3"/>
        <v>0</v>
      </c>
      <c r="O33" s="75">
        <v>1389</v>
      </c>
      <c r="P33" s="75">
        <v>1389</v>
      </c>
      <c r="Q33" s="95">
        <f t="shared" si="4"/>
        <v>12.581521739130435</v>
      </c>
      <c r="R33" s="75">
        <v>26</v>
      </c>
      <c r="S33" s="68" t="s">
        <v>90</v>
      </c>
      <c r="T33" s="68"/>
      <c r="U33" s="68"/>
      <c r="V33" s="68"/>
      <c r="W33" s="68" t="s">
        <v>90</v>
      </c>
      <c r="X33" s="68"/>
      <c r="Y33" s="68"/>
      <c r="Z33" s="68"/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5">
        <f t="shared" si="6"/>
        <v>3883</v>
      </c>
      <c r="E34" s="75">
        <f t="shared" si="7"/>
        <v>2948</v>
      </c>
      <c r="F34" s="95">
        <f t="shared" si="0"/>
        <v>75.92067988668555</v>
      </c>
      <c r="G34" s="75">
        <v>2948</v>
      </c>
      <c r="H34" s="75">
        <v>0</v>
      </c>
      <c r="I34" s="75">
        <f t="shared" si="8"/>
        <v>935</v>
      </c>
      <c r="J34" s="95">
        <f t="shared" si="1"/>
        <v>24.07932011331445</v>
      </c>
      <c r="K34" s="75">
        <v>176</v>
      </c>
      <c r="L34" s="95">
        <f t="shared" si="2"/>
        <v>4.53257790368272</v>
      </c>
      <c r="M34" s="75">
        <v>0</v>
      </c>
      <c r="N34" s="95">
        <f t="shared" si="3"/>
        <v>0</v>
      </c>
      <c r="O34" s="75">
        <v>759</v>
      </c>
      <c r="P34" s="75">
        <v>759</v>
      </c>
      <c r="Q34" s="95">
        <f t="shared" si="4"/>
        <v>19.54674220963173</v>
      </c>
      <c r="R34" s="75">
        <v>12</v>
      </c>
      <c r="S34" s="68" t="s">
        <v>90</v>
      </c>
      <c r="T34" s="68"/>
      <c r="U34" s="68"/>
      <c r="V34" s="68"/>
      <c r="W34" s="68" t="s">
        <v>90</v>
      </c>
      <c r="X34" s="68"/>
      <c r="Y34" s="68"/>
      <c r="Z34" s="68"/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5">
        <f t="shared" si="6"/>
        <v>3020</v>
      </c>
      <c r="E35" s="75">
        <f t="shared" si="7"/>
        <v>2356</v>
      </c>
      <c r="F35" s="95">
        <f t="shared" si="0"/>
        <v>78.01324503311258</v>
      </c>
      <c r="G35" s="75">
        <v>2356</v>
      </c>
      <c r="H35" s="75">
        <v>0</v>
      </c>
      <c r="I35" s="75">
        <f t="shared" si="8"/>
        <v>664</v>
      </c>
      <c r="J35" s="95">
        <f t="shared" si="1"/>
        <v>21.986754966887418</v>
      </c>
      <c r="K35" s="75">
        <v>0</v>
      </c>
      <c r="L35" s="95">
        <f t="shared" si="2"/>
        <v>0</v>
      </c>
      <c r="M35" s="75">
        <v>0</v>
      </c>
      <c r="N35" s="95">
        <f t="shared" si="3"/>
        <v>0</v>
      </c>
      <c r="O35" s="75">
        <v>664</v>
      </c>
      <c r="P35" s="75">
        <v>664</v>
      </c>
      <c r="Q35" s="95">
        <f t="shared" si="4"/>
        <v>21.986754966887418</v>
      </c>
      <c r="R35" s="75">
        <v>2</v>
      </c>
      <c r="S35" s="68" t="s">
        <v>90</v>
      </c>
      <c r="T35" s="68"/>
      <c r="U35" s="68"/>
      <c r="V35" s="68"/>
      <c r="W35" s="68" t="s">
        <v>90</v>
      </c>
      <c r="X35" s="68"/>
      <c r="Y35" s="68"/>
      <c r="Z35" s="68"/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5">
        <f t="shared" si="6"/>
        <v>10494</v>
      </c>
      <c r="E36" s="75">
        <f t="shared" si="7"/>
        <v>5750</v>
      </c>
      <c r="F36" s="95">
        <f t="shared" si="0"/>
        <v>54.79321517057366</v>
      </c>
      <c r="G36" s="75">
        <v>5579</v>
      </c>
      <c r="H36" s="75">
        <v>171</v>
      </c>
      <c r="I36" s="75">
        <f t="shared" si="8"/>
        <v>4744</v>
      </c>
      <c r="J36" s="95">
        <f t="shared" si="1"/>
        <v>45.20678482942634</v>
      </c>
      <c r="K36" s="75">
        <v>2415</v>
      </c>
      <c r="L36" s="95">
        <f t="shared" si="2"/>
        <v>23.013150371640936</v>
      </c>
      <c r="M36" s="75">
        <v>0</v>
      </c>
      <c r="N36" s="95">
        <f t="shared" si="3"/>
        <v>0</v>
      </c>
      <c r="O36" s="75">
        <v>2329</v>
      </c>
      <c r="P36" s="75">
        <v>2188</v>
      </c>
      <c r="Q36" s="95">
        <f t="shared" si="4"/>
        <v>22.193634457785404</v>
      </c>
      <c r="R36" s="75">
        <v>72</v>
      </c>
      <c r="S36" s="68" t="s">
        <v>90</v>
      </c>
      <c r="T36" s="68"/>
      <c r="U36" s="68"/>
      <c r="V36" s="68"/>
      <c r="W36" s="68" t="s">
        <v>90</v>
      </c>
      <c r="X36" s="68"/>
      <c r="Y36" s="68"/>
      <c r="Z36" s="68"/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5">
        <f t="shared" si="6"/>
        <v>4686</v>
      </c>
      <c r="E37" s="75">
        <f t="shared" si="7"/>
        <v>1866</v>
      </c>
      <c r="F37" s="95">
        <f t="shared" si="0"/>
        <v>39.820742637644045</v>
      </c>
      <c r="G37" s="75">
        <v>1866</v>
      </c>
      <c r="H37" s="75">
        <v>0</v>
      </c>
      <c r="I37" s="75">
        <f t="shared" si="8"/>
        <v>2820</v>
      </c>
      <c r="J37" s="95">
        <f t="shared" si="1"/>
        <v>60.179257362355955</v>
      </c>
      <c r="K37" s="75">
        <v>1254</v>
      </c>
      <c r="L37" s="95">
        <f t="shared" si="2"/>
        <v>26.76056338028169</v>
      </c>
      <c r="M37" s="75">
        <v>0</v>
      </c>
      <c r="N37" s="95">
        <f t="shared" si="3"/>
        <v>0</v>
      </c>
      <c r="O37" s="75">
        <v>1566</v>
      </c>
      <c r="P37" s="75">
        <v>483</v>
      </c>
      <c r="Q37" s="95">
        <f t="shared" si="4"/>
        <v>33.41869398207427</v>
      </c>
      <c r="R37" s="75">
        <v>11</v>
      </c>
      <c r="S37" s="68" t="s">
        <v>90</v>
      </c>
      <c r="T37" s="68"/>
      <c r="U37" s="68"/>
      <c r="V37" s="68"/>
      <c r="W37" s="68" t="s">
        <v>90</v>
      </c>
      <c r="X37" s="68"/>
      <c r="Y37" s="68"/>
      <c r="Z37" s="68"/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5">
        <f t="shared" si="6"/>
        <v>6521</v>
      </c>
      <c r="E38" s="75">
        <f t="shared" si="7"/>
        <v>2474</v>
      </c>
      <c r="F38" s="95">
        <f t="shared" si="0"/>
        <v>37.938966416193836</v>
      </c>
      <c r="G38" s="75">
        <v>2474</v>
      </c>
      <c r="H38" s="75">
        <v>0</v>
      </c>
      <c r="I38" s="75">
        <f t="shared" si="8"/>
        <v>4047</v>
      </c>
      <c r="J38" s="95">
        <f t="shared" si="1"/>
        <v>62.06103358380617</v>
      </c>
      <c r="K38" s="75">
        <v>3206</v>
      </c>
      <c r="L38" s="95">
        <f t="shared" si="2"/>
        <v>49.16423861370956</v>
      </c>
      <c r="M38" s="75">
        <v>0</v>
      </c>
      <c r="N38" s="95">
        <f t="shared" si="3"/>
        <v>0</v>
      </c>
      <c r="O38" s="75">
        <v>841</v>
      </c>
      <c r="P38" s="75">
        <v>827</v>
      </c>
      <c r="Q38" s="95">
        <f t="shared" si="4"/>
        <v>12.896794970096611</v>
      </c>
      <c r="R38" s="75">
        <v>21</v>
      </c>
      <c r="S38" s="68" t="s">
        <v>90</v>
      </c>
      <c r="T38" s="68"/>
      <c r="U38" s="68"/>
      <c r="V38" s="68"/>
      <c r="W38" s="68" t="s">
        <v>90</v>
      </c>
      <c r="X38" s="68"/>
      <c r="Y38" s="68"/>
      <c r="Z38" s="68"/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5">
        <f t="shared" si="6"/>
        <v>19070</v>
      </c>
      <c r="E39" s="75">
        <f t="shared" si="7"/>
        <v>12053</v>
      </c>
      <c r="F39" s="95">
        <f t="shared" si="0"/>
        <v>63.20398531725223</v>
      </c>
      <c r="G39" s="75">
        <v>11513</v>
      </c>
      <c r="H39" s="75">
        <v>540</v>
      </c>
      <c r="I39" s="75">
        <f t="shared" si="8"/>
        <v>7017</v>
      </c>
      <c r="J39" s="95">
        <f t="shared" si="1"/>
        <v>36.796014682747774</v>
      </c>
      <c r="K39" s="75">
        <v>1953</v>
      </c>
      <c r="L39" s="95">
        <f t="shared" si="2"/>
        <v>10.241216570529629</v>
      </c>
      <c r="M39" s="75">
        <v>0</v>
      </c>
      <c r="N39" s="95">
        <f t="shared" si="3"/>
        <v>0</v>
      </c>
      <c r="O39" s="75">
        <v>5064</v>
      </c>
      <c r="P39" s="75">
        <v>4225</v>
      </c>
      <c r="Q39" s="95">
        <f t="shared" si="4"/>
        <v>26.55479811221814</v>
      </c>
      <c r="R39" s="75">
        <v>53</v>
      </c>
      <c r="S39" s="68" t="s">
        <v>90</v>
      </c>
      <c r="T39" s="68"/>
      <c r="U39" s="68"/>
      <c r="V39" s="68"/>
      <c r="W39" s="68" t="s">
        <v>90</v>
      </c>
      <c r="X39" s="68"/>
      <c r="Y39" s="68"/>
      <c r="Z39" s="68"/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5">
        <f t="shared" si="6"/>
        <v>14350</v>
      </c>
      <c r="E40" s="75">
        <f t="shared" si="7"/>
        <v>9312</v>
      </c>
      <c r="F40" s="95">
        <f t="shared" si="0"/>
        <v>64.89198606271776</v>
      </c>
      <c r="G40" s="75">
        <v>9312</v>
      </c>
      <c r="H40" s="75">
        <v>0</v>
      </c>
      <c r="I40" s="75">
        <f t="shared" si="8"/>
        <v>5038</v>
      </c>
      <c r="J40" s="95">
        <f t="shared" si="1"/>
        <v>35.10801393728223</v>
      </c>
      <c r="K40" s="75">
        <v>2521</v>
      </c>
      <c r="L40" s="95">
        <f t="shared" si="2"/>
        <v>17.567944250871083</v>
      </c>
      <c r="M40" s="75">
        <v>0</v>
      </c>
      <c r="N40" s="95">
        <f t="shared" si="3"/>
        <v>0</v>
      </c>
      <c r="O40" s="75">
        <v>2517</v>
      </c>
      <c r="P40" s="75">
        <v>1402</v>
      </c>
      <c r="Q40" s="95">
        <f t="shared" si="4"/>
        <v>17.54006968641115</v>
      </c>
      <c r="R40" s="75">
        <v>124</v>
      </c>
      <c r="S40" s="68" t="s">
        <v>90</v>
      </c>
      <c r="T40" s="68"/>
      <c r="U40" s="68"/>
      <c r="V40" s="68"/>
      <c r="W40" s="68" t="s">
        <v>90</v>
      </c>
      <c r="X40" s="68"/>
      <c r="Y40" s="68"/>
      <c r="Z40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155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156</v>
      </c>
      <c r="B2" s="144" t="s">
        <v>157</v>
      </c>
      <c r="C2" s="144" t="s">
        <v>158</v>
      </c>
      <c r="D2" s="121" t="s">
        <v>159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160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161</v>
      </c>
      <c r="AG2" s="151"/>
      <c r="AH2" s="151"/>
      <c r="AI2" s="152"/>
      <c r="AJ2" s="150" t="s">
        <v>162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163</v>
      </c>
      <c r="AU2" s="144"/>
      <c r="AV2" s="144"/>
      <c r="AW2" s="144"/>
      <c r="AX2" s="144"/>
      <c r="AY2" s="144"/>
      <c r="AZ2" s="150" t="s">
        <v>164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165</v>
      </c>
      <c r="E3" s="153" t="s">
        <v>166</v>
      </c>
      <c r="F3" s="151"/>
      <c r="G3" s="152"/>
      <c r="H3" s="156" t="s">
        <v>167</v>
      </c>
      <c r="I3" s="157"/>
      <c r="J3" s="158"/>
      <c r="K3" s="153" t="s">
        <v>168</v>
      </c>
      <c r="L3" s="157"/>
      <c r="M3" s="158"/>
      <c r="N3" s="88" t="s">
        <v>165</v>
      </c>
      <c r="O3" s="153" t="s">
        <v>169</v>
      </c>
      <c r="P3" s="154"/>
      <c r="Q3" s="154"/>
      <c r="R3" s="154"/>
      <c r="S3" s="154"/>
      <c r="T3" s="154"/>
      <c r="U3" s="155"/>
      <c r="V3" s="153" t="s">
        <v>170</v>
      </c>
      <c r="W3" s="154"/>
      <c r="X3" s="154"/>
      <c r="Y3" s="154"/>
      <c r="Z3" s="154"/>
      <c r="AA3" s="154"/>
      <c r="AB3" s="155"/>
      <c r="AC3" s="122" t="s">
        <v>171</v>
      </c>
      <c r="AD3" s="86"/>
      <c r="AE3" s="87"/>
      <c r="AF3" s="147" t="s">
        <v>165</v>
      </c>
      <c r="AG3" s="144" t="s">
        <v>173</v>
      </c>
      <c r="AH3" s="144" t="s">
        <v>175</v>
      </c>
      <c r="AI3" s="144" t="s">
        <v>176</v>
      </c>
      <c r="AJ3" s="145" t="s">
        <v>165</v>
      </c>
      <c r="AK3" s="144" t="s">
        <v>178</v>
      </c>
      <c r="AL3" s="144" t="s">
        <v>179</v>
      </c>
      <c r="AM3" s="144" t="s">
        <v>180</v>
      </c>
      <c r="AN3" s="144" t="s">
        <v>175</v>
      </c>
      <c r="AO3" s="144" t="s">
        <v>176</v>
      </c>
      <c r="AP3" s="144" t="s">
        <v>181</v>
      </c>
      <c r="AQ3" s="144" t="s">
        <v>182</v>
      </c>
      <c r="AR3" s="144" t="s">
        <v>183</v>
      </c>
      <c r="AS3" s="144" t="s">
        <v>184</v>
      </c>
      <c r="AT3" s="147" t="s">
        <v>165</v>
      </c>
      <c r="AU3" s="144" t="s">
        <v>178</v>
      </c>
      <c r="AV3" s="144" t="s">
        <v>179</v>
      </c>
      <c r="AW3" s="144" t="s">
        <v>180</v>
      </c>
      <c r="AX3" s="144" t="s">
        <v>175</v>
      </c>
      <c r="AY3" s="144" t="s">
        <v>176</v>
      </c>
      <c r="AZ3" s="147" t="s">
        <v>165</v>
      </c>
      <c r="BA3" s="144" t="s">
        <v>173</v>
      </c>
      <c r="BB3" s="144" t="s">
        <v>175</v>
      </c>
      <c r="BC3" s="144" t="s">
        <v>176</v>
      </c>
    </row>
    <row r="4" spans="1:55" s="51" customFormat="1" ht="26.25" customHeight="1">
      <c r="A4" s="145"/>
      <c r="B4" s="145"/>
      <c r="C4" s="145"/>
      <c r="D4" s="88"/>
      <c r="E4" s="88" t="s">
        <v>165</v>
      </c>
      <c r="F4" s="70" t="s">
        <v>185</v>
      </c>
      <c r="G4" s="70" t="s">
        <v>186</v>
      </c>
      <c r="H4" s="88" t="s">
        <v>165</v>
      </c>
      <c r="I4" s="70" t="s">
        <v>185</v>
      </c>
      <c r="J4" s="70" t="s">
        <v>186</v>
      </c>
      <c r="K4" s="88" t="s">
        <v>165</v>
      </c>
      <c r="L4" s="70" t="s">
        <v>185</v>
      </c>
      <c r="M4" s="70" t="s">
        <v>186</v>
      </c>
      <c r="N4" s="88"/>
      <c r="O4" s="88" t="s">
        <v>165</v>
      </c>
      <c r="P4" s="70" t="s">
        <v>173</v>
      </c>
      <c r="Q4" s="70" t="s">
        <v>175</v>
      </c>
      <c r="R4" s="70" t="s">
        <v>176</v>
      </c>
      <c r="S4" s="70" t="s">
        <v>188</v>
      </c>
      <c r="T4" s="70" t="s">
        <v>190</v>
      </c>
      <c r="U4" s="70" t="s">
        <v>192</v>
      </c>
      <c r="V4" s="88" t="s">
        <v>165</v>
      </c>
      <c r="W4" s="70" t="s">
        <v>173</v>
      </c>
      <c r="X4" s="70" t="s">
        <v>175</v>
      </c>
      <c r="Y4" s="70" t="s">
        <v>176</v>
      </c>
      <c r="Z4" s="70" t="s">
        <v>188</v>
      </c>
      <c r="AA4" s="70" t="s">
        <v>190</v>
      </c>
      <c r="AB4" s="70" t="s">
        <v>192</v>
      </c>
      <c r="AC4" s="88" t="s">
        <v>165</v>
      </c>
      <c r="AD4" s="70" t="s">
        <v>185</v>
      </c>
      <c r="AE4" s="70" t="s">
        <v>186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193</v>
      </c>
      <c r="E6" s="93" t="s">
        <v>193</v>
      </c>
      <c r="F6" s="93" t="s">
        <v>193</v>
      </c>
      <c r="G6" s="93" t="s">
        <v>193</v>
      </c>
      <c r="H6" s="93" t="s">
        <v>193</v>
      </c>
      <c r="I6" s="93" t="s">
        <v>193</v>
      </c>
      <c r="J6" s="93" t="s">
        <v>193</v>
      </c>
      <c r="K6" s="93" t="s">
        <v>193</v>
      </c>
      <c r="L6" s="93" t="s">
        <v>193</v>
      </c>
      <c r="M6" s="93" t="s">
        <v>193</v>
      </c>
      <c r="N6" s="93" t="s">
        <v>193</v>
      </c>
      <c r="O6" s="93" t="s">
        <v>193</v>
      </c>
      <c r="P6" s="93" t="s">
        <v>193</v>
      </c>
      <c r="Q6" s="93" t="s">
        <v>193</v>
      </c>
      <c r="R6" s="93" t="s">
        <v>193</v>
      </c>
      <c r="S6" s="93" t="s">
        <v>193</v>
      </c>
      <c r="T6" s="93" t="s">
        <v>193</v>
      </c>
      <c r="U6" s="93" t="s">
        <v>193</v>
      </c>
      <c r="V6" s="93" t="s">
        <v>193</v>
      </c>
      <c r="W6" s="93" t="s">
        <v>193</v>
      </c>
      <c r="X6" s="93" t="s">
        <v>193</v>
      </c>
      <c r="Y6" s="93" t="s">
        <v>193</v>
      </c>
      <c r="Z6" s="93" t="s">
        <v>193</v>
      </c>
      <c r="AA6" s="93" t="s">
        <v>193</v>
      </c>
      <c r="AB6" s="93" t="s">
        <v>193</v>
      </c>
      <c r="AC6" s="93" t="s">
        <v>193</v>
      </c>
      <c r="AD6" s="93" t="s">
        <v>193</v>
      </c>
      <c r="AE6" s="93" t="s">
        <v>193</v>
      </c>
      <c r="AF6" s="94" t="s">
        <v>194</v>
      </c>
      <c r="AG6" s="94" t="s">
        <v>194</v>
      </c>
      <c r="AH6" s="94" t="s">
        <v>194</v>
      </c>
      <c r="AI6" s="94" t="s">
        <v>194</v>
      </c>
      <c r="AJ6" s="94" t="s">
        <v>194</v>
      </c>
      <c r="AK6" s="94" t="s">
        <v>194</v>
      </c>
      <c r="AL6" s="94" t="s">
        <v>194</v>
      </c>
      <c r="AM6" s="94" t="s">
        <v>194</v>
      </c>
      <c r="AN6" s="94" t="s">
        <v>194</v>
      </c>
      <c r="AO6" s="94" t="s">
        <v>194</v>
      </c>
      <c r="AP6" s="94" t="s">
        <v>194</v>
      </c>
      <c r="AQ6" s="94" t="s">
        <v>194</v>
      </c>
      <c r="AR6" s="94" t="s">
        <v>194</v>
      </c>
      <c r="AS6" s="94" t="s">
        <v>194</v>
      </c>
      <c r="AT6" s="94" t="s">
        <v>194</v>
      </c>
      <c r="AU6" s="94" t="s">
        <v>194</v>
      </c>
      <c r="AV6" s="94" t="s">
        <v>194</v>
      </c>
      <c r="AW6" s="94" t="s">
        <v>194</v>
      </c>
      <c r="AX6" s="94" t="s">
        <v>194</v>
      </c>
      <c r="AY6" s="94" t="s">
        <v>194</v>
      </c>
      <c r="AZ6" s="94" t="s">
        <v>194</v>
      </c>
      <c r="BA6" s="94" t="s">
        <v>194</v>
      </c>
      <c r="BB6" s="94" t="s">
        <v>194</v>
      </c>
      <c r="BC6" s="94" t="s">
        <v>194</v>
      </c>
    </row>
    <row r="7" spans="1:55" s="57" customFormat="1" ht="12" customHeight="1">
      <c r="A7" s="113" t="s">
        <v>195</v>
      </c>
      <c r="B7" s="114" t="s">
        <v>196</v>
      </c>
      <c r="C7" s="113" t="s">
        <v>165</v>
      </c>
      <c r="D7" s="80">
        <f aca="true" t="shared" si="0" ref="D7:AI7">SUM(D8:D40)</f>
        <v>567007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215998</v>
      </c>
      <c r="I7" s="80">
        <f t="shared" si="0"/>
        <v>203559</v>
      </c>
      <c r="J7" s="80">
        <f t="shared" si="0"/>
        <v>12439</v>
      </c>
      <c r="K7" s="80">
        <f t="shared" si="0"/>
        <v>351009</v>
      </c>
      <c r="L7" s="80">
        <f t="shared" si="0"/>
        <v>218917</v>
      </c>
      <c r="M7" s="80">
        <f t="shared" si="0"/>
        <v>132092</v>
      </c>
      <c r="N7" s="80">
        <f t="shared" si="0"/>
        <v>568200</v>
      </c>
      <c r="O7" s="80">
        <f t="shared" si="0"/>
        <v>422476</v>
      </c>
      <c r="P7" s="80">
        <f t="shared" si="0"/>
        <v>414788</v>
      </c>
      <c r="Q7" s="80">
        <f t="shared" si="0"/>
        <v>0</v>
      </c>
      <c r="R7" s="80">
        <f t="shared" si="0"/>
        <v>0</v>
      </c>
      <c r="S7" s="80">
        <f t="shared" si="0"/>
        <v>7688</v>
      </c>
      <c r="T7" s="80">
        <f t="shared" si="0"/>
        <v>0</v>
      </c>
      <c r="U7" s="80">
        <f t="shared" si="0"/>
        <v>0</v>
      </c>
      <c r="V7" s="80">
        <f t="shared" si="0"/>
        <v>144531</v>
      </c>
      <c r="W7" s="80">
        <f t="shared" si="0"/>
        <v>133227</v>
      </c>
      <c r="X7" s="80">
        <f t="shared" si="0"/>
        <v>0</v>
      </c>
      <c r="Y7" s="80">
        <f t="shared" si="0"/>
        <v>0</v>
      </c>
      <c r="Z7" s="80">
        <f t="shared" si="0"/>
        <v>11304</v>
      </c>
      <c r="AA7" s="80">
        <f t="shared" si="0"/>
        <v>0</v>
      </c>
      <c r="AB7" s="80">
        <f t="shared" si="0"/>
        <v>0</v>
      </c>
      <c r="AC7" s="80">
        <f t="shared" si="0"/>
        <v>1193</v>
      </c>
      <c r="AD7" s="80">
        <f t="shared" si="0"/>
        <v>1193</v>
      </c>
      <c r="AE7" s="80">
        <f t="shared" si="0"/>
        <v>0</v>
      </c>
      <c r="AF7" s="80">
        <f t="shared" si="0"/>
        <v>16601</v>
      </c>
      <c r="AG7" s="80">
        <f t="shared" si="0"/>
        <v>16601</v>
      </c>
      <c r="AH7" s="80">
        <f t="shared" si="0"/>
        <v>0</v>
      </c>
      <c r="AI7" s="80">
        <f t="shared" si="0"/>
        <v>0</v>
      </c>
      <c r="AJ7" s="80">
        <f aca="true" t="shared" si="1" ref="AJ7:BC7">SUM(AJ8:AJ40)</f>
        <v>17129</v>
      </c>
      <c r="AK7" s="80">
        <f t="shared" si="1"/>
        <v>71</v>
      </c>
      <c r="AL7" s="80">
        <f t="shared" si="1"/>
        <v>593</v>
      </c>
      <c r="AM7" s="80">
        <f t="shared" si="1"/>
        <v>7167</v>
      </c>
      <c r="AN7" s="80">
        <f t="shared" si="1"/>
        <v>9092</v>
      </c>
      <c r="AO7" s="80">
        <f t="shared" si="1"/>
        <v>0</v>
      </c>
      <c r="AP7" s="80">
        <f t="shared" si="1"/>
        <v>0</v>
      </c>
      <c r="AQ7" s="80">
        <f t="shared" si="1"/>
        <v>152</v>
      </c>
      <c r="AR7" s="80">
        <f t="shared" si="1"/>
        <v>6</v>
      </c>
      <c r="AS7" s="80">
        <f t="shared" si="1"/>
        <v>48</v>
      </c>
      <c r="AT7" s="80">
        <f t="shared" si="1"/>
        <v>484</v>
      </c>
      <c r="AU7" s="80">
        <f t="shared" si="1"/>
        <v>136</v>
      </c>
      <c r="AV7" s="80">
        <f t="shared" si="1"/>
        <v>0</v>
      </c>
      <c r="AW7" s="80">
        <f t="shared" si="1"/>
        <v>348</v>
      </c>
      <c r="AX7" s="80">
        <f t="shared" si="1"/>
        <v>0</v>
      </c>
      <c r="AY7" s="80">
        <f t="shared" si="1"/>
        <v>0</v>
      </c>
      <c r="AZ7" s="80">
        <f t="shared" si="1"/>
        <v>664</v>
      </c>
      <c r="BA7" s="80">
        <f t="shared" si="1"/>
        <v>664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197</v>
      </c>
      <c r="B8" s="116" t="s">
        <v>198</v>
      </c>
      <c r="C8" s="115" t="s">
        <v>199</v>
      </c>
      <c r="D8" s="74">
        <f aca="true" t="shared" si="2" ref="D8:D40">SUM(E8,+H8,+K8)</f>
        <v>34329</v>
      </c>
      <c r="E8" s="74">
        <f aca="true" t="shared" si="3" ref="E8:E40">SUM(F8:G8)</f>
        <v>0</v>
      </c>
      <c r="F8" s="74">
        <v>0</v>
      </c>
      <c r="G8" s="74">
        <v>0</v>
      </c>
      <c r="H8" s="74">
        <f aca="true" t="shared" si="4" ref="H8:H40">SUM(I8:J8)</f>
        <v>15737</v>
      </c>
      <c r="I8" s="74">
        <v>14213</v>
      </c>
      <c r="J8" s="74">
        <v>1524</v>
      </c>
      <c r="K8" s="74">
        <f aca="true" t="shared" si="5" ref="K8:K40">SUM(L8:M8)</f>
        <v>18592</v>
      </c>
      <c r="L8" s="74">
        <v>11900</v>
      </c>
      <c r="M8" s="74">
        <v>6692</v>
      </c>
      <c r="N8" s="74">
        <f aca="true" t="shared" si="6" ref="N8:N40">SUM(O8,+V8,+AC8)</f>
        <v>34329</v>
      </c>
      <c r="O8" s="74">
        <f aca="true" t="shared" si="7" ref="O8:O40">SUM(P8:U8)</f>
        <v>26113</v>
      </c>
      <c r="P8" s="74">
        <v>26113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40">SUM(W8:AB8)</f>
        <v>8216</v>
      </c>
      <c r="W8" s="74">
        <v>8216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40">SUM(AD8:AE8)</f>
        <v>0</v>
      </c>
      <c r="AD8" s="74">
        <v>0</v>
      </c>
      <c r="AE8" s="74">
        <v>0</v>
      </c>
      <c r="AF8" s="74">
        <f aca="true" t="shared" si="10" ref="AF8:AF40">SUM(AG8:AI8)</f>
        <v>700</v>
      </c>
      <c r="AG8" s="74">
        <v>700</v>
      </c>
      <c r="AH8" s="74">
        <v>0</v>
      </c>
      <c r="AI8" s="74">
        <v>0</v>
      </c>
      <c r="AJ8" s="74">
        <f aca="true" t="shared" si="11" ref="AJ8:AJ40">SUM(AK8:AS8)</f>
        <v>855</v>
      </c>
      <c r="AK8" s="74">
        <v>0</v>
      </c>
      <c r="AL8" s="74">
        <v>179</v>
      </c>
      <c r="AM8" s="74">
        <v>3</v>
      </c>
      <c r="AN8" s="74">
        <v>673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40">SUM(AU8:AY8)</f>
        <v>24</v>
      </c>
      <c r="AU8" s="74">
        <v>24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40">SUM(BA8:BC8)</f>
        <v>179</v>
      </c>
      <c r="BA8" s="74">
        <v>179</v>
      </c>
      <c r="BB8" s="74">
        <v>0</v>
      </c>
      <c r="BC8" s="74">
        <v>0</v>
      </c>
    </row>
    <row r="9" spans="1:55" s="59" customFormat="1" ht="12" customHeight="1">
      <c r="A9" s="115" t="s">
        <v>197</v>
      </c>
      <c r="B9" s="116" t="s">
        <v>200</v>
      </c>
      <c r="C9" s="115" t="s">
        <v>201</v>
      </c>
      <c r="D9" s="74">
        <f t="shared" si="2"/>
        <v>32145</v>
      </c>
      <c r="E9" s="74">
        <f t="shared" si="3"/>
        <v>0</v>
      </c>
      <c r="F9" s="74">
        <v>0</v>
      </c>
      <c r="G9" s="74">
        <v>0</v>
      </c>
      <c r="H9" s="74">
        <f t="shared" si="4"/>
        <v>0</v>
      </c>
      <c r="I9" s="74">
        <v>0</v>
      </c>
      <c r="J9" s="74">
        <v>0</v>
      </c>
      <c r="K9" s="74">
        <f t="shared" si="5"/>
        <v>32145</v>
      </c>
      <c r="L9" s="74">
        <v>25595</v>
      </c>
      <c r="M9" s="74">
        <v>6550</v>
      </c>
      <c r="N9" s="74">
        <f t="shared" si="6"/>
        <v>32145</v>
      </c>
      <c r="O9" s="74">
        <f t="shared" si="7"/>
        <v>25595</v>
      </c>
      <c r="P9" s="74">
        <v>25595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6550</v>
      </c>
      <c r="W9" s="74">
        <v>6550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1154</v>
      </c>
      <c r="AG9" s="74">
        <v>1154</v>
      </c>
      <c r="AH9" s="74">
        <v>0</v>
      </c>
      <c r="AI9" s="74">
        <v>0</v>
      </c>
      <c r="AJ9" s="74">
        <f t="shared" si="11"/>
        <v>1154</v>
      </c>
      <c r="AK9" s="74">
        <v>0</v>
      </c>
      <c r="AL9" s="74">
        <v>0</v>
      </c>
      <c r="AM9" s="74">
        <v>1150</v>
      </c>
      <c r="AN9" s="74">
        <v>0</v>
      </c>
      <c r="AO9" s="74">
        <v>0</v>
      </c>
      <c r="AP9" s="74">
        <v>0</v>
      </c>
      <c r="AQ9" s="74">
        <v>0</v>
      </c>
      <c r="AR9" s="74">
        <v>4</v>
      </c>
      <c r="AS9" s="74">
        <v>0</v>
      </c>
      <c r="AT9" s="74">
        <f t="shared" si="12"/>
        <v>99</v>
      </c>
      <c r="AU9" s="74">
        <v>0</v>
      </c>
      <c r="AV9" s="74">
        <v>0</v>
      </c>
      <c r="AW9" s="74">
        <v>99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85</v>
      </c>
      <c r="B10" s="116" t="s">
        <v>93</v>
      </c>
      <c r="C10" s="115" t="s">
        <v>94</v>
      </c>
      <c r="D10" s="74">
        <f t="shared" si="2"/>
        <v>27751</v>
      </c>
      <c r="E10" s="74">
        <f t="shared" si="3"/>
        <v>0</v>
      </c>
      <c r="F10" s="74">
        <v>0</v>
      </c>
      <c r="G10" s="74">
        <v>0</v>
      </c>
      <c r="H10" s="74">
        <f t="shared" si="4"/>
        <v>20404</v>
      </c>
      <c r="I10" s="74">
        <v>20404</v>
      </c>
      <c r="J10" s="74">
        <v>0</v>
      </c>
      <c r="K10" s="74">
        <f t="shared" si="5"/>
        <v>7347</v>
      </c>
      <c r="L10" s="74">
        <v>0</v>
      </c>
      <c r="M10" s="74">
        <v>7347</v>
      </c>
      <c r="N10" s="74">
        <f t="shared" si="6"/>
        <v>27798</v>
      </c>
      <c r="O10" s="74">
        <f t="shared" si="7"/>
        <v>20404</v>
      </c>
      <c r="P10" s="74">
        <v>13554</v>
      </c>
      <c r="Q10" s="74">
        <v>0</v>
      </c>
      <c r="R10" s="74">
        <v>0</v>
      </c>
      <c r="S10" s="74">
        <v>6850</v>
      </c>
      <c r="T10" s="74">
        <v>0</v>
      </c>
      <c r="U10" s="74">
        <v>0</v>
      </c>
      <c r="V10" s="74">
        <f t="shared" si="8"/>
        <v>7347</v>
      </c>
      <c r="W10" s="74">
        <v>691</v>
      </c>
      <c r="X10" s="74">
        <v>0</v>
      </c>
      <c r="Y10" s="74">
        <v>0</v>
      </c>
      <c r="Z10" s="74">
        <v>6656</v>
      </c>
      <c r="AA10" s="74">
        <v>0</v>
      </c>
      <c r="AB10" s="74">
        <v>0</v>
      </c>
      <c r="AC10" s="74">
        <f t="shared" si="9"/>
        <v>47</v>
      </c>
      <c r="AD10" s="74">
        <v>47</v>
      </c>
      <c r="AE10" s="74">
        <v>0</v>
      </c>
      <c r="AF10" s="74">
        <f t="shared" si="10"/>
        <v>239</v>
      </c>
      <c r="AG10" s="74">
        <v>239</v>
      </c>
      <c r="AH10" s="74">
        <v>0</v>
      </c>
      <c r="AI10" s="74">
        <v>0</v>
      </c>
      <c r="AJ10" s="74">
        <f t="shared" si="11"/>
        <v>239</v>
      </c>
      <c r="AK10" s="74">
        <v>0</v>
      </c>
      <c r="AL10" s="74">
        <v>0</v>
      </c>
      <c r="AM10" s="74">
        <v>31</v>
      </c>
      <c r="AN10" s="74">
        <v>208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85</v>
      </c>
      <c r="B11" s="116" t="s">
        <v>95</v>
      </c>
      <c r="C11" s="115" t="s">
        <v>96</v>
      </c>
      <c r="D11" s="74">
        <f t="shared" si="2"/>
        <v>46081</v>
      </c>
      <c r="E11" s="74">
        <f t="shared" si="3"/>
        <v>0</v>
      </c>
      <c r="F11" s="74">
        <v>0</v>
      </c>
      <c r="G11" s="74">
        <v>0</v>
      </c>
      <c r="H11" s="74">
        <f t="shared" si="4"/>
        <v>28104</v>
      </c>
      <c r="I11" s="74">
        <v>28104</v>
      </c>
      <c r="J11" s="74">
        <v>0</v>
      </c>
      <c r="K11" s="74">
        <f t="shared" si="5"/>
        <v>17977</v>
      </c>
      <c r="L11" s="74">
        <v>0</v>
      </c>
      <c r="M11" s="74">
        <v>17977</v>
      </c>
      <c r="N11" s="74">
        <f t="shared" si="6"/>
        <v>46081</v>
      </c>
      <c r="O11" s="74">
        <f t="shared" si="7"/>
        <v>28104</v>
      </c>
      <c r="P11" s="74">
        <v>28104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17977</v>
      </c>
      <c r="W11" s="74">
        <v>17977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1844</v>
      </c>
      <c r="AG11" s="74">
        <v>1844</v>
      </c>
      <c r="AH11" s="74">
        <v>0</v>
      </c>
      <c r="AI11" s="74">
        <v>0</v>
      </c>
      <c r="AJ11" s="74">
        <f t="shared" si="11"/>
        <v>1877</v>
      </c>
      <c r="AK11" s="74">
        <v>35</v>
      </c>
      <c r="AL11" s="74">
        <v>0</v>
      </c>
      <c r="AM11" s="74">
        <v>2</v>
      </c>
      <c r="AN11" s="74">
        <v>1840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2</v>
      </c>
      <c r="AU11" s="74">
        <v>2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85</v>
      </c>
      <c r="B12" s="117" t="s">
        <v>97</v>
      </c>
      <c r="C12" s="68" t="s">
        <v>98</v>
      </c>
      <c r="D12" s="75">
        <f t="shared" si="2"/>
        <v>34710</v>
      </c>
      <c r="E12" s="75">
        <f t="shared" si="3"/>
        <v>0</v>
      </c>
      <c r="F12" s="75">
        <v>0</v>
      </c>
      <c r="G12" s="75">
        <v>0</v>
      </c>
      <c r="H12" s="75">
        <f t="shared" si="4"/>
        <v>23768</v>
      </c>
      <c r="I12" s="75">
        <v>23768</v>
      </c>
      <c r="J12" s="75">
        <v>0</v>
      </c>
      <c r="K12" s="75">
        <f t="shared" si="5"/>
        <v>10942</v>
      </c>
      <c r="L12" s="75">
        <v>0</v>
      </c>
      <c r="M12" s="75">
        <v>10942</v>
      </c>
      <c r="N12" s="75">
        <f t="shared" si="6"/>
        <v>34710</v>
      </c>
      <c r="O12" s="75">
        <f t="shared" si="7"/>
        <v>23768</v>
      </c>
      <c r="P12" s="75">
        <v>23768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10942</v>
      </c>
      <c r="W12" s="75">
        <v>10942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1246</v>
      </c>
      <c r="AG12" s="75">
        <v>1246</v>
      </c>
      <c r="AH12" s="75">
        <v>0</v>
      </c>
      <c r="AI12" s="75">
        <v>0</v>
      </c>
      <c r="AJ12" s="75">
        <f t="shared" si="11"/>
        <v>1279</v>
      </c>
      <c r="AK12" s="75">
        <v>34</v>
      </c>
      <c r="AL12" s="75">
        <v>0</v>
      </c>
      <c r="AM12" s="75">
        <v>0</v>
      </c>
      <c r="AN12" s="75">
        <v>1245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2"/>
        <v>1</v>
      </c>
      <c r="AU12" s="75">
        <v>1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85</v>
      </c>
      <c r="B13" s="117" t="s">
        <v>99</v>
      </c>
      <c r="C13" s="68" t="s">
        <v>100</v>
      </c>
      <c r="D13" s="75">
        <f t="shared" si="2"/>
        <v>26202</v>
      </c>
      <c r="E13" s="75">
        <f t="shared" si="3"/>
        <v>0</v>
      </c>
      <c r="F13" s="75">
        <v>0</v>
      </c>
      <c r="G13" s="75">
        <v>0</v>
      </c>
      <c r="H13" s="75">
        <f t="shared" si="4"/>
        <v>21901</v>
      </c>
      <c r="I13" s="75">
        <v>21901</v>
      </c>
      <c r="J13" s="75">
        <v>0</v>
      </c>
      <c r="K13" s="75">
        <f t="shared" si="5"/>
        <v>4301</v>
      </c>
      <c r="L13" s="75">
        <v>0</v>
      </c>
      <c r="M13" s="75">
        <v>4301</v>
      </c>
      <c r="N13" s="75">
        <f t="shared" si="6"/>
        <v>26451</v>
      </c>
      <c r="O13" s="75">
        <f t="shared" si="7"/>
        <v>21901</v>
      </c>
      <c r="P13" s="75">
        <v>21901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4301</v>
      </c>
      <c r="W13" s="75">
        <v>4301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249</v>
      </c>
      <c r="AD13" s="75">
        <v>249</v>
      </c>
      <c r="AE13" s="75">
        <v>0</v>
      </c>
      <c r="AF13" s="75">
        <f t="shared" si="10"/>
        <v>973</v>
      </c>
      <c r="AG13" s="75">
        <v>973</v>
      </c>
      <c r="AH13" s="75">
        <v>0</v>
      </c>
      <c r="AI13" s="75">
        <v>0</v>
      </c>
      <c r="AJ13" s="75">
        <f t="shared" si="11"/>
        <v>973</v>
      </c>
      <c r="AK13" s="74">
        <v>0</v>
      </c>
      <c r="AL13" s="75">
        <v>0</v>
      </c>
      <c r="AM13" s="75">
        <v>31</v>
      </c>
      <c r="AN13" s="75">
        <v>942</v>
      </c>
      <c r="AO13" s="75">
        <v>0</v>
      </c>
      <c r="AP13" s="75">
        <v>0</v>
      </c>
      <c r="AQ13" s="75">
        <v>0</v>
      </c>
      <c r="AR13" s="75">
        <v>0</v>
      </c>
      <c r="AS13" s="75"/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85</v>
      </c>
      <c r="B14" s="117" t="s">
        <v>101</v>
      </c>
      <c r="C14" s="68" t="s">
        <v>102</v>
      </c>
      <c r="D14" s="75">
        <f t="shared" si="2"/>
        <v>19903</v>
      </c>
      <c r="E14" s="75">
        <f t="shared" si="3"/>
        <v>0</v>
      </c>
      <c r="F14" s="75">
        <v>0</v>
      </c>
      <c r="G14" s="75">
        <v>0</v>
      </c>
      <c r="H14" s="75">
        <f t="shared" si="4"/>
        <v>19903</v>
      </c>
      <c r="I14" s="75">
        <v>17281</v>
      </c>
      <c r="J14" s="75">
        <v>2622</v>
      </c>
      <c r="K14" s="75">
        <f t="shared" si="5"/>
        <v>0</v>
      </c>
      <c r="L14" s="75">
        <v>0</v>
      </c>
      <c r="M14" s="75">
        <v>0</v>
      </c>
      <c r="N14" s="75">
        <f t="shared" si="6"/>
        <v>19903</v>
      </c>
      <c r="O14" s="75">
        <f t="shared" si="7"/>
        <v>17281</v>
      </c>
      <c r="P14" s="75">
        <v>17281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2622</v>
      </c>
      <c r="W14" s="75">
        <v>2622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816</v>
      </c>
      <c r="AG14" s="75">
        <v>816</v>
      </c>
      <c r="AH14" s="75">
        <v>0</v>
      </c>
      <c r="AI14" s="75">
        <v>0</v>
      </c>
      <c r="AJ14" s="75">
        <f t="shared" si="11"/>
        <v>816</v>
      </c>
      <c r="AK14" s="74">
        <v>0</v>
      </c>
      <c r="AL14" s="75">
        <v>0</v>
      </c>
      <c r="AM14" s="75">
        <v>539</v>
      </c>
      <c r="AN14" s="75">
        <v>104</v>
      </c>
      <c r="AO14" s="75">
        <v>0</v>
      </c>
      <c r="AP14" s="75">
        <v>0</v>
      </c>
      <c r="AQ14" s="75">
        <v>125</v>
      </c>
      <c r="AR14" s="75">
        <v>0</v>
      </c>
      <c r="AS14" s="75">
        <v>48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85</v>
      </c>
      <c r="B15" s="117" t="s">
        <v>103</v>
      </c>
      <c r="C15" s="68" t="s">
        <v>104</v>
      </c>
      <c r="D15" s="75">
        <f t="shared" si="2"/>
        <v>84852</v>
      </c>
      <c r="E15" s="75">
        <f t="shared" si="3"/>
        <v>0</v>
      </c>
      <c r="F15" s="75">
        <v>0</v>
      </c>
      <c r="G15" s="75">
        <v>0</v>
      </c>
      <c r="H15" s="75">
        <f t="shared" si="4"/>
        <v>0</v>
      </c>
      <c r="I15" s="75">
        <v>0</v>
      </c>
      <c r="J15" s="75">
        <v>0</v>
      </c>
      <c r="K15" s="75">
        <f t="shared" si="5"/>
        <v>84852</v>
      </c>
      <c r="L15" s="75">
        <v>70590</v>
      </c>
      <c r="M15" s="75">
        <v>14262</v>
      </c>
      <c r="N15" s="75">
        <f t="shared" si="6"/>
        <v>84852</v>
      </c>
      <c r="O15" s="75">
        <f t="shared" si="7"/>
        <v>70590</v>
      </c>
      <c r="P15" s="75">
        <v>70590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14262</v>
      </c>
      <c r="W15" s="75">
        <v>14262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3437</v>
      </c>
      <c r="AG15" s="75">
        <v>3437</v>
      </c>
      <c r="AH15" s="75">
        <v>0</v>
      </c>
      <c r="AI15" s="75">
        <v>0</v>
      </c>
      <c r="AJ15" s="75">
        <f t="shared" si="11"/>
        <v>3437</v>
      </c>
      <c r="AK15" s="74">
        <v>0</v>
      </c>
      <c r="AL15" s="75">
        <v>0</v>
      </c>
      <c r="AM15" s="75">
        <v>1171</v>
      </c>
      <c r="AN15" s="75">
        <v>2242</v>
      </c>
      <c r="AO15" s="75">
        <v>0</v>
      </c>
      <c r="AP15" s="75">
        <v>0</v>
      </c>
      <c r="AQ15" s="75">
        <v>24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85</v>
      </c>
      <c r="B16" s="117" t="s">
        <v>105</v>
      </c>
      <c r="C16" s="68" t="s">
        <v>106</v>
      </c>
      <c r="D16" s="75">
        <f t="shared" si="2"/>
        <v>10859</v>
      </c>
      <c r="E16" s="75">
        <f t="shared" si="3"/>
        <v>0</v>
      </c>
      <c r="F16" s="75">
        <v>0</v>
      </c>
      <c r="G16" s="75">
        <v>0</v>
      </c>
      <c r="H16" s="75">
        <f t="shared" si="4"/>
        <v>6325</v>
      </c>
      <c r="I16" s="75">
        <v>6325</v>
      </c>
      <c r="J16" s="75">
        <v>0</v>
      </c>
      <c r="K16" s="75">
        <f t="shared" si="5"/>
        <v>4534</v>
      </c>
      <c r="L16" s="75">
        <v>0</v>
      </c>
      <c r="M16" s="75">
        <v>4534</v>
      </c>
      <c r="N16" s="75">
        <f t="shared" si="6"/>
        <v>10906</v>
      </c>
      <c r="O16" s="75">
        <f t="shared" si="7"/>
        <v>6325</v>
      </c>
      <c r="P16" s="75">
        <v>5515</v>
      </c>
      <c r="Q16" s="75">
        <v>0</v>
      </c>
      <c r="R16" s="75">
        <v>0</v>
      </c>
      <c r="S16" s="75">
        <v>810</v>
      </c>
      <c r="T16" s="75">
        <v>0</v>
      </c>
      <c r="U16" s="75">
        <v>0</v>
      </c>
      <c r="V16" s="75">
        <f t="shared" si="8"/>
        <v>4534</v>
      </c>
      <c r="W16" s="75">
        <v>545</v>
      </c>
      <c r="X16" s="75">
        <v>0</v>
      </c>
      <c r="Y16" s="75">
        <v>0</v>
      </c>
      <c r="Z16" s="75">
        <v>3989</v>
      </c>
      <c r="AA16" s="75">
        <v>0</v>
      </c>
      <c r="AB16" s="75">
        <v>0</v>
      </c>
      <c r="AC16" s="75">
        <f t="shared" si="9"/>
        <v>47</v>
      </c>
      <c r="AD16" s="75">
        <v>47</v>
      </c>
      <c r="AE16" s="75">
        <v>0</v>
      </c>
      <c r="AF16" s="75">
        <f t="shared" si="10"/>
        <v>137</v>
      </c>
      <c r="AG16" s="75">
        <v>137</v>
      </c>
      <c r="AH16" s="75">
        <v>0</v>
      </c>
      <c r="AI16" s="75">
        <v>0</v>
      </c>
      <c r="AJ16" s="75">
        <f t="shared" si="11"/>
        <v>137</v>
      </c>
      <c r="AK16" s="74">
        <v>0</v>
      </c>
      <c r="AL16" s="75">
        <v>0</v>
      </c>
      <c r="AM16" s="75">
        <v>3</v>
      </c>
      <c r="AN16" s="75">
        <v>133</v>
      </c>
      <c r="AO16" s="75">
        <v>0</v>
      </c>
      <c r="AP16" s="75">
        <v>0</v>
      </c>
      <c r="AQ16" s="75">
        <v>1</v>
      </c>
      <c r="AR16" s="75">
        <v>0</v>
      </c>
      <c r="AS16" s="75">
        <v>0</v>
      </c>
      <c r="AT16" s="75">
        <f t="shared" si="12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85</v>
      </c>
      <c r="B17" s="117" t="s">
        <v>107</v>
      </c>
      <c r="C17" s="68" t="s">
        <v>108</v>
      </c>
      <c r="D17" s="75">
        <f t="shared" si="2"/>
        <v>17780</v>
      </c>
      <c r="E17" s="75">
        <f t="shared" si="3"/>
        <v>0</v>
      </c>
      <c r="F17" s="75">
        <v>0</v>
      </c>
      <c r="G17" s="75">
        <v>0</v>
      </c>
      <c r="H17" s="75">
        <f t="shared" si="4"/>
        <v>0</v>
      </c>
      <c r="I17" s="75">
        <v>0</v>
      </c>
      <c r="J17" s="75">
        <v>0</v>
      </c>
      <c r="K17" s="75">
        <f t="shared" si="5"/>
        <v>17780</v>
      </c>
      <c r="L17" s="75">
        <v>12284</v>
      </c>
      <c r="M17" s="75">
        <v>5496</v>
      </c>
      <c r="N17" s="75">
        <f t="shared" si="6"/>
        <v>17780</v>
      </c>
      <c r="O17" s="75">
        <f t="shared" si="7"/>
        <v>12284</v>
      </c>
      <c r="P17" s="75">
        <v>12284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5496</v>
      </c>
      <c r="W17" s="75">
        <v>5496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44</v>
      </c>
      <c r="AG17" s="75">
        <v>44</v>
      </c>
      <c r="AH17" s="75">
        <v>0</v>
      </c>
      <c r="AI17" s="75">
        <v>0</v>
      </c>
      <c r="AJ17" s="75">
        <f t="shared" si="11"/>
        <v>149</v>
      </c>
      <c r="AK17" s="74">
        <v>0</v>
      </c>
      <c r="AL17" s="75">
        <v>105</v>
      </c>
      <c r="AM17" s="75">
        <v>44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105</v>
      </c>
      <c r="BA17" s="75">
        <v>105</v>
      </c>
      <c r="BB17" s="75">
        <v>0</v>
      </c>
      <c r="BC17" s="75">
        <v>0</v>
      </c>
    </row>
    <row r="18" spans="1:55" s="59" customFormat="1" ht="12" customHeight="1">
      <c r="A18" s="68" t="s">
        <v>202</v>
      </c>
      <c r="B18" s="117" t="s">
        <v>203</v>
      </c>
      <c r="C18" s="68" t="s">
        <v>204</v>
      </c>
      <c r="D18" s="75">
        <f t="shared" si="2"/>
        <v>18509</v>
      </c>
      <c r="E18" s="75">
        <f t="shared" si="3"/>
        <v>0</v>
      </c>
      <c r="F18" s="75">
        <v>0</v>
      </c>
      <c r="G18" s="75">
        <v>0</v>
      </c>
      <c r="H18" s="75">
        <f t="shared" si="4"/>
        <v>15624</v>
      </c>
      <c r="I18" s="75">
        <v>15624</v>
      </c>
      <c r="J18" s="75">
        <v>0</v>
      </c>
      <c r="K18" s="75">
        <f t="shared" si="5"/>
        <v>2885</v>
      </c>
      <c r="L18" s="75">
        <v>0</v>
      </c>
      <c r="M18" s="75">
        <v>2885</v>
      </c>
      <c r="N18" s="75">
        <f t="shared" si="6"/>
        <v>18509</v>
      </c>
      <c r="O18" s="75">
        <f t="shared" si="7"/>
        <v>15624</v>
      </c>
      <c r="P18" s="75">
        <v>15624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2885</v>
      </c>
      <c r="W18" s="75">
        <v>2885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1014</v>
      </c>
      <c r="AG18" s="75">
        <v>1014</v>
      </c>
      <c r="AH18" s="75">
        <v>0</v>
      </c>
      <c r="AI18" s="75">
        <v>0</v>
      </c>
      <c r="AJ18" s="75">
        <f t="shared" si="11"/>
        <v>1014</v>
      </c>
      <c r="AK18" s="74">
        <v>0</v>
      </c>
      <c r="AL18" s="75">
        <v>0</v>
      </c>
      <c r="AM18" s="75">
        <v>1014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195</v>
      </c>
      <c r="B19" s="117" t="s">
        <v>205</v>
      </c>
      <c r="C19" s="68" t="s">
        <v>206</v>
      </c>
      <c r="D19" s="75">
        <f t="shared" si="2"/>
        <v>18288</v>
      </c>
      <c r="E19" s="75">
        <f t="shared" si="3"/>
        <v>0</v>
      </c>
      <c r="F19" s="75">
        <v>0</v>
      </c>
      <c r="G19" s="75">
        <v>0</v>
      </c>
      <c r="H19" s="75">
        <f t="shared" si="4"/>
        <v>18288</v>
      </c>
      <c r="I19" s="75">
        <v>12045</v>
      </c>
      <c r="J19" s="75">
        <v>6243</v>
      </c>
      <c r="K19" s="75">
        <f t="shared" si="5"/>
        <v>0</v>
      </c>
      <c r="L19" s="75">
        <v>0</v>
      </c>
      <c r="M19" s="75">
        <v>0</v>
      </c>
      <c r="N19" s="75">
        <f t="shared" si="6"/>
        <v>18571</v>
      </c>
      <c r="O19" s="75">
        <f t="shared" si="7"/>
        <v>12045</v>
      </c>
      <c r="P19" s="75">
        <v>12045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6243</v>
      </c>
      <c r="W19" s="75">
        <v>6243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283</v>
      </c>
      <c r="AD19" s="75">
        <v>283</v>
      </c>
      <c r="AE19" s="75">
        <v>0</v>
      </c>
      <c r="AF19" s="75">
        <f t="shared" si="10"/>
        <v>69</v>
      </c>
      <c r="AG19" s="75">
        <v>69</v>
      </c>
      <c r="AH19" s="75">
        <v>0</v>
      </c>
      <c r="AI19" s="75">
        <v>0</v>
      </c>
      <c r="AJ19" s="75">
        <f t="shared" si="11"/>
        <v>0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69</v>
      </c>
      <c r="AU19" s="75">
        <v>69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207</v>
      </c>
      <c r="B20" s="117" t="s">
        <v>208</v>
      </c>
      <c r="C20" s="68" t="s">
        <v>209</v>
      </c>
      <c r="D20" s="75">
        <f t="shared" si="2"/>
        <v>71438</v>
      </c>
      <c r="E20" s="75">
        <f t="shared" si="3"/>
        <v>0</v>
      </c>
      <c r="F20" s="75">
        <v>0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71438</v>
      </c>
      <c r="L20" s="75">
        <v>51415</v>
      </c>
      <c r="M20" s="75">
        <v>20023</v>
      </c>
      <c r="N20" s="75">
        <f t="shared" si="6"/>
        <v>71438</v>
      </c>
      <c r="O20" s="75">
        <f t="shared" si="7"/>
        <v>51415</v>
      </c>
      <c r="P20" s="75">
        <v>51415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20023</v>
      </c>
      <c r="W20" s="75">
        <v>20023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1534</v>
      </c>
      <c r="AG20" s="75">
        <v>1534</v>
      </c>
      <c r="AH20" s="75">
        <v>0</v>
      </c>
      <c r="AI20" s="75">
        <v>0</v>
      </c>
      <c r="AJ20" s="75">
        <f t="shared" si="11"/>
        <v>1565</v>
      </c>
      <c r="AK20" s="74">
        <v>0</v>
      </c>
      <c r="AL20" s="75">
        <v>31</v>
      </c>
      <c r="AM20" s="75">
        <v>1534</v>
      </c>
      <c r="AN20" s="75">
        <v>0</v>
      </c>
      <c r="AO20" s="75">
        <v>0</v>
      </c>
      <c r="AP20" s="75">
        <v>0</v>
      </c>
      <c r="AQ20" s="75">
        <v>0</v>
      </c>
      <c r="AR20" s="75">
        <v>0</v>
      </c>
      <c r="AS20" s="75">
        <v>0</v>
      </c>
      <c r="AT20" s="75">
        <f t="shared" si="12"/>
        <v>155</v>
      </c>
      <c r="AU20" s="75">
        <v>0</v>
      </c>
      <c r="AV20" s="75">
        <v>0</v>
      </c>
      <c r="AW20" s="75">
        <v>155</v>
      </c>
      <c r="AX20" s="75">
        <v>0</v>
      </c>
      <c r="AY20" s="75">
        <v>0</v>
      </c>
      <c r="AZ20" s="75">
        <f t="shared" si="13"/>
        <v>31</v>
      </c>
      <c r="BA20" s="75">
        <v>31</v>
      </c>
      <c r="BB20" s="75">
        <v>0</v>
      </c>
      <c r="BC20" s="75">
        <v>0</v>
      </c>
    </row>
    <row r="21" spans="1:55" s="59" customFormat="1" ht="12" customHeight="1">
      <c r="A21" s="68" t="s">
        <v>207</v>
      </c>
      <c r="B21" s="117" t="s">
        <v>210</v>
      </c>
      <c r="C21" s="68" t="s">
        <v>211</v>
      </c>
      <c r="D21" s="75">
        <f t="shared" si="2"/>
        <v>5940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5940</v>
      </c>
      <c r="L21" s="75">
        <v>4223</v>
      </c>
      <c r="M21" s="75">
        <v>1717</v>
      </c>
      <c r="N21" s="75">
        <f t="shared" si="6"/>
        <v>5940</v>
      </c>
      <c r="O21" s="75">
        <f t="shared" si="7"/>
        <v>4223</v>
      </c>
      <c r="P21" s="75">
        <v>4223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1717</v>
      </c>
      <c r="W21" s="75">
        <v>1717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0</v>
      </c>
      <c r="AG21" s="75">
        <v>0</v>
      </c>
      <c r="AH21" s="75">
        <v>0</v>
      </c>
      <c r="AI21" s="75">
        <v>0</v>
      </c>
      <c r="AJ21" s="75">
        <f t="shared" si="11"/>
        <v>0</v>
      </c>
      <c r="AK21" s="74">
        <v>0</v>
      </c>
      <c r="AL21" s="75">
        <v>0</v>
      </c>
      <c r="AM21" s="75">
        <v>0</v>
      </c>
      <c r="AN21" s="75">
        <v>0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69</v>
      </c>
      <c r="BA21" s="75">
        <v>69</v>
      </c>
      <c r="BB21" s="75">
        <v>0</v>
      </c>
      <c r="BC21" s="75">
        <v>0</v>
      </c>
    </row>
    <row r="22" spans="1:55" s="59" customFormat="1" ht="12" customHeight="1">
      <c r="A22" s="68" t="s">
        <v>85</v>
      </c>
      <c r="B22" s="117" t="s">
        <v>117</v>
      </c>
      <c r="C22" s="68" t="s">
        <v>118</v>
      </c>
      <c r="D22" s="75">
        <f t="shared" si="2"/>
        <v>2881</v>
      </c>
      <c r="E22" s="75">
        <f t="shared" si="3"/>
        <v>0</v>
      </c>
      <c r="F22" s="75">
        <v>0</v>
      </c>
      <c r="G22" s="75">
        <v>0</v>
      </c>
      <c r="H22" s="75">
        <f t="shared" si="4"/>
        <v>2881</v>
      </c>
      <c r="I22" s="75">
        <v>2381</v>
      </c>
      <c r="J22" s="75">
        <v>500</v>
      </c>
      <c r="K22" s="75">
        <f t="shared" si="5"/>
        <v>0</v>
      </c>
      <c r="L22" s="75">
        <v>0</v>
      </c>
      <c r="M22" s="75">
        <v>0</v>
      </c>
      <c r="N22" s="75">
        <f t="shared" si="6"/>
        <v>2911</v>
      </c>
      <c r="O22" s="75">
        <f t="shared" si="7"/>
        <v>2381</v>
      </c>
      <c r="P22" s="75">
        <v>2381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500</v>
      </c>
      <c r="W22" s="75">
        <v>500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30</v>
      </c>
      <c r="AD22" s="75">
        <v>30</v>
      </c>
      <c r="AE22" s="75">
        <v>0</v>
      </c>
      <c r="AF22" s="75">
        <f t="shared" si="10"/>
        <v>11</v>
      </c>
      <c r="AG22" s="75">
        <v>11</v>
      </c>
      <c r="AH22" s="75">
        <v>0</v>
      </c>
      <c r="AI22" s="75">
        <v>0</v>
      </c>
      <c r="AJ22" s="75">
        <f t="shared" si="11"/>
        <v>0</v>
      </c>
      <c r="AK22" s="74">
        <v>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2"/>
        <v>11</v>
      </c>
      <c r="AU22" s="75">
        <v>11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202</v>
      </c>
      <c r="B23" s="117" t="s">
        <v>212</v>
      </c>
      <c r="C23" s="68" t="s">
        <v>213</v>
      </c>
      <c r="D23" s="75">
        <f t="shared" si="2"/>
        <v>7872</v>
      </c>
      <c r="E23" s="75">
        <f t="shared" si="3"/>
        <v>0</v>
      </c>
      <c r="F23" s="75">
        <v>0</v>
      </c>
      <c r="G23" s="75">
        <v>0</v>
      </c>
      <c r="H23" s="75">
        <f t="shared" si="4"/>
        <v>7872</v>
      </c>
      <c r="I23" s="75">
        <v>7001</v>
      </c>
      <c r="J23" s="75">
        <v>871</v>
      </c>
      <c r="K23" s="75">
        <f t="shared" si="5"/>
        <v>0</v>
      </c>
      <c r="L23" s="75">
        <v>0</v>
      </c>
      <c r="M23" s="75">
        <v>0</v>
      </c>
      <c r="N23" s="75">
        <f t="shared" si="6"/>
        <v>7892</v>
      </c>
      <c r="O23" s="75">
        <f t="shared" si="7"/>
        <v>7001</v>
      </c>
      <c r="P23" s="75">
        <v>7001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871</v>
      </c>
      <c r="W23" s="75">
        <v>871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20</v>
      </c>
      <c r="AD23" s="75">
        <v>20</v>
      </c>
      <c r="AE23" s="75">
        <v>0</v>
      </c>
      <c r="AF23" s="75">
        <f t="shared" si="10"/>
        <v>29</v>
      </c>
      <c r="AG23" s="75">
        <v>29</v>
      </c>
      <c r="AH23" s="75">
        <v>0</v>
      </c>
      <c r="AI23" s="75">
        <v>0</v>
      </c>
      <c r="AJ23" s="75">
        <f t="shared" si="11"/>
        <v>0</v>
      </c>
      <c r="AK23" s="74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29</v>
      </c>
      <c r="AU23" s="75">
        <v>29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202</v>
      </c>
      <c r="B24" s="117" t="s">
        <v>214</v>
      </c>
      <c r="C24" s="68" t="s">
        <v>215</v>
      </c>
      <c r="D24" s="75">
        <f t="shared" si="2"/>
        <v>19364</v>
      </c>
      <c r="E24" s="75">
        <f t="shared" si="3"/>
        <v>0</v>
      </c>
      <c r="F24" s="75">
        <v>0</v>
      </c>
      <c r="G24" s="75">
        <v>0</v>
      </c>
      <c r="H24" s="75">
        <f t="shared" si="4"/>
        <v>0</v>
      </c>
      <c r="I24" s="75">
        <v>0</v>
      </c>
      <c r="J24" s="75">
        <v>0</v>
      </c>
      <c r="K24" s="75">
        <f t="shared" si="5"/>
        <v>19364</v>
      </c>
      <c r="L24" s="75">
        <v>14525</v>
      </c>
      <c r="M24" s="75">
        <v>4839</v>
      </c>
      <c r="N24" s="75">
        <f t="shared" si="6"/>
        <v>19553</v>
      </c>
      <c r="O24" s="75">
        <f t="shared" si="7"/>
        <v>14525</v>
      </c>
      <c r="P24" s="75">
        <v>14525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4839</v>
      </c>
      <c r="W24" s="75">
        <v>4839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189</v>
      </c>
      <c r="AD24" s="75">
        <v>189</v>
      </c>
      <c r="AE24" s="75">
        <v>0</v>
      </c>
      <c r="AF24" s="75">
        <f t="shared" si="10"/>
        <v>0</v>
      </c>
      <c r="AG24" s="75">
        <v>0</v>
      </c>
      <c r="AH24" s="75">
        <v>0</v>
      </c>
      <c r="AI24" s="75">
        <v>0</v>
      </c>
      <c r="AJ24" s="75">
        <f t="shared" si="11"/>
        <v>225</v>
      </c>
      <c r="AK24" s="74">
        <v>0</v>
      </c>
      <c r="AL24" s="75">
        <v>225</v>
      </c>
      <c r="AM24" s="75">
        <v>0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225</v>
      </c>
      <c r="BA24" s="75">
        <v>225</v>
      </c>
      <c r="BB24" s="75">
        <v>0</v>
      </c>
      <c r="BC24" s="75">
        <v>0</v>
      </c>
    </row>
    <row r="25" spans="1:55" s="59" customFormat="1" ht="12" customHeight="1">
      <c r="A25" s="68" t="s">
        <v>85</v>
      </c>
      <c r="B25" s="117" t="s">
        <v>123</v>
      </c>
      <c r="C25" s="68" t="s">
        <v>124</v>
      </c>
      <c r="D25" s="75">
        <f t="shared" si="2"/>
        <v>10639</v>
      </c>
      <c r="E25" s="75">
        <f t="shared" si="3"/>
        <v>0</v>
      </c>
      <c r="F25" s="75">
        <v>0</v>
      </c>
      <c r="G25" s="75">
        <v>0</v>
      </c>
      <c r="H25" s="75">
        <f t="shared" si="4"/>
        <v>5623</v>
      </c>
      <c r="I25" s="75">
        <v>5623</v>
      </c>
      <c r="J25" s="75">
        <v>0</v>
      </c>
      <c r="K25" s="75">
        <f t="shared" si="5"/>
        <v>5016</v>
      </c>
      <c r="L25" s="75">
        <v>0</v>
      </c>
      <c r="M25" s="75">
        <v>5016</v>
      </c>
      <c r="N25" s="75">
        <f t="shared" si="6"/>
        <v>10639</v>
      </c>
      <c r="O25" s="75">
        <f t="shared" si="7"/>
        <v>5623</v>
      </c>
      <c r="P25" s="75">
        <v>5623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5016</v>
      </c>
      <c r="W25" s="75">
        <v>5016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570</v>
      </c>
      <c r="AG25" s="75">
        <v>570</v>
      </c>
      <c r="AH25" s="75">
        <v>0</v>
      </c>
      <c r="AI25" s="75">
        <v>0</v>
      </c>
      <c r="AJ25" s="75">
        <f t="shared" si="11"/>
        <v>570</v>
      </c>
      <c r="AK25" s="74">
        <v>0</v>
      </c>
      <c r="AL25" s="75">
        <v>0</v>
      </c>
      <c r="AM25" s="75">
        <v>2</v>
      </c>
      <c r="AN25" s="75">
        <v>568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85</v>
      </c>
      <c r="B26" s="117" t="s">
        <v>125</v>
      </c>
      <c r="C26" s="68" t="s">
        <v>126</v>
      </c>
      <c r="D26" s="75">
        <f t="shared" si="2"/>
        <v>5390</v>
      </c>
      <c r="E26" s="75">
        <f t="shared" si="3"/>
        <v>0</v>
      </c>
      <c r="F26" s="75">
        <v>0</v>
      </c>
      <c r="G26" s="75">
        <v>0</v>
      </c>
      <c r="H26" s="75">
        <f t="shared" si="4"/>
        <v>2920</v>
      </c>
      <c r="I26" s="75">
        <v>2920</v>
      </c>
      <c r="J26" s="75">
        <v>0</v>
      </c>
      <c r="K26" s="75">
        <f t="shared" si="5"/>
        <v>2470</v>
      </c>
      <c r="L26" s="75">
        <v>0</v>
      </c>
      <c r="M26" s="75">
        <v>2470</v>
      </c>
      <c r="N26" s="75">
        <f t="shared" si="6"/>
        <v>5390</v>
      </c>
      <c r="O26" s="75">
        <f t="shared" si="7"/>
        <v>2920</v>
      </c>
      <c r="P26" s="75">
        <v>2920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2470</v>
      </c>
      <c r="W26" s="75">
        <v>2470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295</v>
      </c>
      <c r="AG26" s="75">
        <v>295</v>
      </c>
      <c r="AH26" s="75">
        <v>0</v>
      </c>
      <c r="AI26" s="75">
        <v>0</v>
      </c>
      <c r="AJ26" s="75">
        <f t="shared" si="11"/>
        <v>295</v>
      </c>
      <c r="AK26" s="74">
        <v>0</v>
      </c>
      <c r="AL26" s="75">
        <v>0</v>
      </c>
      <c r="AM26" s="75">
        <v>1</v>
      </c>
      <c r="AN26" s="75">
        <v>294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202</v>
      </c>
      <c r="B27" s="117" t="s">
        <v>216</v>
      </c>
      <c r="C27" s="68" t="s">
        <v>217</v>
      </c>
      <c r="D27" s="75">
        <f t="shared" si="2"/>
        <v>2271</v>
      </c>
      <c r="E27" s="75">
        <f t="shared" si="3"/>
        <v>0</v>
      </c>
      <c r="F27" s="75">
        <v>0</v>
      </c>
      <c r="G27" s="75">
        <v>0</v>
      </c>
      <c r="H27" s="75">
        <f t="shared" si="4"/>
        <v>2271</v>
      </c>
      <c r="I27" s="75">
        <v>1592</v>
      </c>
      <c r="J27" s="75">
        <v>679</v>
      </c>
      <c r="K27" s="75">
        <f t="shared" si="5"/>
        <v>0</v>
      </c>
      <c r="L27" s="75">
        <v>0</v>
      </c>
      <c r="M27" s="75">
        <v>0</v>
      </c>
      <c r="N27" s="75">
        <f t="shared" si="6"/>
        <v>2271</v>
      </c>
      <c r="O27" s="75">
        <f t="shared" si="7"/>
        <v>1592</v>
      </c>
      <c r="P27" s="75">
        <v>1592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679</v>
      </c>
      <c r="W27" s="75">
        <v>679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>
        <v>0</v>
      </c>
      <c r="AF27" s="75">
        <f t="shared" si="10"/>
        <v>82</v>
      </c>
      <c r="AG27" s="75">
        <v>82</v>
      </c>
      <c r="AH27" s="75">
        <v>0</v>
      </c>
      <c r="AI27" s="75">
        <v>0</v>
      </c>
      <c r="AJ27" s="75">
        <f t="shared" si="11"/>
        <v>84</v>
      </c>
      <c r="AK27" s="75">
        <v>2</v>
      </c>
      <c r="AL27" s="75">
        <v>0</v>
      </c>
      <c r="AM27" s="75">
        <v>0</v>
      </c>
      <c r="AN27" s="75">
        <v>82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85</v>
      </c>
      <c r="B28" s="117" t="s">
        <v>129</v>
      </c>
      <c r="C28" s="68" t="s">
        <v>130</v>
      </c>
      <c r="D28" s="75">
        <f t="shared" si="2"/>
        <v>5328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5328</v>
      </c>
      <c r="L28" s="75">
        <v>3289</v>
      </c>
      <c r="M28" s="75">
        <v>2039</v>
      </c>
      <c r="N28" s="75">
        <f t="shared" si="6"/>
        <v>5328</v>
      </c>
      <c r="O28" s="75">
        <f t="shared" si="7"/>
        <v>3289</v>
      </c>
      <c r="P28" s="75">
        <v>3289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2039</v>
      </c>
      <c r="W28" s="75">
        <v>2039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114</v>
      </c>
      <c r="AG28" s="75">
        <v>114</v>
      </c>
      <c r="AH28" s="75">
        <v>0</v>
      </c>
      <c r="AI28" s="75">
        <v>0</v>
      </c>
      <c r="AJ28" s="75">
        <f t="shared" si="11"/>
        <v>114</v>
      </c>
      <c r="AK28" s="74">
        <v>0</v>
      </c>
      <c r="AL28" s="75">
        <v>0</v>
      </c>
      <c r="AM28" s="75">
        <v>114</v>
      </c>
      <c r="AN28" s="75">
        <v>0</v>
      </c>
      <c r="AO28" s="75">
        <v>0</v>
      </c>
      <c r="AP28" s="75">
        <v>0</v>
      </c>
      <c r="AQ28" s="75">
        <v>0</v>
      </c>
      <c r="AR28" s="75">
        <v>0</v>
      </c>
      <c r="AS28" s="75">
        <v>0</v>
      </c>
      <c r="AT28" s="75">
        <f t="shared" si="12"/>
        <v>13</v>
      </c>
      <c r="AU28" s="75">
        <v>0</v>
      </c>
      <c r="AV28" s="75">
        <v>0</v>
      </c>
      <c r="AW28" s="75">
        <v>13</v>
      </c>
      <c r="AX28" s="75">
        <v>0</v>
      </c>
      <c r="AY28" s="75">
        <v>0</v>
      </c>
      <c r="AZ28" s="75">
        <f t="shared" si="13"/>
        <v>2</v>
      </c>
      <c r="BA28" s="75">
        <v>2</v>
      </c>
      <c r="BB28" s="75">
        <v>0</v>
      </c>
      <c r="BC28" s="75">
        <v>0</v>
      </c>
    </row>
    <row r="29" spans="1:55" s="59" customFormat="1" ht="12" customHeight="1">
      <c r="A29" s="68" t="s">
        <v>85</v>
      </c>
      <c r="B29" s="117" t="s">
        <v>131</v>
      </c>
      <c r="C29" s="68" t="s">
        <v>132</v>
      </c>
      <c r="D29" s="75">
        <f t="shared" si="2"/>
        <v>4797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4797</v>
      </c>
      <c r="L29" s="75">
        <v>4247</v>
      </c>
      <c r="M29" s="75">
        <v>550</v>
      </c>
      <c r="N29" s="75">
        <f t="shared" si="6"/>
        <v>4797</v>
      </c>
      <c r="O29" s="75">
        <f t="shared" si="7"/>
        <v>4247</v>
      </c>
      <c r="P29" s="75">
        <v>4247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550</v>
      </c>
      <c r="W29" s="75">
        <v>550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170</v>
      </c>
      <c r="AG29" s="75">
        <v>170</v>
      </c>
      <c r="AH29" s="75">
        <v>0</v>
      </c>
      <c r="AI29" s="75">
        <v>0</v>
      </c>
      <c r="AJ29" s="75">
        <f t="shared" si="11"/>
        <v>170</v>
      </c>
      <c r="AK29" s="74">
        <v>0</v>
      </c>
      <c r="AL29" s="75">
        <v>0</v>
      </c>
      <c r="AM29" s="75">
        <v>0</v>
      </c>
      <c r="AN29" s="75">
        <v>168</v>
      </c>
      <c r="AO29" s="75">
        <v>0</v>
      </c>
      <c r="AP29" s="75">
        <v>0</v>
      </c>
      <c r="AQ29" s="75">
        <v>2</v>
      </c>
      <c r="AR29" s="75">
        <v>0</v>
      </c>
      <c r="AS29" s="75">
        <v>0</v>
      </c>
      <c r="AT29" s="75">
        <f t="shared" si="12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85</v>
      </c>
      <c r="B30" s="117" t="s">
        <v>133</v>
      </c>
      <c r="C30" s="68" t="s">
        <v>134</v>
      </c>
      <c r="D30" s="75">
        <f t="shared" si="2"/>
        <v>2181</v>
      </c>
      <c r="E30" s="75">
        <f t="shared" si="3"/>
        <v>0</v>
      </c>
      <c r="F30" s="75">
        <v>0</v>
      </c>
      <c r="G30" s="75">
        <v>0</v>
      </c>
      <c r="H30" s="75">
        <f t="shared" si="4"/>
        <v>1398</v>
      </c>
      <c r="I30" s="75">
        <v>1398</v>
      </c>
      <c r="J30" s="75">
        <v>0</v>
      </c>
      <c r="K30" s="75">
        <f t="shared" si="5"/>
        <v>783</v>
      </c>
      <c r="L30" s="75">
        <v>0</v>
      </c>
      <c r="M30" s="75">
        <v>783</v>
      </c>
      <c r="N30" s="75">
        <f t="shared" si="6"/>
        <v>2227</v>
      </c>
      <c r="O30" s="75">
        <f t="shared" si="7"/>
        <v>1398</v>
      </c>
      <c r="P30" s="75">
        <v>1370</v>
      </c>
      <c r="Q30" s="75">
        <v>0</v>
      </c>
      <c r="R30" s="75">
        <v>0</v>
      </c>
      <c r="S30" s="75">
        <v>28</v>
      </c>
      <c r="T30" s="75">
        <v>0</v>
      </c>
      <c r="U30" s="75">
        <v>0</v>
      </c>
      <c r="V30" s="75">
        <f t="shared" si="8"/>
        <v>783</v>
      </c>
      <c r="W30" s="75">
        <v>124</v>
      </c>
      <c r="X30" s="75">
        <v>0</v>
      </c>
      <c r="Y30" s="75">
        <v>0</v>
      </c>
      <c r="Z30" s="75">
        <v>659</v>
      </c>
      <c r="AA30" s="75">
        <v>0</v>
      </c>
      <c r="AB30" s="75">
        <v>0</v>
      </c>
      <c r="AC30" s="75">
        <f t="shared" si="9"/>
        <v>46</v>
      </c>
      <c r="AD30" s="75">
        <v>46</v>
      </c>
      <c r="AE30" s="75">
        <v>0</v>
      </c>
      <c r="AF30" s="75">
        <f t="shared" si="10"/>
        <v>57</v>
      </c>
      <c r="AG30" s="75">
        <v>57</v>
      </c>
      <c r="AH30" s="75">
        <v>0</v>
      </c>
      <c r="AI30" s="75">
        <v>0</v>
      </c>
      <c r="AJ30" s="75">
        <f t="shared" si="11"/>
        <v>57</v>
      </c>
      <c r="AK30" s="74">
        <v>0</v>
      </c>
      <c r="AL30" s="75">
        <v>0</v>
      </c>
      <c r="AM30" s="75">
        <v>2</v>
      </c>
      <c r="AN30" s="75">
        <v>55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85</v>
      </c>
      <c r="B31" s="117" t="s">
        <v>135</v>
      </c>
      <c r="C31" s="68" t="s">
        <v>136</v>
      </c>
      <c r="D31" s="75">
        <f t="shared" si="2"/>
        <v>8977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8977</v>
      </c>
      <c r="L31" s="75">
        <v>5689</v>
      </c>
      <c r="M31" s="75">
        <v>3288</v>
      </c>
      <c r="N31" s="75">
        <f t="shared" si="6"/>
        <v>8977</v>
      </c>
      <c r="O31" s="75">
        <f t="shared" si="7"/>
        <v>5689</v>
      </c>
      <c r="P31" s="75">
        <v>5689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3288</v>
      </c>
      <c r="W31" s="75">
        <v>3288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23</v>
      </c>
      <c r="AG31" s="75">
        <v>23</v>
      </c>
      <c r="AH31" s="75">
        <v>0</v>
      </c>
      <c r="AI31" s="75">
        <v>0</v>
      </c>
      <c r="AJ31" s="75">
        <f t="shared" si="11"/>
        <v>76</v>
      </c>
      <c r="AK31" s="74">
        <v>0</v>
      </c>
      <c r="AL31" s="75">
        <v>53</v>
      </c>
      <c r="AM31" s="75">
        <v>23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53</v>
      </c>
      <c r="BA31" s="75">
        <v>53</v>
      </c>
      <c r="BB31" s="75">
        <v>0</v>
      </c>
      <c r="BC31" s="75">
        <v>0</v>
      </c>
    </row>
    <row r="32" spans="1:55" s="59" customFormat="1" ht="12" customHeight="1">
      <c r="A32" s="68" t="s">
        <v>85</v>
      </c>
      <c r="B32" s="117" t="s">
        <v>137</v>
      </c>
      <c r="C32" s="68" t="s">
        <v>138</v>
      </c>
      <c r="D32" s="75">
        <f t="shared" si="2"/>
        <v>10413</v>
      </c>
      <c r="E32" s="75">
        <f t="shared" si="3"/>
        <v>0</v>
      </c>
      <c r="F32" s="75">
        <v>0</v>
      </c>
      <c r="G32" s="75">
        <v>0</v>
      </c>
      <c r="H32" s="75">
        <f t="shared" si="4"/>
        <v>0</v>
      </c>
      <c r="I32" s="75">
        <v>0</v>
      </c>
      <c r="J32" s="75">
        <v>0</v>
      </c>
      <c r="K32" s="75">
        <f t="shared" si="5"/>
        <v>10413</v>
      </c>
      <c r="L32" s="75">
        <v>8625</v>
      </c>
      <c r="M32" s="75">
        <v>1788</v>
      </c>
      <c r="N32" s="75">
        <f t="shared" si="6"/>
        <v>10413</v>
      </c>
      <c r="O32" s="75">
        <f t="shared" si="7"/>
        <v>8625</v>
      </c>
      <c r="P32" s="75">
        <v>8625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1788</v>
      </c>
      <c r="W32" s="75">
        <v>1788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373</v>
      </c>
      <c r="AG32" s="75">
        <v>373</v>
      </c>
      <c r="AH32" s="75">
        <v>0</v>
      </c>
      <c r="AI32" s="75">
        <v>0</v>
      </c>
      <c r="AJ32" s="75">
        <f t="shared" si="11"/>
        <v>373</v>
      </c>
      <c r="AK32" s="74">
        <v>0</v>
      </c>
      <c r="AL32" s="75">
        <v>0</v>
      </c>
      <c r="AM32" s="75">
        <v>372</v>
      </c>
      <c r="AN32" s="75">
        <v>0</v>
      </c>
      <c r="AO32" s="75">
        <v>0</v>
      </c>
      <c r="AP32" s="75">
        <v>0</v>
      </c>
      <c r="AQ32" s="75">
        <v>0</v>
      </c>
      <c r="AR32" s="75">
        <v>1</v>
      </c>
      <c r="AS32" s="75">
        <v>0</v>
      </c>
      <c r="AT32" s="75">
        <f t="shared" si="12"/>
        <v>32</v>
      </c>
      <c r="AU32" s="75">
        <v>0</v>
      </c>
      <c r="AV32" s="75">
        <v>0</v>
      </c>
      <c r="AW32" s="75">
        <v>32</v>
      </c>
      <c r="AX32" s="75">
        <v>0</v>
      </c>
      <c r="AY32" s="75">
        <v>0</v>
      </c>
      <c r="AZ32" s="75">
        <f t="shared" si="13"/>
        <v>0</v>
      </c>
      <c r="BA32" s="75">
        <v>0</v>
      </c>
      <c r="BB32" s="75">
        <v>0</v>
      </c>
      <c r="BC32" s="75">
        <v>0</v>
      </c>
    </row>
    <row r="33" spans="1:55" s="59" customFormat="1" ht="12" customHeight="1">
      <c r="A33" s="68" t="s">
        <v>197</v>
      </c>
      <c r="B33" s="117" t="s">
        <v>218</v>
      </c>
      <c r="C33" s="68" t="s">
        <v>219</v>
      </c>
      <c r="D33" s="75">
        <f t="shared" si="2"/>
        <v>6069</v>
      </c>
      <c r="E33" s="75">
        <f t="shared" si="3"/>
        <v>0</v>
      </c>
      <c r="F33" s="75">
        <v>0</v>
      </c>
      <c r="G33" s="75">
        <v>0</v>
      </c>
      <c r="H33" s="75">
        <f t="shared" si="4"/>
        <v>0</v>
      </c>
      <c r="I33" s="75">
        <v>0</v>
      </c>
      <c r="J33" s="75">
        <v>0</v>
      </c>
      <c r="K33" s="75">
        <f t="shared" si="5"/>
        <v>6069</v>
      </c>
      <c r="L33" s="75">
        <v>5182</v>
      </c>
      <c r="M33" s="75">
        <v>887</v>
      </c>
      <c r="N33" s="75">
        <f t="shared" si="6"/>
        <v>6069</v>
      </c>
      <c r="O33" s="75">
        <f t="shared" si="7"/>
        <v>5182</v>
      </c>
      <c r="P33" s="75">
        <v>5182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f t="shared" si="8"/>
        <v>887</v>
      </c>
      <c r="W33" s="75">
        <v>887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218</v>
      </c>
      <c r="AG33" s="75">
        <v>218</v>
      </c>
      <c r="AH33" s="75">
        <v>0</v>
      </c>
      <c r="AI33" s="75">
        <v>0</v>
      </c>
      <c r="AJ33" s="75">
        <f t="shared" si="11"/>
        <v>218</v>
      </c>
      <c r="AK33" s="74">
        <v>0</v>
      </c>
      <c r="AL33" s="75">
        <v>0</v>
      </c>
      <c r="AM33" s="75">
        <v>217</v>
      </c>
      <c r="AN33" s="75">
        <v>0</v>
      </c>
      <c r="AO33" s="75">
        <v>0</v>
      </c>
      <c r="AP33" s="75">
        <v>0</v>
      </c>
      <c r="AQ33" s="75">
        <v>0</v>
      </c>
      <c r="AR33" s="75">
        <v>1</v>
      </c>
      <c r="AS33" s="75">
        <v>0</v>
      </c>
      <c r="AT33" s="75">
        <f t="shared" si="12"/>
        <v>19</v>
      </c>
      <c r="AU33" s="75">
        <v>0</v>
      </c>
      <c r="AV33" s="75">
        <v>0</v>
      </c>
      <c r="AW33" s="75">
        <v>19</v>
      </c>
      <c r="AX33" s="75">
        <v>0</v>
      </c>
      <c r="AY33" s="75">
        <v>0</v>
      </c>
      <c r="AZ33" s="75">
        <f t="shared" si="13"/>
        <v>0</v>
      </c>
      <c r="BA33" s="75">
        <v>0</v>
      </c>
      <c r="BB33" s="75">
        <v>0</v>
      </c>
      <c r="BC33" s="75">
        <v>0</v>
      </c>
    </row>
    <row r="34" spans="1:55" s="59" customFormat="1" ht="12" customHeight="1">
      <c r="A34" s="68" t="s">
        <v>202</v>
      </c>
      <c r="B34" s="117" t="s">
        <v>220</v>
      </c>
      <c r="C34" s="68" t="s">
        <v>221</v>
      </c>
      <c r="D34" s="75">
        <f t="shared" si="2"/>
        <v>1752</v>
      </c>
      <c r="E34" s="75">
        <f t="shared" si="3"/>
        <v>0</v>
      </c>
      <c r="F34" s="75">
        <v>0</v>
      </c>
      <c r="G34" s="75">
        <v>0</v>
      </c>
      <c r="H34" s="75">
        <f t="shared" si="4"/>
        <v>0</v>
      </c>
      <c r="I34" s="75">
        <v>0</v>
      </c>
      <c r="J34" s="75">
        <v>0</v>
      </c>
      <c r="K34" s="75">
        <f t="shared" si="5"/>
        <v>1752</v>
      </c>
      <c r="L34" s="75">
        <v>1353</v>
      </c>
      <c r="M34" s="75">
        <v>399</v>
      </c>
      <c r="N34" s="75">
        <f t="shared" si="6"/>
        <v>1752</v>
      </c>
      <c r="O34" s="75">
        <f t="shared" si="7"/>
        <v>1353</v>
      </c>
      <c r="P34" s="75">
        <v>1353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399</v>
      </c>
      <c r="W34" s="75">
        <v>399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63</v>
      </c>
      <c r="AG34" s="75">
        <v>63</v>
      </c>
      <c r="AH34" s="75">
        <v>0</v>
      </c>
      <c r="AI34" s="75">
        <v>0</v>
      </c>
      <c r="AJ34" s="75">
        <f t="shared" si="11"/>
        <v>63</v>
      </c>
      <c r="AK34" s="74">
        <v>0</v>
      </c>
      <c r="AL34" s="75">
        <v>0</v>
      </c>
      <c r="AM34" s="75">
        <v>63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2"/>
        <v>5</v>
      </c>
      <c r="AU34" s="75">
        <v>0</v>
      </c>
      <c r="AV34" s="75">
        <v>0</v>
      </c>
      <c r="AW34" s="75">
        <v>5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202</v>
      </c>
      <c r="B35" s="117" t="s">
        <v>222</v>
      </c>
      <c r="C35" s="68" t="s">
        <v>223</v>
      </c>
      <c r="D35" s="75">
        <f t="shared" si="2"/>
        <v>2028</v>
      </c>
      <c r="E35" s="75">
        <f t="shared" si="3"/>
        <v>0</v>
      </c>
      <c r="F35" s="75">
        <v>0</v>
      </c>
      <c r="G35" s="75">
        <v>0</v>
      </c>
      <c r="H35" s="75">
        <f t="shared" si="4"/>
        <v>1544</v>
      </c>
      <c r="I35" s="75">
        <v>1544</v>
      </c>
      <c r="J35" s="75">
        <v>0</v>
      </c>
      <c r="K35" s="75">
        <f t="shared" si="5"/>
        <v>484</v>
      </c>
      <c r="L35" s="75">
        <v>0</v>
      </c>
      <c r="M35" s="75">
        <v>484</v>
      </c>
      <c r="N35" s="75">
        <f t="shared" si="6"/>
        <v>2028</v>
      </c>
      <c r="O35" s="75">
        <f t="shared" si="7"/>
        <v>1544</v>
      </c>
      <c r="P35" s="75">
        <v>1544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 t="shared" si="8"/>
        <v>484</v>
      </c>
      <c r="W35" s="75">
        <v>484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79</v>
      </c>
      <c r="AG35" s="75">
        <v>79</v>
      </c>
      <c r="AH35" s="75">
        <v>0</v>
      </c>
      <c r="AI35" s="75">
        <v>0</v>
      </c>
      <c r="AJ35" s="75">
        <f t="shared" si="11"/>
        <v>79</v>
      </c>
      <c r="AK35" s="74">
        <v>0</v>
      </c>
      <c r="AL35" s="75">
        <v>0</v>
      </c>
      <c r="AM35" s="75">
        <v>2</v>
      </c>
      <c r="AN35" s="75">
        <v>77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0</v>
      </c>
      <c r="AU35" s="75">
        <v>0</v>
      </c>
      <c r="AV35" s="75">
        <v>0</v>
      </c>
      <c r="AW35" s="75">
        <v>0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207</v>
      </c>
      <c r="B36" s="117" t="s">
        <v>224</v>
      </c>
      <c r="C36" s="68" t="s">
        <v>225</v>
      </c>
      <c r="D36" s="75">
        <f t="shared" si="2"/>
        <v>5466</v>
      </c>
      <c r="E36" s="75">
        <f t="shared" si="3"/>
        <v>0</v>
      </c>
      <c r="F36" s="75">
        <v>0</v>
      </c>
      <c r="G36" s="75">
        <v>0</v>
      </c>
      <c r="H36" s="75">
        <f t="shared" si="4"/>
        <v>4446</v>
      </c>
      <c r="I36" s="75">
        <v>4446</v>
      </c>
      <c r="J36" s="75">
        <v>0</v>
      </c>
      <c r="K36" s="75">
        <f t="shared" si="5"/>
        <v>1020</v>
      </c>
      <c r="L36" s="75">
        <v>0</v>
      </c>
      <c r="M36" s="75">
        <v>1020</v>
      </c>
      <c r="N36" s="75">
        <f t="shared" si="6"/>
        <v>5544</v>
      </c>
      <c r="O36" s="75">
        <f t="shared" si="7"/>
        <v>4446</v>
      </c>
      <c r="P36" s="75">
        <v>4446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1020</v>
      </c>
      <c r="W36" s="75">
        <v>1020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78</v>
      </c>
      <c r="AD36" s="75">
        <v>78</v>
      </c>
      <c r="AE36" s="75">
        <v>0</v>
      </c>
      <c r="AF36" s="75">
        <f t="shared" si="10"/>
        <v>299</v>
      </c>
      <c r="AG36" s="75">
        <v>299</v>
      </c>
      <c r="AH36" s="75">
        <v>0</v>
      </c>
      <c r="AI36" s="75">
        <v>0</v>
      </c>
      <c r="AJ36" s="75">
        <f t="shared" si="11"/>
        <v>299</v>
      </c>
      <c r="AK36" s="74">
        <v>0</v>
      </c>
      <c r="AL36" s="75">
        <v>0</v>
      </c>
      <c r="AM36" s="75">
        <v>299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2"/>
        <v>25</v>
      </c>
      <c r="AU36" s="75">
        <v>0</v>
      </c>
      <c r="AV36" s="75">
        <v>0</v>
      </c>
      <c r="AW36" s="75">
        <v>25</v>
      </c>
      <c r="AX36" s="75">
        <v>0</v>
      </c>
      <c r="AY36" s="75">
        <v>0</v>
      </c>
      <c r="AZ36" s="75">
        <f t="shared" si="13"/>
        <v>0</v>
      </c>
      <c r="BA36" s="75">
        <v>0</v>
      </c>
      <c r="BB36" s="75">
        <v>0</v>
      </c>
      <c r="BC36" s="75">
        <v>0</v>
      </c>
    </row>
    <row r="37" spans="1:55" s="59" customFormat="1" ht="12" customHeight="1">
      <c r="A37" s="68" t="s">
        <v>195</v>
      </c>
      <c r="B37" s="117" t="s">
        <v>226</v>
      </c>
      <c r="C37" s="68" t="s">
        <v>227</v>
      </c>
      <c r="D37" s="75">
        <f t="shared" si="2"/>
        <v>2320</v>
      </c>
      <c r="E37" s="75">
        <f t="shared" si="3"/>
        <v>0</v>
      </c>
      <c r="F37" s="75">
        <v>0</v>
      </c>
      <c r="G37" s="75">
        <v>0</v>
      </c>
      <c r="H37" s="75">
        <f t="shared" si="4"/>
        <v>1519</v>
      </c>
      <c r="I37" s="75">
        <v>1519</v>
      </c>
      <c r="J37" s="75">
        <v>0</v>
      </c>
      <c r="K37" s="75">
        <f t="shared" si="5"/>
        <v>801</v>
      </c>
      <c r="L37" s="75">
        <v>0</v>
      </c>
      <c r="M37" s="75">
        <v>801</v>
      </c>
      <c r="N37" s="75">
        <f t="shared" si="6"/>
        <v>2320</v>
      </c>
      <c r="O37" s="75">
        <f t="shared" si="7"/>
        <v>1519</v>
      </c>
      <c r="P37" s="75">
        <v>1519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f t="shared" si="8"/>
        <v>801</v>
      </c>
      <c r="W37" s="75">
        <v>801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82</v>
      </c>
      <c r="AG37" s="75">
        <v>82</v>
      </c>
      <c r="AH37" s="75">
        <v>0</v>
      </c>
      <c r="AI37" s="75">
        <v>0</v>
      </c>
      <c r="AJ37" s="75">
        <f t="shared" si="11"/>
        <v>82</v>
      </c>
      <c r="AK37" s="74">
        <v>0</v>
      </c>
      <c r="AL37" s="75">
        <v>0</v>
      </c>
      <c r="AM37" s="75">
        <v>3</v>
      </c>
      <c r="AN37" s="75">
        <v>79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2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f t="shared" si="13"/>
        <v>0</v>
      </c>
      <c r="BA37" s="75">
        <v>0</v>
      </c>
      <c r="BB37" s="75">
        <v>0</v>
      </c>
      <c r="BC37" s="75">
        <v>0</v>
      </c>
    </row>
    <row r="38" spans="1:55" s="59" customFormat="1" ht="12" customHeight="1">
      <c r="A38" s="68" t="s">
        <v>85</v>
      </c>
      <c r="B38" s="117" t="s">
        <v>149</v>
      </c>
      <c r="C38" s="68" t="s">
        <v>150</v>
      </c>
      <c r="D38" s="75">
        <f t="shared" si="2"/>
        <v>2604</v>
      </c>
      <c r="E38" s="75">
        <f t="shared" si="3"/>
        <v>0</v>
      </c>
      <c r="F38" s="75">
        <v>0</v>
      </c>
      <c r="G38" s="75">
        <v>0</v>
      </c>
      <c r="H38" s="75">
        <f t="shared" si="4"/>
        <v>2208</v>
      </c>
      <c r="I38" s="75">
        <v>2208</v>
      </c>
      <c r="J38" s="75">
        <v>0</v>
      </c>
      <c r="K38" s="75">
        <f t="shared" si="5"/>
        <v>396</v>
      </c>
      <c r="L38" s="75">
        <v>0</v>
      </c>
      <c r="M38" s="75">
        <v>396</v>
      </c>
      <c r="N38" s="75">
        <f t="shared" si="6"/>
        <v>2604</v>
      </c>
      <c r="O38" s="75">
        <f t="shared" si="7"/>
        <v>2208</v>
      </c>
      <c r="P38" s="75">
        <v>2208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396</v>
      </c>
      <c r="W38" s="75">
        <v>396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142</v>
      </c>
      <c r="AG38" s="75">
        <v>142</v>
      </c>
      <c r="AH38" s="75">
        <v>0</v>
      </c>
      <c r="AI38" s="75">
        <v>0</v>
      </c>
      <c r="AJ38" s="75">
        <f t="shared" si="11"/>
        <v>142</v>
      </c>
      <c r="AK38" s="74">
        <v>0</v>
      </c>
      <c r="AL38" s="75">
        <v>0</v>
      </c>
      <c r="AM38" s="75">
        <v>142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2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f t="shared" si="13"/>
        <v>0</v>
      </c>
      <c r="BA38" s="75">
        <v>0</v>
      </c>
      <c r="BB38" s="75">
        <v>0</v>
      </c>
      <c r="BC38" s="75">
        <v>0</v>
      </c>
    </row>
    <row r="39" spans="1:55" s="59" customFormat="1" ht="12" customHeight="1">
      <c r="A39" s="68" t="s">
        <v>228</v>
      </c>
      <c r="B39" s="117" t="s">
        <v>229</v>
      </c>
      <c r="C39" s="68" t="s">
        <v>230</v>
      </c>
      <c r="D39" s="75">
        <f t="shared" si="2"/>
        <v>10711</v>
      </c>
      <c r="E39" s="75">
        <f t="shared" si="3"/>
        <v>0</v>
      </c>
      <c r="F39" s="75">
        <v>0</v>
      </c>
      <c r="G39" s="75">
        <v>0</v>
      </c>
      <c r="H39" s="75">
        <f t="shared" si="4"/>
        <v>7231</v>
      </c>
      <c r="I39" s="75">
        <v>7231</v>
      </c>
      <c r="J39" s="75">
        <v>0</v>
      </c>
      <c r="K39" s="75">
        <f t="shared" si="5"/>
        <v>3480</v>
      </c>
      <c r="L39" s="75">
        <v>0</v>
      </c>
      <c r="M39" s="75">
        <v>3480</v>
      </c>
      <c r="N39" s="75">
        <f t="shared" si="6"/>
        <v>10915</v>
      </c>
      <c r="O39" s="75">
        <f t="shared" si="7"/>
        <v>7231</v>
      </c>
      <c r="P39" s="75">
        <v>7231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3480</v>
      </c>
      <c r="W39" s="75">
        <v>3480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204</v>
      </c>
      <c r="AD39" s="75">
        <v>204</v>
      </c>
      <c r="AE39" s="75">
        <v>0</v>
      </c>
      <c r="AF39" s="75">
        <f t="shared" si="10"/>
        <v>395</v>
      </c>
      <c r="AG39" s="75">
        <v>395</v>
      </c>
      <c r="AH39" s="75">
        <v>0</v>
      </c>
      <c r="AI39" s="75">
        <v>0</v>
      </c>
      <c r="AJ39" s="75">
        <f t="shared" si="11"/>
        <v>395</v>
      </c>
      <c r="AK39" s="74">
        <v>0</v>
      </c>
      <c r="AL39" s="75">
        <v>0</v>
      </c>
      <c r="AM39" s="75">
        <v>13</v>
      </c>
      <c r="AN39" s="75">
        <v>382</v>
      </c>
      <c r="AO39" s="75">
        <v>0</v>
      </c>
      <c r="AP39" s="75">
        <v>0</v>
      </c>
      <c r="AQ39" s="75">
        <v>0</v>
      </c>
      <c r="AR39" s="75">
        <v>0</v>
      </c>
      <c r="AS39" s="75"/>
      <c r="AT39" s="75">
        <f t="shared" si="12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228</v>
      </c>
      <c r="B40" s="117" t="s">
        <v>231</v>
      </c>
      <c r="C40" s="68" t="s">
        <v>232</v>
      </c>
      <c r="D40" s="75">
        <f t="shared" si="2"/>
        <v>7157</v>
      </c>
      <c r="E40" s="75">
        <f t="shared" si="3"/>
        <v>0</v>
      </c>
      <c r="F40" s="75">
        <v>0</v>
      </c>
      <c r="G40" s="75">
        <v>0</v>
      </c>
      <c r="H40" s="75">
        <f t="shared" si="4"/>
        <v>6031</v>
      </c>
      <c r="I40" s="75">
        <v>6031</v>
      </c>
      <c r="J40" s="75">
        <v>0</v>
      </c>
      <c r="K40" s="75">
        <f t="shared" si="5"/>
        <v>1126</v>
      </c>
      <c r="L40" s="75">
        <v>0</v>
      </c>
      <c r="M40" s="75">
        <v>1126</v>
      </c>
      <c r="N40" s="75">
        <f t="shared" si="6"/>
        <v>7157</v>
      </c>
      <c r="O40" s="75">
        <f t="shared" si="7"/>
        <v>6031</v>
      </c>
      <c r="P40" s="75">
        <v>6031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f t="shared" si="8"/>
        <v>1126</v>
      </c>
      <c r="W40" s="75">
        <v>1126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392</v>
      </c>
      <c r="AG40" s="75">
        <v>392</v>
      </c>
      <c r="AH40" s="75">
        <v>0</v>
      </c>
      <c r="AI40" s="75">
        <v>0</v>
      </c>
      <c r="AJ40" s="75">
        <f t="shared" si="11"/>
        <v>392</v>
      </c>
      <c r="AK40" s="74">
        <v>0</v>
      </c>
      <c r="AL40" s="75">
        <v>0</v>
      </c>
      <c r="AM40" s="75">
        <v>392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2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233</v>
      </c>
      <c r="C2" s="127" t="s">
        <v>86</v>
      </c>
      <c r="D2" s="123" t="s">
        <v>234</v>
      </c>
      <c r="E2" s="3"/>
      <c r="F2" s="3"/>
      <c r="G2" s="3"/>
      <c r="H2" s="3"/>
      <c r="I2" s="3"/>
      <c r="J2" s="3"/>
      <c r="K2" s="3"/>
      <c r="L2" s="3" t="str">
        <f>LEFT(C2,2)</f>
        <v>03</v>
      </c>
      <c r="M2" s="3" t="str">
        <f>IF(L2&lt;&gt;"",VLOOKUP(L2,$AI$6:$AJ$52,2,FALSE),"-")</f>
        <v>岩手県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40</v>
      </c>
      <c r="AG2" s="11">
        <f>IF(AA2=0,0,VLOOKUP(C2,AF5:AG300,2,FALSE))</f>
        <v>7</v>
      </c>
    </row>
    <row r="3" ht="13.5">
      <c r="AD3" s="46"/>
    </row>
    <row r="4" spans="2:30" ht="19.5" customHeight="1">
      <c r="B4" s="126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235</v>
      </c>
      <c r="G6" s="160"/>
      <c r="H6" s="38" t="s">
        <v>236</v>
      </c>
      <c r="I6" s="38" t="s">
        <v>237</v>
      </c>
      <c r="J6" s="38" t="s">
        <v>238</v>
      </c>
      <c r="K6" s="5" t="s">
        <v>239</v>
      </c>
      <c r="L6" s="15" t="s">
        <v>240</v>
      </c>
      <c r="M6" s="39" t="s">
        <v>241</v>
      </c>
      <c r="AF6" s="11">
        <f>+'水洗化人口等'!B6</f>
        <v>0</v>
      </c>
      <c r="AG6" s="11">
        <v>6</v>
      </c>
      <c r="AI6" s="42" t="s">
        <v>242</v>
      </c>
      <c r="AJ6" s="3" t="s">
        <v>53</v>
      </c>
    </row>
    <row r="7" spans="2:36" ht="16.5" customHeight="1">
      <c r="B7" s="161" t="s">
        <v>243</v>
      </c>
      <c r="C7" s="6" t="s">
        <v>244</v>
      </c>
      <c r="D7" s="16">
        <f>AD7</f>
        <v>448939</v>
      </c>
      <c r="F7" s="169" t="s">
        <v>245</v>
      </c>
      <c r="G7" s="7" t="s">
        <v>172</v>
      </c>
      <c r="H7" s="17">
        <f aca="true" t="shared" si="0" ref="H7:H12">AD14</f>
        <v>414788</v>
      </c>
      <c r="I7" s="17">
        <f aca="true" t="shared" si="1" ref="I7:I12">AD24</f>
        <v>133227</v>
      </c>
      <c r="J7" s="17">
        <f aca="true" t="shared" si="2" ref="J7:J12">SUM(H7:I7)</f>
        <v>548015</v>
      </c>
      <c r="K7" s="18">
        <f aca="true" t="shared" si="3" ref="K7:K12">IF(J$13&gt;0,J7/J$13,0)</f>
        <v>0.9665048226917834</v>
      </c>
      <c r="L7" s="19">
        <f>AD34</f>
        <v>16601</v>
      </c>
      <c r="M7" s="20">
        <f>AD37</f>
        <v>664</v>
      </c>
      <c r="AA7" s="4" t="s">
        <v>244</v>
      </c>
      <c r="AB7" s="45" t="s">
        <v>246</v>
      </c>
      <c r="AC7" s="45" t="s">
        <v>247</v>
      </c>
      <c r="AD7" s="11">
        <f aca="true" ca="1" t="shared" si="4" ref="AD7:AD53">IF(AD$2=0,INDIRECT(AB7&amp;"!"&amp;AC7&amp;$AG$2),0)</f>
        <v>448939</v>
      </c>
      <c r="AF7" s="42" t="str">
        <f>+'水洗化人口等'!B7</f>
        <v>03000</v>
      </c>
      <c r="AG7" s="11">
        <v>7</v>
      </c>
      <c r="AI7" s="42" t="s">
        <v>248</v>
      </c>
      <c r="AJ7" s="3" t="s">
        <v>52</v>
      </c>
    </row>
    <row r="8" spans="2:36" ht="16.5" customHeight="1">
      <c r="B8" s="162"/>
      <c r="C8" s="7" t="s">
        <v>69</v>
      </c>
      <c r="D8" s="21">
        <f>AD8</f>
        <v>1871</v>
      </c>
      <c r="F8" s="170"/>
      <c r="G8" s="7" t="s">
        <v>174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246</v>
      </c>
      <c r="AC8" s="45" t="s">
        <v>249</v>
      </c>
      <c r="AD8" s="11">
        <f ca="1" t="shared" si="4"/>
        <v>1871</v>
      </c>
      <c r="AF8" s="42" t="str">
        <f>+'水洗化人口等'!B8</f>
        <v>03201</v>
      </c>
      <c r="AG8" s="11">
        <v>8</v>
      </c>
      <c r="AI8" s="42" t="s">
        <v>250</v>
      </c>
      <c r="AJ8" s="3" t="s">
        <v>51</v>
      </c>
    </row>
    <row r="9" spans="2:36" ht="16.5" customHeight="1">
      <c r="B9" s="163"/>
      <c r="C9" s="8" t="s">
        <v>251</v>
      </c>
      <c r="D9" s="22">
        <f>SUM(D7:D8)</f>
        <v>450810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252</v>
      </c>
      <c r="AB9" s="45" t="s">
        <v>246</v>
      </c>
      <c r="AC9" s="45" t="s">
        <v>253</v>
      </c>
      <c r="AD9" s="11">
        <f ca="1" t="shared" si="4"/>
        <v>608561</v>
      </c>
      <c r="AF9" s="42" t="str">
        <f>+'水洗化人口等'!B9</f>
        <v>03202</v>
      </c>
      <c r="AG9" s="11">
        <v>9</v>
      </c>
      <c r="AI9" s="42" t="s">
        <v>254</v>
      </c>
      <c r="AJ9" s="3" t="s">
        <v>50</v>
      </c>
    </row>
    <row r="10" spans="2:36" ht="16.5" customHeight="1">
      <c r="B10" s="164" t="s">
        <v>255</v>
      </c>
      <c r="C10" s="124" t="s">
        <v>252</v>
      </c>
      <c r="D10" s="21">
        <f>AD9</f>
        <v>608561</v>
      </c>
      <c r="F10" s="170"/>
      <c r="G10" s="7" t="s">
        <v>187</v>
      </c>
      <c r="H10" s="17">
        <f t="shared" si="0"/>
        <v>7688</v>
      </c>
      <c r="I10" s="17">
        <f t="shared" si="1"/>
        <v>11304</v>
      </c>
      <c r="J10" s="17">
        <f t="shared" si="2"/>
        <v>18992</v>
      </c>
      <c r="K10" s="18">
        <f t="shared" si="3"/>
        <v>0.033495177308216655</v>
      </c>
      <c r="L10" s="23" t="s">
        <v>256</v>
      </c>
      <c r="M10" s="24" t="s">
        <v>256</v>
      </c>
      <c r="AA10" s="4" t="s">
        <v>257</v>
      </c>
      <c r="AB10" s="45" t="s">
        <v>246</v>
      </c>
      <c r="AC10" s="45" t="s">
        <v>258</v>
      </c>
      <c r="AD10" s="11">
        <f ca="1" t="shared" si="4"/>
        <v>2000</v>
      </c>
      <c r="AF10" s="42" t="str">
        <f>+'水洗化人口等'!B10</f>
        <v>03203</v>
      </c>
      <c r="AG10" s="11">
        <v>10</v>
      </c>
      <c r="AI10" s="42" t="s">
        <v>259</v>
      </c>
      <c r="AJ10" s="3" t="s">
        <v>49</v>
      </c>
    </row>
    <row r="11" spans="2:36" ht="16.5" customHeight="1">
      <c r="B11" s="165"/>
      <c r="C11" s="7" t="s">
        <v>257</v>
      </c>
      <c r="D11" s="21">
        <f>AD10</f>
        <v>2000</v>
      </c>
      <c r="F11" s="170"/>
      <c r="G11" s="7" t="s">
        <v>189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256</v>
      </c>
      <c r="M11" s="24" t="s">
        <v>256</v>
      </c>
      <c r="AA11" s="4" t="s">
        <v>260</v>
      </c>
      <c r="AB11" s="45" t="s">
        <v>246</v>
      </c>
      <c r="AC11" s="45" t="s">
        <v>261</v>
      </c>
      <c r="AD11" s="11">
        <f ca="1" t="shared" si="4"/>
        <v>263776</v>
      </c>
      <c r="AF11" s="42" t="str">
        <f>+'水洗化人口等'!B11</f>
        <v>03205</v>
      </c>
      <c r="AG11" s="11">
        <v>11</v>
      </c>
      <c r="AI11" s="42" t="s">
        <v>262</v>
      </c>
      <c r="AJ11" s="3" t="s">
        <v>48</v>
      </c>
    </row>
    <row r="12" spans="2:36" ht="16.5" customHeight="1">
      <c r="B12" s="165"/>
      <c r="C12" s="7" t="s">
        <v>260</v>
      </c>
      <c r="D12" s="21">
        <f>AD11</f>
        <v>263776</v>
      </c>
      <c r="F12" s="170"/>
      <c r="G12" s="7" t="s">
        <v>191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256</v>
      </c>
      <c r="M12" s="24" t="s">
        <v>256</v>
      </c>
      <c r="AA12" s="4" t="s">
        <v>263</v>
      </c>
      <c r="AB12" s="45" t="s">
        <v>246</v>
      </c>
      <c r="AC12" s="45" t="s">
        <v>264</v>
      </c>
      <c r="AD12" s="11">
        <f ca="1" t="shared" si="4"/>
        <v>242052</v>
      </c>
      <c r="AF12" s="42" t="str">
        <f>+'水洗化人口等'!B12</f>
        <v>03206</v>
      </c>
      <c r="AG12" s="11">
        <v>12</v>
      </c>
      <c r="AI12" s="42" t="s">
        <v>265</v>
      </c>
      <c r="AJ12" s="3" t="s">
        <v>47</v>
      </c>
    </row>
    <row r="13" spans="2:36" ht="16.5" customHeight="1">
      <c r="B13" s="166"/>
      <c r="C13" s="8" t="s">
        <v>251</v>
      </c>
      <c r="D13" s="22">
        <f>SUM(D10:D12)</f>
        <v>874337</v>
      </c>
      <c r="F13" s="171"/>
      <c r="G13" s="7" t="s">
        <v>251</v>
      </c>
      <c r="H13" s="17">
        <f>SUM(H7:H12)</f>
        <v>422476</v>
      </c>
      <c r="I13" s="17">
        <f>SUM(I7:I12)</f>
        <v>144531</v>
      </c>
      <c r="J13" s="17">
        <f>SUM(J7:J12)</f>
        <v>567007</v>
      </c>
      <c r="K13" s="18">
        <v>1</v>
      </c>
      <c r="L13" s="23" t="s">
        <v>256</v>
      </c>
      <c r="M13" s="24" t="s">
        <v>256</v>
      </c>
      <c r="AA13" s="4" t="s">
        <v>60</v>
      </c>
      <c r="AB13" s="45" t="s">
        <v>246</v>
      </c>
      <c r="AC13" s="45" t="s">
        <v>266</v>
      </c>
      <c r="AD13" s="11">
        <f ca="1" t="shared" si="4"/>
        <v>5182</v>
      </c>
      <c r="AF13" s="42" t="str">
        <f>+'水洗化人口等'!B13</f>
        <v>03207</v>
      </c>
      <c r="AG13" s="11">
        <v>13</v>
      </c>
      <c r="AI13" s="42" t="s">
        <v>267</v>
      </c>
      <c r="AJ13" s="3" t="s">
        <v>46</v>
      </c>
    </row>
    <row r="14" spans="2:36" ht="16.5" customHeight="1" thickBot="1">
      <c r="B14" s="167" t="s">
        <v>268</v>
      </c>
      <c r="C14" s="168"/>
      <c r="D14" s="25">
        <f>SUM(D9,D13)</f>
        <v>1325147</v>
      </c>
      <c r="F14" s="172" t="s">
        <v>269</v>
      </c>
      <c r="G14" s="173"/>
      <c r="H14" s="17">
        <f>AD20</f>
        <v>1193</v>
      </c>
      <c r="I14" s="17">
        <f>AD30</f>
        <v>0</v>
      </c>
      <c r="J14" s="17">
        <f>SUM(H14:I14)</f>
        <v>1193</v>
      </c>
      <c r="K14" s="26" t="s">
        <v>256</v>
      </c>
      <c r="L14" s="23" t="s">
        <v>256</v>
      </c>
      <c r="M14" s="24" t="s">
        <v>256</v>
      </c>
      <c r="AA14" s="4" t="s">
        <v>172</v>
      </c>
      <c r="AB14" s="45" t="s">
        <v>270</v>
      </c>
      <c r="AC14" s="45" t="s">
        <v>264</v>
      </c>
      <c r="AD14" s="11">
        <f ca="1" t="shared" si="4"/>
        <v>414788</v>
      </c>
      <c r="AF14" s="42" t="str">
        <f>+'水洗化人口等'!B14</f>
        <v>03208</v>
      </c>
      <c r="AG14" s="11">
        <v>14</v>
      </c>
      <c r="AI14" s="42" t="s">
        <v>271</v>
      </c>
      <c r="AJ14" s="3" t="s">
        <v>45</v>
      </c>
    </row>
    <row r="15" spans="2:36" ht="16.5" customHeight="1" thickBot="1">
      <c r="B15" s="167" t="s">
        <v>60</v>
      </c>
      <c r="C15" s="168"/>
      <c r="D15" s="25">
        <f>AD13</f>
        <v>5182</v>
      </c>
      <c r="F15" s="167" t="s">
        <v>54</v>
      </c>
      <c r="G15" s="168"/>
      <c r="H15" s="27">
        <f>SUM(H13:H14)</f>
        <v>423669</v>
      </c>
      <c r="I15" s="27">
        <f>SUM(I13:I14)</f>
        <v>144531</v>
      </c>
      <c r="J15" s="27">
        <f>SUM(J13:J14)</f>
        <v>568200</v>
      </c>
      <c r="K15" s="28" t="s">
        <v>256</v>
      </c>
      <c r="L15" s="29">
        <f>SUM(L7:L9)</f>
        <v>16601</v>
      </c>
      <c r="M15" s="30">
        <f>SUM(M7:M9)</f>
        <v>664</v>
      </c>
      <c r="AA15" s="4" t="s">
        <v>174</v>
      </c>
      <c r="AB15" s="45" t="s">
        <v>270</v>
      </c>
      <c r="AC15" s="45" t="s">
        <v>272</v>
      </c>
      <c r="AD15" s="11">
        <f ca="1" t="shared" si="4"/>
        <v>0</v>
      </c>
      <c r="AF15" s="42" t="str">
        <f>+'水洗化人口等'!B15</f>
        <v>03209</v>
      </c>
      <c r="AG15" s="11">
        <v>15</v>
      </c>
      <c r="AI15" s="42" t="s">
        <v>273</v>
      </c>
      <c r="AJ15" s="3" t="s">
        <v>44</v>
      </c>
    </row>
    <row r="16" spans="2:36" ht="16.5" customHeight="1" thickBot="1">
      <c r="B16" s="125" t="s">
        <v>274</v>
      </c>
      <c r="AA16" s="4" t="s">
        <v>1</v>
      </c>
      <c r="AB16" s="45" t="s">
        <v>270</v>
      </c>
      <c r="AC16" s="45" t="s">
        <v>266</v>
      </c>
      <c r="AD16" s="11">
        <f ca="1" t="shared" si="4"/>
        <v>0</v>
      </c>
      <c r="AF16" s="42" t="str">
        <f>+'水洗化人口等'!B16</f>
        <v>03210</v>
      </c>
      <c r="AG16" s="11">
        <v>16</v>
      </c>
      <c r="AI16" s="42" t="s">
        <v>275</v>
      </c>
      <c r="AJ16" s="3" t="s">
        <v>43</v>
      </c>
    </row>
    <row r="17" spans="3:36" ht="16.5" customHeight="1" thickBot="1">
      <c r="C17" s="31">
        <f>AD12</f>
        <v>242052</v>
      </c>
      <c r="D17" s="4" t="s">
        <v>276</v>
      </c>
      <c r="J17" s="14"/>
      <c r="AA17" s="4" t="s">
        <v>187</v>
      </c>
      <c r="AB17" s="45" t="s">
        <v>270</v>
      </c>
      <c r="AC17" s="45" t="s">
        <v>277</v>
      </c>
      <c r="AD17" s="11">
        <f ca="1" t="shared" si="4"/>
        <v>7688</v>
      </c>
      <c r="AF17" s="42" t="str">
        <f>+'水洗化人口等'!B17</f>
        <v>03211</v>
      </c>
      <c r="AG17" s="11">
        <v>17</v>
      </c>
      <c r="AI17" s="42" t="s">
        <v>278</v>
      </c>
      <c r="AJ17" s="3" t="s">
        <v>42</v>
      </c>
    </row>
    <row r="18" spans="6:36" ht="30" customHeight="1">
      <c r="F18" s="159" t="s">
        <v>279</v>
      </c>
      <c r="G18" s="160"/>
      <c r="H18" s="38" t="s">
        <v>236</v>
      </c>
      <c r="I18" s="38" t="s">
        <v>237</v>
      </c>
      <c r="J18" s="41" t="s">
        <v>238</v>
      </c>
      <c r="AA18" s="4" t="s">
        <v>189</v>
      </c>
      <c r="AB18" s="45" t="s">
        <v>270</v>
      </c>
      <c r="AC18" s="45" t="s">
        <v>280</v>
      </c>
      <c r="AD18" s="11">
        <f ca="1" t="shared" si="4"/>
        <v>0</v>
      </c>
      <c r="AF18" s="42" t="str">
        <f>+'水洗化人口等'!B18</f>
        <v>03213</v>
      </c>
      <c r="AG18" s="11">
        <v>18</v>
      </c>
      <c r="AI18" s="42" t="s">
        <v>281</v>
      </c>
      <c r="AJ18" s="3" t="s">
        <v>41</v>
      </c>
    </row>
    <row r="19" spans="3:36" ht="16.5" customHeight="1">
      <c r="C19" s="40" t="s">
        <v>282</v>
      </c>
      <c r="D19" s="10">
        <f>IF(D$14&gt;0,D13/D$14,0)</f>
        <v>0.6598037802598504</v>
      </c>
      <c r="F19" s="172" t="s">
        <v>283</v>
      </c>
      <c r="G19" s="173"/>
      <c r="H19" s="17">
        <f>AD21</f>
        <v>0</v>
      </c>
      <c r="I19" s="17">
        <f>AD31</f>
        <v>0</v>
      </c>
      <c r="J19" s="21">
        <f>SUM(H19:I19)</f>
        <v>0</v>
      </c>
      <c r="AA19" s="4" t="s">
        <v>191</v>
      </c>
      <c r="AB19" s="45" t="s">
        <v>270</v>
      </c>
      <c r="AC19" s="45" t="s">
        <v>284</v>
      </c>
      <c r="AD19" s="11">
        <f ca="1" t="shared" si="4"/>
        <v>0</v>
      </c>
      <c r="AF19" s="42" t="str">
        <f>+'水洗化人口等'!B19</f>
        <v>03214</v>
      </c>
      <c r="AG19" s="11">
        <v>19</v>
      </c>
      <c r="AI19" s="42" t="s">
        <v>285</v>
      </c>
      <c r="AJ19" s="3" t="s">
        <v>40</v>
      </c>
    </row>
    <row r="20" spans="3:36" ht="16.5" customHeight="1">
      <c r="C20" s="40" t="s">
        <v>286</v>
      </c>
      <c r="D20" s="10">
        <f>IF(D$14&gt;0,D9/D$14,0)</f>
        <v>0.3401962197401496</v>
      </c>
      <c r="F20" s="172" t="s">
        <v>287</v>
      </c>
      <c r="G20" s="173"/>
      <c r="H20" s="17">
        <f>AD22</f>
        <v>203559</v>
      </c>
      <c r="I20" s="17">
        <f>AD32</f>
        <v>12439</v>
      </c>
      <c r="J20" s="21">
        <f>SUM(H20:I20)</f>
        <v>215998</v>
      </c>
      <c r="AA20" s="4" t="s">
        <v>269</v>
      </c>
      <c r="AB20" s="45" t="s">
        <v>270</v>
      </c>
      <c r="AC20" s="45" t="s">
        <v>288</v>
      </c>
      <c r="AD20" s="11">
        <f ca="1" t="shared" si="4"/>
        <v>1193</v>
      </c>
      <c r="AF20" s="42" t="str">
        <f>+'水洗化人口等'!B20</f>
        <v>03215</v>
      </c>
      <c r="AG20" s="11">
        <v>20</v>
      </c>
      <c r="AI20" s="42" t="s">
        <v>289</v>
      </c>
      <c r="AJ20" s="3" t="s">
        <v>39</v>
      </c>
    </row>
    <row r="21" spans="3:36" ht="16.5" customHeight="1">
      <c r="C21" s="40" t="s">
        <v>290</v>
      </c>
      <c r="D21" s="10">
        <f>IF(D$14&gt;0,D10/D$14,0)</f>
        <v>0.4592403710682664</v>
      </c>
      <c r="F21" s="172" t="s">
        <v>291</v>
      </c>
      <c r="G21" s="173"/>
      <c r="H21" s="17">
        <f>AD23</f>
        <v>218917</v>
      </c>
      <c r="I21" s="17">
        <f>AD33</f>
        <v>132092</v>
      </c>
      <c r="J21" s="21">
        <f>SUM(H21:I21)</f>
        <v>351009</v>
      </c>
      <c r="AA21" s="4" t="s">
        <v>283</v>
      </c>
      <c r="AB21" s="45" t="s">
        <v>270</v>
      </c>
      <c r="AC21" s="45" t="s">
        <v>292</v>
      </c>
      <c r="AD21" s="11">
        <f ca="1" t="shared" si="4"/>
        <v>0</v>
      </c>
      <c r="AF21" s="42" t="str">
        <f>+'水洗化人口等'!B21</f>
        <v>03301</v>
      </c>
      <c r="AG21" s="11">
        <v>21</v>
      </c>
      <c r="AI21" s="42" t="s">
        <v>293</v>
      </c>
      <c r="AJ21" s="3" t="s">
        <v>38</v>
      </c>
    </row>
    <row r="22" spans="3:36" ht="16.5" customHeight="1" thickBot="1">
      <c r="C22" s="40" t="s">
        <v>294</v>
      </c>
      <c r="D22" s="10">
        <f>IF(D$14&gt;0,D12/D$14,0)</f>
        <v>0.19905414267247332</v>
      </c>
      <c r="F22" s="167" t="s">
        <v>54</v>
      </c>
      <c r="G22" s="168"/>
      <c r="H22" s="27">
        <f>SUM(H19:H21)</f>
        <v>422476</v>
      </c>
      <c r="I22" s="27">
        <f>SUM(I19:I21)</f>
        <v>144531</v>
      </c>
      <c r="J22" s="32">
        <f>SUM(J19:J21)</f>
        <v>567007</v>
      </c>
      <c r="AA22" s="4" t="s">
        <v>287</v>
      </c>
      <c r="AB22" s="45" t="s">
        <v>270</v>
      </c>
      <c r="AC22" s="45" t="s">
        <v>295</v>
      </c>
      <c r="AD22" s="11">
        <f ca="1" t="shared" si="4"/>
        <v>203559</v>
      </c>
      <c r="AF22" s="42" t="str">
        <f>+'水洗化人口等'!B22</f>
        <v>03302</v>
      </c>
      <c r="AG22" s="11">
        <v>22</v>
      </c>
      <c r="AI22" s="42" t="s">
        <v>296</v>
      </c>
      <c r="AJ22" s="3" t="s">
        <v>37</v>
      </c>
    </row>
    <row r="23" spans="3:36" ht="16.5" customHeight="1">
      <c r="C23" s="40" t="s">
        <v>297</v>
      </c>
      <c r="D23" s="10">
        <f>IF(D$14&gt;0,C17/D$14,0)</f>
        <v>0.18266048974189278</v>
      </c>
      <c r="F23" s="9"/>
      <c r="J23" s="33"/>
      <c r="AA23" s="4" t="s">
        <v>291</v>
      </c>
      <c r="AB23" s="45" t="s">
        <v>270</v>
      </c>
      <c r="AC23" s="45" t="s">
        <v>298</v>
      </c>
      <c r="AD23" s="11">
        <f ca="1" t="shared" si="4"/>
        <v>218917</v>
      </c>
      <c r="AF23" s="42" t="str">
        <f>+'水洗化人口等'!B23</f>
        <v>03303</v>
      </c>
      <c r="AG23" s="11">
        <v>23</v>
      </c>
      <c r="AI23" s="42" t="s">
        <v>299</v>
      </c>
      <c r="AJ23" s="3" t="s">
        <v>36</v>
      </c>
    </row>
    <row r="24" spans="3:36" ht="16.5" customHeight="1" thickBot="1">
      <c r="C24" s="40" t="s">
        <v>300</v>
      </c>
      <c r="D24" s="10">
        <f>IF(D$9&gt;0,D7/D$9,0)</f>
        <v>0.9958496927752268</v>
      </c>
      <c r="J24" s="34" t="s">
        <v>301</v>
      </c>
      <c r="AA24" s="4" t="s">
        <v>172</v>
      </c>
      <c r="AB24" s="45" t="s">
        <v>270</v>
      </c>
      <c r="AC24" s="45" t="s">
        <v>302</v>
      </c>
      <c r="AD24" s="11">
        <f ca="1" t="shared" si="4"/>
        <v>133227</v>
      </c>
      <c r="AF24" s="42" t="str">
        <f>+'水洗化人口等'!B24</f>
        <v>03305</v>
      </c>
      <c r="AG24" s="11">
        <v>24</v>
      </c>
      <c r="AI24" s="42" t="s">
        <v>303</v>
      </c>
      <c r="AJ24" s="3" t="s">
        <v>35</v>
      </c>
    </row>
    <row r="25" spans="3:36" ht="16.5" customHeight="1">
      <c r="C25" s="40" t="s">
        <v>304</v>
      </c>
      <c r="D25" s="10">
        <f>IF(D$9&gt;0,D8/D$9,0)</f>
        <v>0.004150307224773186</v>
      </c>
      <c r="F25" s="187" t="s">
        <v>6</v>
      </c>
      <c r="G25" s="188"/>
      <c r="H25" s="188"/>
      <c r="I25" s="180" t="s">
        <v>305</v>
      </c>
      <c r="J25" s="182" t="s">
        <v>306</v>
      </c>
      <c r="AA25" s="4" t="s">
        <v>174</v>
      </c>
      <c r="AB25" s="45" t="s">
        <v>270</v>
      </c>
      <c r="AC25" s="45" t="s">
        <v>307</v>
      </c>
      <c r="AD25" s="11">
        <f ca="1" t="shared" si="4"/>
        <v>0</v>
      </c>
      <c r="AF25" s="42" t="str">
        <f>+'水洗化人口等'!B25</f>
        <v>03321</v>
      </c>
      <c r="AG25" s="11">
        <v>25</v>
      </c>
      <c r="AI25" s="42" t="s">
        <v>308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270</v>
      </c>
      <c r="AC26" s="45" t="s">
        <v>309</v>
      </c>
      <c r="AD26" s="11">
        <f ca="1" t="shared" si="4"/>
        <v>0</v>
      </c>
      <c r="AF26" s="42" t="str">
        <f>+'水洗化人口等'!B26</f>
        <v>03322</v>
      </c>
      <c r="AG26" s="11">
        <v>26</v>
      </c>
      <c r="AI26" s="42" t="s">
        <v>310</v>
      </c>
      <c r="AJ26" s="3" t="s">
        <v>33</v>
      </c>
    </row>
    <row r="27" spans="6:36" ht="16.5" customHeight="1">
      <c r="F27" s="177" t="s">
        <v>177</v>
      </c>
      <c r="G27" s="178"/>
      <c r="H27" s="179"/>
      <c r="I27" s="19">
        <f aca="true" t="shared" si="5" ref="I27:I35">AD40</f>
        <v>71</v>
      </c>
      <c r="J27" s="35">
        <f>AD49</f>
        <v>136</v>
      </c>
      <c r="AA27" s="4" t="s">
        <v>187</v>
      </c>
      <c r="AB27" s="45" t="s">
        <v>270</v>
      </c>
      <c r="AC27" s="45" t="s">
        <v>311</v>
      </c>
      <c r="AD27" s="11">
        <f ca="1" t="shared" si="4"/>
        <v>11304</v>
      </c>
      <c r="AF27" s="42" t="str">
        <f>+'水洗化人口等'!B27</f>
        <v>03366</v>
      </c>
      <c r="AG27" s="11">
        <v>27</v>
      </c>
      <c r="AI27" s="42" t="s">
        <v>312</v>
      </c>
      <c r="AJ27" s="3" t="s">
        <v>32</v>
      </c>
    </row>
    <row r="28" spans="6:36" ht="16.5" customHeight="1">
      <c r="F28" s="184" t="s">
        <v>313</v>
      </c>
      <c r="G28" s="185"/>
      <c r="H28" s="186"/>
      <c r="I28" s="19">
        <f t="shared" si="5"/>
        <v>593</v>
      </c>
      <c r="J28" s="35">
        <f>AD50</f>
        <v>0</v>
      </c>
      <c r="AA28" s="4" t="s">
        <v>189</v>
      </c>
      <c r="AB28" s="45" t="s">
        <v>270</v>
      </c>
      <c r="AC28" s="45" t="s">
        <v>314</v>
      </c>
      <c r="AD28" s="11">
        <f ca="1" t="shared" si="4"/>
        <v>0</v>
      </c>
      <c r="AF28" s="42" t="str">
        <f>+'水洗化人口等'!B28</f>
        <v>03381</v>
      </c>
      <c r="AG28" s="11">
        <v>28</v>
      </c>
      <c r="AI28" s="42" t="s">
        <v>315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7167</v>
      </c>
      <c r="J29" s="35">
        <f>AD51</f>
        <v>348</v>
      </c>
      <c r="AA29" s="4" t="s">
        <v>191</v>
      </c>
      <c r="AB29" s="45" t="s">
        <v>270</v>
      </c>
      <c r="AC29" s="45" t="s">
        <v>316</v>
      </c>
      <c r="AD29" s="11">
        <f ca="1" t="shared" si="4"/>
        <v>0</v>
      </c>
      <c r="AF29" s="42" t="str">
        <f>+'水洗化人口等'!B29</f>
        <v>03402</v>
      </c>
      <c r="AG29" s="11">
        <v>29</v>
      </c>
      <c r="AI29" s="42" t="s">
        <v>317</v>
      </c>
      <c r="AJ29" s="3" t="s">
        <v>30</v>
      </c>
    </row>
    <row r="30" spans="6:36" ht="16.5" customHeight="1">
      <c r="F30" s="177" t="s">
        <v>174</v>
      </c>
      <c r="G30" s="178"/>
      <c r="H30" s="179"/>
      <c r="I30" s="19">
        <f t="shared" si="5"/>
        <v>9092</v>
      </c>
      <c r="J30" s="35">
        <f>AD52</f>
        <v>0</v>
      </c>
      <c r="AA30" s="4" t="s">
        <v>269</v>
      </c>
      <c r="AB30" s="45" t="s">
        <v>270</v>
      </c>
      <c r="AC30" s="45" t="s">
        <v>318</v>
      </c>
      <c r="AD30" s="11">
        <f ca="1" t="shared" si="4"/>
        <v>0</v>
      </c>
      <c r="AF30" s="42" t="str">
        <f>+'水洗化人口等'!B30</f>
        <v>03441</v>
      </c>
      <c r="AG30" s="11">
        <v>30</v>
      </c>
      <c r="AI30" s="42" t="s">
        <v>319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283</v>
      </c>
      <c r="AB31" s="45" t="s">
        <v>270</v>
      </c>
      <c r="AC31" s="45" t="s">
        <v>247</v>
      </c>
      <c r="AD31" s="11">
        <f ca="1" t="shared" si="4"/>
        <v>0</v>
      </c>
      <c r="AF31" s="42" t="str">
        <f>+'水洗化人口等'!B31</f>
        <v>03461</v>
      </c>
      <c r="AG31" s="11">
        <v>31</v>
      </c>
      <c r="AI31" s="42" t="s">
        <v>320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256</v>
      </c>
      <c r="AA32" s="4" t="s">
        <v>287</v>
      </c>
      <c r="AB32" s="45" t="s">
        <v>270</v>
      </c>
      <c r="AC32" s="45" t="s">
        <v>321</v>
      </c>
      <c r="AD32" s="11">
        <f ca="1" t="shared" si="4"/>
        <v>12439</v>
      </c>
      <c r="AF32" s="42" t="str">
        <f>+'水洗化人口等'!B32</f>
        <v>03482</v>
      </c>
      <c r="AG32" s="11">
        <v>32</v>
      </c>
      <c r="AI32" s="42" t="s">
        <v>322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152</v>
      </c>
      <c r="J33" s="24" t="s">
        <v>256</v>
      </c>
      <c r="AA33" s="4" t="s">
        <v>291</v>
      </c>
      <c r="AB33" s="45" t="s">
        <v>270</v>
      </c>
      <c r="AC33" s="45" t="s">
        <v>258</v>
      </c>
      <c r="AD33" s="11">
        <f ca="1" t="shared" si="4"/>
        <v>132092</v>
      </c>
      <c r="AF33" s="42" t="str">
        <f>+'水洗化人口等'!B33</f>
        <v>03483</v>
      </c>
      <c r="AG33" s="11">
        <v>33</v>
      </c>
      <c r="AI33" s="42" t="s">
        <v>323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6</v>
      </c>
      <c r="J34" s="24" t="s">
        <v>256</v>
      </c>
      <c r="AA34" s="4" t="s">
        <v>172</v>
      </c>
      <c r="AB34" s="45" t="s">
        <v>270</v>
      </c>
      <c r="AC34" s="45" t="s">
        <v>324</v>
      </c>
      <c r="AD34" s="45">
        <f ca="1" t="shared" si="4"/>
        <v>16601</v>
      </c>
      <c r="AF34" s="42" t="str">
        <f>+'水洗化人口等'!B34</f>
        <v>03484</v>
      </c>
      <c r="AG34" s="11">
        <v>34</v>
      </c>
      <c r="AI34" s="42" t="s">
        <v>325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48</v>
      </c>
      <c r="J35" s="24" t="s">
        <v>256</v>
      </c>
      <c r="AA35" s="4" t="s">
        <v>174</v>
      </c>
      <c r="AB35" s="45" t="s">
        <v>270</v>
      </c>
      <c r="AC35" s="45" t="s">
        <v>326</v>
      </c>
      <c r="AD35" s="45">
        <f ca="1" t="shared" si="4"/>
        <v>0</v>
      </c>
      <c r="AF35" s="42" t="str">
        <f>+'水洗化人口等'!B35</f>
        <v>03485</v>
      </c>
      <c r="AG35" s="11">
        <v>35</v>
      </c>
      <c r="AI35" s="42" t="s">
        <v>327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17129</v>
      </c>
      <c r="J36" s="37">
        <f>SUM(J27:J31)</f>
        <v>484</v>
      </c>
      <c r="AA36" s="4" t="s">
        <v>1</v>
      </c>
      <c r="AB36" s="45" t="s">
        <v>270</v>
      </c>
      <c r="AC36" s="45" t="s">
        <v>328</v>
      </c>
      <c r="AD36" s="45">
        <f ca="1" t="shared" si="4"/>
        <v>0</v>
      </c>
      <c r="AF36" s="42" t="str">
        <f>+'水洗化人口等'!B36</f>
        <v>03501</v>
      </c>
      <c r="AG36" s="11">
        <v>36</v>
      </c>
      <c r="AI36" s="42" t="s">
        <v>329</v>
      </c>
      <c r="AJ36" s="3" t="s">
        <v>23</v>
      </c>
    </row>
    <row r="37" spans="27:36" ht="13.5" hidden="1">
      <c r="AA37" s="4" t="s">
        <v>172</v>
      </c>
      <c r="AB37" s="45" t="s">
        <v>270</v>
      </c>
      <c r="AC37" s="45" t="s">
        <v>330</v>
      </c>
      <c r="AD37" s="45">
        <f ca="1" t="shared" si="4"/>
        <v>664</v>
      </c>
      <c r="AF37" s="42" t="str">
        <f>+'水洗化人口等'!B37</f>
        <v>03503</v>
      </c>
      <c r="AG37" s="11">
        <v>37</v>
      </c>
      <c r="AI37" s="42" t="s">
        <v>331</v>
      </c>
      <c r="AJ37" s="3" t="s">
        <v>22</v>
      </c>
    </row>
    <row r="38" spans="27:36" ht="13.5" hidden="1">
      <c r="AA38" s="4" t="s">
        <v>174</v>
      </c>
      <c r="AB38" s="45" t="s">
        <v>270</v>
      </c>
      <c r="AC38" s="45" t="s">
        <v>332</v>
      </c>
      <c r="AD38" s="45">
        <f ca="1" t="shared" si="4"/>
        <v>0</v>
      </c>
      <c r="AF38" s="42" t="str">
        <f>+'水洗化人口等'!B38</f>
        <v>03506</v>
      </c>
      <c r="AG38" s="11">
        <v>38</v>
      </c>
      <c r="AI38" s="42" t="s">
        <v>333</v>
      </c>
      <c r="AJ38" s="3" t="s">
        <v>21</v>
      </c>
    </row>
    <row r="39" spans="27:36" ht="13.5" hidden="1">
      <c r="AA39" s="4" t="s">
        <v>1</v>
      </c>
      <c r="AB39" s="45" t="s">
        <v>270</v>
      </c>
      <c r="AC39" s="45" t="s">
        <v>334</v>
      </c>
      <c r="AD39" s="45">
        <f ca="1" t="shared" si="4"/>
        <v>0</v>
      </c>
      <c r="AF39" s="42" t="str">
        <f>+'水洗化人口等'!B39</f>
        <v>03507</v>
      </c>
      <c r="AG39" s="11">
        <v>39</v>
      </c>
      <c r="AI39" s="42" t="s">
        <v>335</v>
      </c>
      <c r="AJ39" s="3" t="s">
        <v>20</v>
      </c>
    </row>
    <row r="40" spans="27:36" ht="13.5" hidden="1">
      <c r="AA40" s="4" t="s">
        <v>177</v>
      </c>
      <c r="AB40" s="45" t="s">
        <v>270</v>
      </c>
      <c r="AC40" s="45" t="s">
        <v>336</v>
      </c>
      <c r="AD40" s="45">
        <f ca="1" t="shared" si="4"/>
        <v>71</v>
      </c>
      <c r="AF40" s="42" t="str">
        <f>+'水洗化人口等'!B40</f>
        <v>03524</v>
      </c>
      <c r="AG40" s="11">
        <v>40</v>
      </c>
      <c r="AI40" s="42" t="s">
        <v>337</v>
      </c>
      <c r="AJ40" s="3" t="s">
        <v>19</v>
      </c>
    </row>
    <row r="41" spans="27:36" ht="13.5" hidden="1">
      <c r="AA41" s="4" t="s">
        <v>313</v>
      </c>
      <c r="AB41" s="45" t="s">
        <v>270</v>
      </c>
      <c r="AC41" s="45" t="s">
        <v>338</v>
      </c>
      <c r="AD41" s="45">
        <f ca="1" t="shared" si="4"/>
        <v>593</v>
      </c>
      <c r="AF41" s="42">
        <f>+'水洗化人口等'!B41</f>
        <v>0</v>
      </c>
      <c r="AG41" s="11">
        <v>41</v>
      </c>
      <c r="AI41" s="42" t="s">
        <v>339</v>
      </c>
      <c r="AJ41" s="3" t="s">
        <v>18</v>
      </c>
    </row>
    <row r="42" spans="27:36" ht="13.5" hidden="1">
      <c r="AA42" s="4" t="s">
        <v>0</v>
      </c>
      <c r="AB42" s="45" t="s">
        <v>270</v>
      </c>
      <c r="AC42" s="45" t="s">
        <v>340</v>
      </c>
      <c r="AD42" s="45">
        <f ca="1" t="shared" si="4"/>
        <v>7167</v>
      </c>
      <c r="AF42" s="42">
        <f>+'水洗化人口等'!B42</f>
        <v>0</v>
      </c>
      <c r="AG42" s="11">
        <v>42</v>
      </c>
      <c r="AI42" s="42" t="s">
        <v>341</v>
      </c>
      <c r="AJ42" s="3" t="s">
        <v>17</v>
      </c>
    </row>
    <row r="43" spans="27:36" ht="13.5" hidden="1">
      <c r="AA43" s="4" t="s">
        <v>174</v>
      </c>
      <c r="AB43" s="45" t="s">
        <v>270</v>
      </c>
      <c r="AC43" s="45" t="s">
        <v>342</v>
      </c>
      <c r="AD43" s="45">
        <f ca="1" t="shared" si="4"/>
        <v>9092</v>
      </c>
      <c r="AF43" s="42">
        <f>+'水洗化人口等'!B43</f>
        <v>0</v>
      </c>
      <c r="AG43" s="11">
        <v>43</v>
      </c>
      <c r="AI43" s="42" t="s">
        <v>343</v>
      </c>
      <c r="AJ43" s="3" t="s">
        <v>16</v>
      </c>
    </row>
    <row r="44" spans="27:36" ht="13.5" hidden="1">
      <c r="AA44" s="4" t="s">
        <v>1</v>
      </c>
      <c r="AB44" s="45" t="s">
        <v>270</v>
      </c>
      <c r="AC44" s="45" t="s">
        <v>344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345</v>
      </c>
      <c r="AJ44" s="3" t="s">
        <v>15</v>
      </c>
    </row>
    <row r="45" spans="27:36" ht="13.5" hidden="1">
      <c r="AA45" s="4" t="s">
        <v>2</v>
      </c>
      <c r="AB45" s="45" t="s">
        <v>270</v>
      </c>
      <c r="AC45" s="45" t="s">
        <v>346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347</v>
      </c>
      <c r="AJ45" s="3" t="s">
        <v>14</v>
      </c>
    </row>
    <row r="46" spans="27:36" ht="13.5" hidden="1">
      <c r="AA46" s="4" t="s">
        <v>3</v>
      </c>
      <c r="AB46" s="45" t="s">
        <v>270</v>
      </c>
      <c r="AC46" s="45" t="s">
        <v>348</v>
      </c>
      <c r="AD46" s="45">
        <f ca="1" t="shared" si="4"/>
        <v>152</v>
      </c>
      <c r="AF46" s="42">
        <f>+'水洗化人口等'!B46</f>
        <v>0</v>
      </c>
      <c r="AG46" s="11">
        <v>46</v>
      </c>
      <c r="AI46" s="42" t="s">
        <v>349</v>
      </c>
      <c r="AJ46" s="3" t="s">
        <v>13</v>
      </c>
    </row>
    <row r="47" spans="27:36" ht="13.5" hidden="1">
      <c r="AA47" s="4" t="s">
        <v>4</v>
      </c>
      <c r="AB47" s="45" t="s">
        <v>270</v>
      </c>
      <c r="AC47" s="45" t="s">
        <v>350</v>
      </c>
      <c r="AD47" s="45">
        <f ca="1" t="shared" si="4"/>
        <v>6</v>
      </c>
      <c r="AF47" s="42">
        <f>+'水洗化人口等'!B47</f>
        <v>0</v>
      </c>
      <c r="AG47" s="11">
        <v>47</v>
      </c>
      <c r="AI47" s="42" t="s">
        <v>351</v>
      </c>
      <c r="AJ47" s="3" t="s">
        <v>12</v>
      </c>
    </row>
    <row r="48" spans="27:36" ht="13.5" hidden="1">
      <c r="AA48" s="4" t="s">
        <v>5</v>
      </c>
      <c r="AB48" s="45" t="s">
        <v>270</v>
      </c>
      <c r="AC48" s="45" t="s">
        <v>352</v>
      </c>
      <c r="AD48" s="45">
        <f ca="1" t="shared" si="4"/>
        <v>48</v>
      </c>
      <c r="AF48" s="42">
        <f>+'水洗化人口等'!B48</f>
        <v>0</v>
      </c>
      <c r="AG48" s="11">
        <v>48</v>
      </c>
      <c r="AI48" s="42" t="s">
        <v>353</v>
      </c>
      <c r="AJ48" s="3" t="s">
        <v>11</v>
      </c>
    </row>
    <row r="49" spans="27:36" ht="13.5" hidden="1">
      <c r="AA49" s="4" t="s">
        <v>177</v>
      </c>
      <c r="AB49" s="45" t="s">
        <v>270</v>
      </c>
      <c r="AC49" s="45" t="s">
        <v>354</v>
      </c>
      <c r="AD49" s="45">
        <f ca="1" t="shared" si="4"/>
        <v>136</v>
      </c>
      <c r="AF49" s="42">
        <f>+'水洗化人口等'!B49</f>
        <v>0</v>
      </c>
      <c r="AG49" s="11">
        <v>49</v>
      </c>
      <c r="AI49" s="42" t="s">
        <v>355</v>
      </c>
      <c r="AJ49" s="3" t="s">
        <v>10</v>
      </c>
    </row>
    <row r="50" spans="27:36" ht="13.5" hidden="1">
      <c r="AA50" s="4" t="s">
        <v>313</v>
      </c>
      <c r="AB50" s="45" t="s">
        <v>270</v>
      </c>
      <c r="AC50" s="45" t="s">
        <v>356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357</v>
      </c>
      <c r="AJ50" s="3" t="s">
        <v>9</v>
      </c>
    </row>
    <row r="51" spans="27:36" ht="13.5" hidden="1">
      <c r="AA51" s="4" t="s">
        <v>0</v>
      </c>
      <c r="AB51" s="45" t="s">
        <v>270</v>
      </c>
      <c r="AC51" s="45" t="s">
        <v>358</v>
      </c>
      <c r="AD51" s="45">
        <f ca="1" t="shared" si="4"/>
        <v>348</v>
      </c>
      <c r="AF51" s="42">
        <f>+'水洗化人口等'!B51</f>
        <v>0</v>
      </c>
      <c r="AG51" s="11">
        <v>51</v>
      </c>
      <c r="AI51" s="42" t="s">
        <v>359</v>
      </c>
      <c r="AJ51" s="3" t="s">
        <v>8</v>
      </c>
    </row>
    <row r="52" spans="27:36" ht="13.5" hidden="1">
      <c r="AA52" s="4" t="s">
        <v>174</v>
      </c>
      <c r="AB52" s="45" t="s">
        <v>270</v>
      </c>
      <c r="AC52" s="45" t="s">
        <v>360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361</v>
      </c>
      <c r="AJ52" s="3" t="s">
        <v>7</v>
      </c>
    </row>
    <row r="53" spans="27:33" ht="13.5" hidden="1">
      <c r="AA53" s="4" t="s">
        <v>1</v>
      </c>
      <c r="AB53" s="45" t="s">
        <v>270</v>
      </c>
      <c r="AC53" s="45" t="s">
        <v>362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2013-10-21T06:49:35Z</dcterms:modified>
  <cp:category/>
  <cp:version/>
  <cp:contentType/>
  <cp:contentStatus/>
</cp:coreProperties>
</file>