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'市町村分担金内訳'!$A$6:$DU$22</definedName>
    <definedName name="_xlnm._FilterDatabase" localSheetId="4" hidden="1">'組合分担金内訳'!$A$6:$BE$50</definedName>
    <definedName name="_xlnm._FilterDatabase" localSheetId="3" hidden="1">'廃棄物事業経費（歳出）'!$A$6:$CI$65</definedName>
    <definedName name="_xlnm._FilterDatabase" localSheetId="2" hidden="1">'廃棄物事業経費（歳入）'!$A$6:$AD$65</definedName>
    <definedName name="_xlnm._FilterDatabase" localSheetId="0" hidden="1">'廃棄物事業経費（市町村）'!$A$6:$DJ$50</definedName>
    <definedName name="_xlnm._FilterDatabase" localSheetId="1" hidden="1">'廃棄物事業経費（組合）'!$A$6:$DJ$22</definedName>
    <definedName name="_xlnm.Print_Area" localSheetId="6">'経費集計'!$A$1:$M$33</definedName>
    <definedName name="_xlnm.Print_Area" localSheetId="5">'市町村分担金内訳'!$A$2:$DU$22</definedName>
    <definedName name="_xlnm.Print_Area" localSheetId="4">'組合分担金内訳'!$A$2:$BE$50</definedName>
    <definedName name="_xlnm.Print_Area" localSheetId="3">'廃棄物事業経費（歳出）'!$A$2:$CI$65</definedName>
    <definedName name="_xlnm.Print_Area" localSheetId="2">'廃棄物事業経費（歳入）'!$A$2:$AD$65</definedName>
    <definedName name="_xlnm.Print_Area" localSheetId="0">'廃棄物事業経費（市町村）'!$A$2:$DJ$50</definedName>
    <definedName name="_xlnm.Print_Area" localSheetId="1">'廃棄物事業経費（組合）'!$A$2:$DJ$22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<sst xmlns="http://schemas.openxmlformats.org/spreadsheetml/2006/main" count="2575" uniqueCount="534">
  <si>
    <t>46000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</si>
  <si>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</si>
  <si>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</si>
  <si>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</si>
  <si>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</si>
  <si>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</si>
  <si>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</si>
  <si>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</si>
  <si>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</si>
  <si>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</si>
  <si>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</si>
  <si>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</si>
  <si>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</si>
  <si>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</si>
  <si>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</si>
  <si>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</si>
  <si>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</si>
  <si>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</si>
  <si>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</si>
  <si>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</si>
  <si>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</si>
  <si>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</si>
  <si>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</si>
  <si>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</si>
  <si>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</si>
  <si>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</si>
  <si>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</si>
  <si>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</si>
  <si>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</si>
  <si>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</si>
  <si>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</si>
  <si>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</si>
  <si>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</si>
  <si>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</si>
  <si>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</si>
  <si>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</si>
  <si>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</si>
  <si>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</si>
  <si>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</si>
  <si>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</si>
  <si>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</si>
  <si>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</si>
  <si>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</si>
  <si>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</si>
  <si>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</si>
  <si>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</si>
  <si>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</si>
  <si>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</si>
  <si>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</si>
  <si>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</si>
  <si>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</si>
  <si>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</si>
  <si>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</si>
  <si>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</si>
  <si>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</si>
  <si>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</si>
  <si>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</si>
  <si>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</si>
  <si>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</si>
  <si>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</si>
  <si>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</si>
  <si>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</si>
  <si>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</si>
  <si>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</si>
  <si>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</si>
  <si>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</si>
  <si>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</si>
  <si>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</si>
  <si>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</si>
  <si>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</si>
  <si>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</si>
  <si>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</si>
  <si>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</si>
  <si>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</si>
  <si>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</si>
  <si>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</si>
  <si>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</si>
  <si>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</si>
  <si>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</si>
  <si>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</si>
  <si>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</si>
  <si>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</si>
  <si>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</si>
  <si>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</si>
  <si>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</si>
  <si>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</si>
  <si>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</si>
  <si>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</si>
  <si>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</si>
  <si>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</si>
  <si>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</si>
  <si>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</si>
  <si>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</si>
  <si>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</si>
  <si>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</si>
  <si>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</si>
  <si>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</si>
  <si>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</si>
  <si>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</si>
  <si>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</si>
  <si>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</si>
  <si>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</si>
  <si>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</si>
  <si>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</si>
  <si>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</si>
  <si>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</si>
  <si>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</si>
  <si>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</si>
  <si>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</si>
  <si>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</si>
  <si>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</si>
  <si>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</si>
  <si>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</si>
  <si>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</si>
  <si>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</si>
  <si>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</si>
  <si>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</si>
  <si>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</si>
  <si>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</si>
  <si>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</si>
  <si>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</si>
  <si>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</si>
  <si>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</si>
  <si>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</si>
  <si>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</si>
  <si>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</si>
  <si>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</si>
  <si>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</si>
  <si>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</si>
  <si>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</si>
  <si>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</si>
  <si>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</si>
  <si>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</si>
  <si>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</si>
  <si>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</si>
  <si>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</si>
  <si>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</si>
  <si>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</si>
  <si>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</si>
  <si>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</si>
  <si>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</si>
  <si>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</si>
  <si>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</si>
  <si>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</si>
  <si>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</si>
  <si>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</si>
  <si>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</si>
  <si>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</si>
  <si>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</si>
  <si>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</si>
  <si>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</si>
  <si>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</si>
  <si>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</si>
  <si>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</si>
  <si>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</si>
  <si>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</si>
  <si>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</si>
  <si>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</si>
  <si>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</si>
  <si>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</si>
  <si>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</si>
  <si>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</si>
  <si>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</si>
  <si>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</si>
  <si>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</si>
  <si>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</si>
  <si>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</si>
  <si>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</si>
  <si>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</si>
  <si>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</si>
  <si>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</si>
  <si>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</si>
  <si>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</si>
  <si>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</si>
  <si>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</si>
  <si>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</si>
  <si>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</si>
  <si>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</si>
  <si>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</si>
  <si>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</si>
  <si>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</si>
  <si>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</si>
  <si>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</si>
  <si>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</si>
  <si>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</si>
  <si>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</si>
  <si>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</si>
  <si>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</si>
  <si>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</si>
  <si>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</si>
  <si>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</si>
  <si>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</si>
  <si>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</si>
  <si>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</si>
  <si>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</si>
  <si>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</si>
  <si>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</si>
  <si>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</si>
  <si>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</si>
  <si>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</si>
  <si>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</si>
  <si>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</si>
  <si>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</si>
  <si>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</si>
  <si>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</si>
  <si>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</si>
  <si>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</si>
  <si>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</si>
  <si>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</si>
  <si>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</si>
  <si>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</si>
  <si>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</si>
  <si>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</si>
  <si>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</si>
  <si>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</si>
  <si>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</si>
  <si>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</si>
  <si>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</si>
  <si>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</si>
  <si>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</si>
  <si>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</si>
  <si>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</si>
  <si>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</si>
  <si>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</si>
  <si>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</si>
  <si>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</si>
  <si>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</si>
  <si>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</si>
  <si>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</si>
  <si>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</si>
  <si>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</si>
  <si>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</si>
  <si>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</si>
  <si>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</si>
  <si>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</si>
  <si>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</si>
  <si>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</si>
  <si>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</si>
  <si>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</si>
  <si>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</si>
  <si>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</si>
  <si>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</si>
  <si>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</si>
  <si>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</si>
  <si>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</si>
  <si>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</si>
  <si>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</si>
  <si>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</si>
  <si>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</si>
  <si>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</si>
  <si>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</si>
  <si>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</si>
  <si>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</si>
  <si>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</si>
  <si>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</si>
  <si>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</si>
  <si>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</si>
  <si>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</si>
  <si>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</si>
  <si>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</si>
  <si>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</si>
  <si>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</si>
  <si>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</si>
  <si>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</si>
  <si>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</si>
  <si>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</si>
  <si>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</si>
  <si>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</si>
  <si>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</si>
  <si>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</si>
  <si>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</si>
  <si>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</si>
  <si>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</si>
  <si>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</si>
  <si>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</si>
  <si>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</si>
  <si>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</si>
  <si>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</si>
  <si>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</si>
  <si>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</si>
  <si>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</si>
  <si>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</si>
  <si>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</si>
  <si>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</si>
  <si>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</si>
  <si>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</si>
  <si>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</si>
  <si>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</si>
  <si>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</si>
  <si>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</si>
  <si>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</si>
  <si>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</si>
  <si>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</si>
  <si>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</si>
  <si>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</si>
  <si>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</si>
  <si>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いちき串木野市・日置市衛生処理組合</t>
  </si>
  <si>
    <t>合計</t>
  </si>
  <si>
    <t>46808</t>
  </si>
  <si>
    <t>いちき串木野市・日置市衛生処理組合</t>
  </si>
  <si>
    <t>46811</t>
  </si>
  <si>
    <t>南薩地区衛生管理組合</t>
  </si>
  <si>
    <t>46832</t>
  </si>
  <si>
    <t>肝付東部衛生処理組合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</si>
  <si>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</si>
  <si>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</si>
  <si>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</si>
  <si>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</si>
  <si>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</si>
  <si>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</si>
  <si>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</si>
  <si>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</si>
  <si>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</si>
  <si>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</si>
  <si>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</si>
  <si>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</si>
  <si>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</si>
  <si>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</si>
  <si>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</si>
  <si>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</si>
  <si>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</si>
  <si>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</si>
  <si>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</si>
  <si>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</si>
  <si>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</si>
  <si>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</si>
  <si>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</si>
  <si>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</si>
  <si>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</si>
  <si>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</si>
  <si>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</si>
  <si>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</si>
  <si>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</si>
  <si>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</si>
  <si>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</si>
  <si>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</si>
  <si>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</si>
  <si>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</si>
  <si>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</si>
  <si>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</si>
  <si>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</si>
  <si>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</si>
  <si>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</si>
  <si>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</si>
  <si>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</si>
  <si>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</si>
  <si>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</si>
  <si>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</si>
  <si>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</si>
  <si>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46811</t>
  </si>
  <si>
    <t>南薩地区衛生管理組合</t>
  </si>
  <si>
    <t>46204</t>
  </si>
  <si>
    <t>46220</t>
  </si>
  <si>
    <t>46223</t>
  </si>
  <si>
    <t>46832</t>
  </si>
  <si>
    <t>肝付東部衛生処理組合</t>
  </si>
  <si>
    <t>46203</t>
  </si>
  <si>
    <t>46482</t>
  </si>
  <si>
    <t>46492</t>
  </si>
  <si>
    <t>46854</t>
  </si>
  <si>
    <t>指宿広域市町村圏組合</t>
  </si>
  <si>
    <t>46210</t>
  </si>
  <si>
    <t>46855</t>
  </si>
  <si>
    <t>曽於北部衛生処理組合</t>
  </si>
  <si>
    <t>46217</t>
  </si>
  <si>
    <t>46221</t>
  </si>
  <si>
    <t>46861</t>
  </si>
  <si>
    <t>南大隅衛生管理組合</t>
  </si>
  <si>
    <t>46490</t>
  </si>
  <si>
    <t>46491</t>
  </si>
  <si>
    <t>46870</t>
  </si>
  <si>
    <t>中南衛生管理組合</t>
  </si>
  <si>
    <t>46501</t>
  </si>
  <si>
    <t>46502</t>
  </si>
  <si>
    <t>46872</t>
  </si>
  <si>
    <t>大島地区衛生組合</t>
  </si>
  <si>
    <t>46222</t>
  </si>
  <si>
    <t>46523</t>
  </si>
  <si>
    <t>46527</t>
  </si>
  <si>
    <t>46524</t>
  </si>
  <si>
    <t>46887</t>
  </si>
  <si>
    <t>沖永良部衛生管理組合</t>
  </si>
  <si>
    <t>46533</t>
  </si>
  <si>
    <t>46534</t>
  </si>
  <si>
    <t>46890</t>
  </si>
  <si>
    <t>伊佐北姶良環境管理組合</t>
  </si>
  <si>
    <t>46224</t>
  </si>
  <si>
    <t>46218</t>
  </si>
  <si>
    <t>46452</t>
  </si>
  <si>
    <t>46904</t>
  </si>
  <si>
    <t>北薩広域行政事務組合</t>
  </si>
  <si>
    <t>46206</t>
  </si>
  <si>
    <t>46208</t>
  </si>
  <si>
    <t>46404</t>
  </si>
  <si>
    <t>46908</t>
  </si>
  <si>
    <t>曽於南部厚生事務組合</t>
  </si>
  <si>
    <t>46468</t>
  </si>
  <si>
    <t>46924</t>
  </si>
  <si>
    <t>種子島地区広域事務組合</t>
  </si>
  <si>
    <t>46213</t>
  </si>
  <si>
    <t>46928</t>
  </si>
  <si>
    <t>大隅肝属広域事務組合</t>
  </si>
  <si>
    <t>46214</t>
  </si>
  <si>
    <t>46929</t>
  </si>
  <si>
    <t>徳之島愛ランド広域組合</t>
  </si>
  <si>
    <t>46530</t>
  </si>
  <si>
    <t>46531</t>
  </si>
  <si>
    <t>46532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</si>
  <si>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</si>
  <si>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</si>
  <si>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</si>
  <si>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</si>
  <si>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</si>
  <si>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</si>
  <si>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</si>
  <si>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</si>
  <si>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</si>
  <si>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</si>
  <si>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</si>
  <si>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</si>
  <si>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</si>
  <si>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</si>
  <si>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</si>
  <si>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</si>
  <si>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</si>
  <si>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</si>
  <si>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</si>
  <si>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</si>
  <si>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</si>
  <si>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</si>
  <si>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</si>
  <si>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</si>
  <si>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</si>
  <si>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</si>
  <si>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</si>
  <si>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</si>
  <si>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</si>
  <si>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</si>
  <si>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</si>
  <si>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</si>
  <si>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</si>
  <si>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</si>
  <si>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</si>
  <si>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</si>
  <si>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鹿児島県</t>
  </si>
  <si>
    <t>46201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</si>
  <si>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</si>
  <si>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</si>
  <si>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</si>
  <si>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</si>
  <si>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</si>
  <si>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</si>
  <si>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</si>
  <si>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</si>
  <si>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46215</t>
  </si>
  <si>
    <t>薩摩川内市</t>
  </si>
  <si>
    <t>46216</t>
  </si>
  <si>
    <t>日置市</t>
  </si>
  <si>
    <t>46808</t>
  </si>
  <si>
    <t>曽於市</t>
  </si>
  <si>
    <t>霧島市</t>
  </si>
  <si>
    <t>46219</t>
  </si>
  <si>
    <t>いちき串木野市</t>
  </si>
  <si>
    <t>南さつま市</t>
  </si>
  <si>
    <t>志布志市</t>
  </si>
  <si>
    <t>奄美市</t>
  </si>
  <si>
    <t>南九州市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</si>
  <si>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</si>
  <si>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</si>
  <si>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</si>
  <si>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</si>
  <si>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</si>
  <si>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</si>
  <si>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</si>
  <si>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</si>
  <si>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</si>
  <si>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</si>
  <si>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</si>
  <si>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</si>
  <si>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</si>
  <si>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</si>
  <si>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</si>
  <si>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</si>
  <si>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</si>
  <si>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</si>
  <si>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46505</t>
  </si>
  <si>
    <t>屋久島町</t>
  </si>
  <si>
    <t>大和村</t>
  </si>
  <si>
    <t>宇検村</t>
  </si>
  <si>
    <t>46525</t>
  </si>
  <si>
    <t>瀬戸内町</t>
  </si>
  <si>
    <t>龍郷町</t>
  </si>
  <si>
    <t>46529</t>
  </si>
  <si>
    <t>喜界町</t>
  </si>
  <si>
    <t>徳之島町</t>
  </si>
  <si>
    <t>天城町</t>
  </si>
  <si>
    <t>伊仙町</t>
  </si>
  <si>
    <t>和泊町</t>
  </si>
  <si>
    <t>知名町</t>
  </si>
  <si>
    <t>46535</t>
  </si>
  <si>
    <t>与論町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</si>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</sst>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226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227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230</v>
      </c>
      <c r="B7" s="191" t="s">
        <v>231</v>
      </c>
      <c r="C7" s="190" t="s">
        <v>229</v>
      </c>
      <c r="D7" s="192">
        <f>SUM(D8:D186)</f>
        <v>18476371</v>
      </c>
      <c r="E7" s="192">
        <f>SUM(E8:E186)</f>
        <v>3967612</v>
      </c>
      <c r="F7" s="192">
        <f>SUM(F8:F186)</f>
        <v>645606</v>
      </c>
      <c r="G7" s="192">
        <f>SUM(G8:G186)</f>
        <v>214098</v>
      </c>
      <c r="H7" s="192">
        <f>SUM(H8:H186)</f>
        <v>816300</v>
      </c>
      <c r="I7" s="192">
        <f>SUM(I8:I186)</f>
        <v>913570</v>
      </c>
      <c r="J7" s="192" t="s">
        <v>228</v>
      </c>
      <c r="K7" s="192">
        <f>SUM(K8:K186)</f>
        <v>1378038</v>
      </c>
      <c r="L7" s="192">
        <f>SUM(L8:L186)</f>
        <v>14508759</v>
      </c>
      <c r="M7" s="192">
        <f>SUM(M8:M186)</f>
        <v>3915812</v>
      </c>
      <c r="N7" s="192">
        <f>SUM(N8:N186)</f>
        <v>466761</v>
      </c>
      <c r="O7" s="192">
        <f>SUM(O8:O186)</f>
        <v>19484</v>
      </c>
      <c r="P7" s="192">
        <f>SUM(P8:P186)</f>
        <v>30752</v>
      </c>
      <c r="Q7" s="192">
        <f>SUM(Q8:Q186)</f>
        <v>111300</v>
      </c>
      <c r="R7" s="192">
        <f>SUM(R8:R186)</f>
        <v>255532</v>
      </c>
      <c r="S7" s="192" t="s">
        <v>228</v>
      </c>
      <c r="T7" s="192">
        <f>SUM(T8:T186)</f>
        <v>49693</v>
      </c>
      <c r="U7" s="192">
        <f>SUM(U8:U186)</f>
        <v>3449051</v>
      </c>
      <c r="V7" s="192">
        <f>SUM(V8:V186)</f>
        <v>22392183</v>
      </c>
      <c r="W7" s="192">
        <f>SUM(W8:W186)</f>
        <v>4434373</v>
      </c>
      <c r="X7" s="192">
        <f>SUM(X8:X186)</f>
        <v>665090</v>
      </c>
      <c r="Y7" s="192">
        <f>SUM(Y8:Y186)</f>
        <v>244850</v>
      </c>
      <c r="Z7" s="192">
        <f>SUM(Z8:Z186)</f>
        <v>927600</v>
      </c>
      <c r="AA7" s="192">
        <f>SUM(AA8:AA186)</f>
        <v>1169102</v>
      </c>
      <c r="AB7" s="192" t="s">
        <v>228</v>
      </c>
      <c r="AC7" s="192">
        <f>SUM(AC8:AC186)</f>
        <v>1427731</v>
      </c>
      <c r="AD7" s="192">
        <f>SUM(AD8:AD186)</f>
        <v>17957810</v>
      </c>
      <c r="AE7" s="192">
        <f>SUM(AE8:AE186)</f>
        <v>2409669</v>
      </c>
      <c r="AF7" s="192">
        <f>SUM(AF8:AF186)</f>
        <v>2409652</v>
      </c>
      <c r="AG7" s="192">
        <f>SUM(AG8:AG186)</f>
        <v>0</v>
      </c>
      <c r="AH7" s="192">
        <f>SUM(AH8:AH186)</f>
        <v>1747809</v>
      </c>
      <c r="AI7" s="192">
        <f>SUM(AI8:AI186)</f>
        <v>592781</v>
      </c>
      <c r="AJ7" s="192">
        <f>SUM(AJ8:AJ186)</f>
        <v>69062</v>
      </c>
      <c r="AK7" s="192">
        <f>SUM(AK8:AK186)</f>
        <v>17</v>
      </c>
      <c r="AL7" s="192">
        <f>SUM(AL8:AL186)</f>
        <v>283677</v>
      </c>
      <c r="AM7" s="192">
        <f>SUM(AM8:AM186)</f>
        <v>12104356</v>
      </c>
      <c r="AN7" s="192">
        <f>SUM(AN8:AN186)</f>
        <v>2972263</v>
      </c>
      <c r="AO7" s="192">
        <f>SUM(AO8:AO186)</f>
        <v>962449</v>
      </c>
      <c r="AP7" s="192">
        <f>SUM(AP8:AP186)</f>
        <v>1467965</v>
      </c>
      <c r="AQ7" s="192">
        <f>SUM(AQ8:AQ186)</f>
        <v>410626</v>
      </c>
      <c r="AR7" s="192">
        <f>SUM(AR8:AR186)</f>
        <v>131223</v>
      </c>
      <c r="AS7" s="192">
        <f>SUM(AS8:AS186)</f>
        <v>3145813</v>
      </c>
      <c r="AT7" s="192">
        <f>SUM(AT8:AT186)</f>
        <v>484753</v>
      </c>
      <c r="AU7" s="192">
        <f>SUM(AU8:AU186)</f>
        <v>2455716</v>
      </c>
      <c r="AV7" s="192">
        <f>SUM(AV8:AV186)</f>
        <v>205344</v>
      </c>
      <c r="AW7" s="192">
        <f>SUM(AW8:AW186)</f>
        <v>65271</v>
      </c>
      <c r="AX7" s="192">
        <f>SUM(AX8:AX186)</f>
        <v>5915917</v>
      </c>
      <c r="AY7" s="192">
        <f>SUM(AY8:AY186)</f>
        <v>3218881</v>
      </c>
      <c r="AZ7" s="192">
        <f>SUM(AZ8:AZ186)</f>
        <v>2415825</v>
      </c>
      <c r="BA7" s="192">
        <f>SUM(BA8:BA186)</f>
        <v>166281</v>
      </c>
      <c r="BB7" s="192">
        <f>SUM(BB8:BB186)</f>
        <v>114930</v>
      </c>
      <c r="BC7" s="192">
        <f>SUM(BC8:BC186)</f>
        <v>3318257</v>
      </c>
      <c r="BD7" s="192">
        <f>SUM(BD8:BD186)</f>
        <v>5092</v>
      </c>
      <c r="BE7" s="192">
        <f>SUM(BE8:BE186)</f>
        <v>360412</v>
      </c>
      <c r="BF7" s="192">
        <f>SUM(BF8:BF186)</f>
        <v>14874437</v>
      </c>
      <c r="BG7" s="192">
        <f>SUM(BG8:BG186)</f>
        <v>10847</v>
      </c>
      <c r="BH7" s="192">
        <f>SUM(BH8:BH186)</f>
        <v>10847</v>
      </c>
      <c r="BI7" s="192">
        <f>SUM(BI8:BI186)</f>
        <v>0</v>
      </c>
      <c r="BJ7" s="192">
        <f>SUM(BJ8:BJ186)</f>
        <v>10847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147458</v>
      </c>
      <c r="BO7" s="192">
        <f>SUM(BO8:BO186)</f>
        <v>2550851</v>
      </c>
      <c r="BP7" s="192">
        <f>SUM(BP8:BP186)</f>
        <v>448589</v>
      </c>
      <c r="BQ7" s="192">
        <f>SUM(BQ8:BQ186)</f>
        <v>216880</v>
      </c>
      <c r="BR7" s="192">
        <f>SUM(BR8:BR186)</f>
        <v>41976</v>
      </c>
      <c r="BS7" s="192">
        <f>SUM(BS8:BS186)</f>
        <v>189733</v>
      </c>
      <c r="BT7" s="192">
        <f>SUM(BT8:BT186)</f>
        <v>0</v>
      </c>
      <c r="BU7" s="192">
        <f>SUM(BU8:BU186)</f>
        <v>881322</v>
      </c>
      <c r="BV7" s="192">
        <f>SUM(BV8:BV186)</f>
        <v>48274</v>
      </c>
      <c r="BW7" s="192">
        <f>SUM(BW8:BW186)</f>
        <v>820575</v>
      </c>
      <c r="BX7" s="192">
        <f>SUM(BX8:BX186)</f>
        <v>12473</v>
      </c>
      <c r="BY7" s="192">
        <f>SUM(BY8:BY186)</f>
        <v>109909</v>
      </c>
      <c r="BZ7" s="192">
        <f>SUM(BZ8:BZ186)</f>
        <v>1111031</v>
      </c>
      <c r="CA7" s="192">
        <f>SUM(CA8:CA186)</f>
        <v>549817</v>
      </c>
      <c r="CB7" s="192">
        <f>SUM(CB8:CB186)</f>
        <v>179389</v>
      </c>
      <c r="CC7" s="192">
        <f>SUM(CC8:CC186)</f>
        <v>131754</v>
      </c>
      <c r="CD7" s="192">
        <f>SUM(CD8:CD186)</f>
        <v>250071</v>
      </c>
      <c r="CE7" s="192">
        <f>SUM(CE8:CE186)</f>
        <v>1160942</v>
      </c>
      <c r="CF7" s="192">
        <f>SUM(CF8:CF186)</f>
        <v>0</v>
      </c>
      <c r="CG7" s="192">
        <f>SUM(CG8:CG186)</f>
        <v>45714</v>
      </c>
      <c r="CH7" s="192">
        <f>SUM(CH8:CH186)</f>
        <v>2607412</v>
      </c>
      <c r="CI7" s="192">
        <f>SUM(CI8:CI186)</f>
        <v>2420516</v>
      </c>
      <c r="CJ7" s="192">
        <f>SUM(CJ8:CJ186)</f>
        <v>2420499</v>
      </c>
      <c r="CK7" s="192">
        <f>SUM(CK8:CK186)</f>
        <v>0</v>
      </c>
      <c r="CL7" s="192">
        <f>SUM(CL8:CL186)</f>
        <v>1758656</v>
      </c>
      <c r="CM7" s="192">
        <f>SUM(CM8:CM186)</f>
        <v>592781</v>
      </c>
      <c r="CN7" s="192">
        <f>SUM(CN8:CN186)</f>
        <v>69062</v>
      </c>
      <c r="CO7" s="192">
        <f>SUM(CO8:CO186)</f>
        <v>17</v>
      </c>
      <c r="CP7" s="192">
        <f>SUM(CP8:CP186)</f>
        <v>431135</v>
      </c>
      <c r="CQ7" s="192">
        <f>SUM(CQ8:CQ186)</f>
        <v>14655207</v>
      </c>
      <c r="CR7" s="192">
        <f>SUM(CR8:CR186)</f>
        <v>3420852</v>
      </c>
      <c r="CS7" s="192">
        <f>SUM(CS8:CS186)</f>
        <v>1179329</v>
      </c>
      <c r="CT7" s="192">
        <f>SUM(CT8:CT186)</f>
        <v>1509941</v>
      </c>
      <c r="CU7" s="192">
        <f>SUM(CU8:CU186)</f>
        <v>600359</v>
      </c>
      <c r="CV7" s="192">
        <f>SUM(CV8:CV186)</f>
        <v>131223</v>
      </c>
      <c r="CW7" s="192">
        <f>SUM(CW8:CW186)</f>
        <v>4027135</v>
      </c>
      <c r="CX7" s="192">
        <f>SUM(CX8:CX186)</f>
        <v>533027</v>
      </c>
      <c r="CY7" s="192">
        <f>SUM(CY8:CY186)</f>
        <v>3276291</v>
      </c>
      <c r="CZ7" s="192">
        <f>SUM(CZ8:CZ186)</f>
        <v>217817</v>
      </c>
      <c r="DA7" s="192">
        <f>SUM(DA8:DA186)</f>
        <v>175180</v>
      </c>
      <c r="DB7" s="192">
        <f>SUM(DB8:DB186)</f>
        <v>7026948</v>
      </c>
      <c r="DC7" s="192">
        <f>SUM(DC8:DC186)</f>
        <v>3768698</v>
      </c>
      <c r="DD7" s="192">
        <f>SUM(DD8:DD186)</f>
        <v>2595214</v>
      </c>
      <c r="DE7" s="192">
        <f>SUM(DE8:DE186)</f>
        <v>298035</v>
      </c>
      <c r="DF7" s="192">
        <f>SUM(DF8:DF186)</f>
        <v>365001</v>
      </c>
      <c r="DG7" s="192">
        <f>SUM(DG8:DG186)</f>
        <v>4479199</v>
      </c>
      <c r="DH7" s="192">
        <f>SUM(DH8:DH186)</f>
        <v>5092</v>
      </c>
      <c r="DI7" s="192">
        <f>SUM(DI8:DI186)</f>
        <v>406126</v>
      </c>
      <c r="DJ7" s="192">
        <f>SUM(DJ8:DJ186)</f>
        <v>17481849</v>
      </c>
    </row>
    <row r="8" spans="1:114" s="122" customFormat="1" ht="12" customHeight="1">
      <c r="A8" s="118" t="s">
        <v>230</v>
      </c>
      <c r="B8" s="133" t="s">
        <v>232</v>
      </c>
      <c r="C8" s="118" t="s">
        <v>233</v>
      </c>
      <c r="D8" s="120">
        <f aca="true" t="shared" si="0" ref="D8:D50">SUM(E8,+L8)</f>
        <v>6250180</v>
      </c>
      <c r="E8" s="120">
        <f aca="true" t="shared" si="1" ref="E8:E50">SUM(F8:I8)+K8</f>
        <v>1520946</v>
      </c>
      <c r="F8" s="120">
        <v>318180</v>
      </c>
      <c r="G8" s="120">
        <v>148014</v>
      </c>
      <c r="H8" s="120"/>
      <c r="I8" s="120">
        <v>436553</v>
      </c>
      <c r="J8" s="121" t="s">
        <v>228</v>
      </c>
      <c r="K8" s="120">
        <v>618199</v>
      </c>
      <c r="L8" s="120">
        <v>4729234</v>
      </c>
      <c r="M8" s="120">
        <f aca="true" t="shared" si="2" ref="M8:M50">SUM(N8,+U8)</f>
        <v>780164</v>
      </c>
      <c r="N8" s="120">
        <f aca="true" t="shared" si="3" ref="N8:N50">SUM(O8:R8)+T8</f>
        <v>163943</v>
      </c>
      <c r="O8" s="120">
        <v>0</v>
      </c>
      <c r="P8" s="120"/>
      <c r="Q8" s="120">
        <v>35300</v>
      </c>
      <c r="R8" s="120">
        <v>128643</v>
      </c>
      <c r="S8" s="121" t="s">
        <v>228</v>
      </c>
      <c r="T8" s="120">
        <v>0</v>
      </c>
      <c r="U8" s="120">
        <v>616221</v>
      </c>
      <c r="V8" s="120">
        <f aca="true" t="shared" si="4" ref="V8:AA50">+SUM(D8,M8)</f>
        <v>7030344</v>
      </c>
      <c r="W8" s="120">
        <f t="shared" si="4"/>
        <v>1684889</v>
      </c>
      <c r="X8" s="120">
        <f t="shared" si="4"/>
        <v>318180</v>
      </c>
      <c r="Y8" s="120">
        <f t="shared" si="4"/>
        <v>148014</v>
      </c>
      <c r="Z8" s="120">
        <f t="shared" si="4"/>
        <v>35300</v>
      </c>
      <c r="AA8" s="120">
        <f t="shared" si="4"/>
        <v>565196</v>
      </c>
      <c r="AB8" s="121" t="s">
        <v>228</v>
      </c>
      <c r="AC8" s="120">
        <f aca="true" t="shared" si="5" ref="AC8:AC50">+SUM(K8,T8)</f>
        <v>618199</v>
      </c>
      <c r="AD8" s="120">
        <f aca="true" t="shared" si="6" ref="AD8:AD50">+SUM(L8,U8)</f>
        <v>5345455</v>
      </c>
      <c r="AE8" s="120">
        <f aca="true" t="shared" si="7" ref="AE8:AE50">SUM(AF8,+AK8)</f>
        <v>1330750</v>
      </c>
      <c r="AF8" s="120">
        <f aca="true" t="shared" si="8" ref="AF8:AF50">SUM(AG8:AJ8)</f>
        <v>1330750</v>
      </c>
      <c r="AG8" s="120">
        <v>0</v>
      </c>
      <c r="AH8" s="120">
        <v>1297504</v>
      </c>
      <c r="AI8" s="120">
        <v>32847</v>
      </c>
      <c r="AJ8" s="120">
        <v>399</v>
      </c>
      <c r="AK8" s="120">
        <v>0</v>
      </c>
      <c r="AL8" s="120">
        <v>0</v>
      </c>
      <c r="AM8" s="120">
        <f aca="true" t="shared" si="9" ref="AM8:AM50">SUM(AN8,AS8,AW8,AX8,BD8)</f>
        <v>4630152</v>
      </c>
      <c r="AN8" s="120">
        <f aca="true" t="shared" si="10" ref="AN8:AN50">SUM(AO8:AR8)</f>
        <v>1912807</v>
      </c>
      <c r="AO8" s="120">
        <v>288683</v>
      </c>
      <c r="AP8" s="120">
        <v>1388026</v>
      </c>
      <c r="AQ8" s="120">
        <v>137853</v>
      </c>
      <c r="AR8" s="120">
        <v>98245</v>
      </c>
      <c r="AS8" s="120">
        <f aca="true" t="shared" si="11" ref="AS8:AS50">SUM(AT8:AV8)</f>
        <v>861575</v>
      </c>
      <c r="AT8" s="120">
        <v>274381</v>
      </c>
      <c r="AU8" s="120">
        <v>468046</v>
      </c>
      <c r="AV8" s="120">
        <v>119148</v>
      </c>
      <c r="AW8" s="120">
        <v>46833</v>
      </c>
      <c r="AX8" s="120">
        <f aca="true" t="shared" si="12" ref="AX8:AX50">SUM(AY8:BB8)</f>
        <v>1808937</v>
      </c>
      <c r="AY8" s="120">
        <v>899736</v>
      </c>
      <c r="AZ8" s="120">
        <v>892350</v>
      </c>
      <c r="BA8" s="120">
        <v>10922</v>
      </c>
      <c r="BB8" s="120">
        <v>5929</v>
      </c>
      <c r="BC8" s="120">
        <v>0</v>
      </c>
      <c r="BD8" s="120">
        <v>0</v>
      </c>
      <c r="BE8" s="120">
        <v>289278</v>
      </c>
      <c r="BF8" s="120">
        <f aca="true" t="shared" si="13" ref="BF8:BF50">SUM(AE8,+AM8,+BE8)</f>
        <v>6250180</v>
      </c>
      <c r="BG8" s="120">
        <f aca="true" t="shared" si="14" ref="BG8:BG50">SUM(BH8,+BM8)</f>
        <v>8925</v>
      </c>
      <c r="BH8" s="120">
        <f aca="true" t="shared" si="15" ref="BH8:BH50">SUM(BI8:BL8)</f>
        <v>8925</v>
      </c>
      <c r="BI8" s="120">
        <v>0</v>
      </c>
      <c r="BJ8" s="120">
        <v>8925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16" ref="BO8:BO50">SUM(BP8,BU8,BY8,BZ8,CF8)</f>
        <v>732144</v>
      </c>
      <c r="BP8" s="120">
        <f aca="true" t="shared" si="17" ref="BP8:BP50">SUM(BQ8:BT8)</f>
        <v>40416</v>
      </c>
      <c r="BQ8" s="120">
        <v>0</v>
      </c>
      <c r="BR8" s="120">
        <v>0</v>
      </c>
      <c r="BS8" s="120">
        <v>40416</v>
      </c>
      <c r="BT8" s="120">
        <v>0</v>
      </c>
      <c r="BU8" s="120">
        <f aca="true" t="shared" si="18" ref="BU8:BU50">SUM(BV8:BX8)</f>
        <v>108680</v>
      </c>
      <c r="BV8" s="120">
        <v>0</v>
      </c>
      <c r="BW8" s="120">
        <v>108680</v>
      </c>
      <c r="BX8" s="120">
        <v>0</v>
      </c>
      <c r="BY8" s="120">
        <v>0</v>
      </c>
      <c r="BZ8" s="120">
        <f aca="true" t="shared" si="19" ref="BZ8:BZ50">SUM(CA8:CD8)</f>
        <v>583048</v>
      </c>
      <c r="CA8" s="120">
        <v>514037</v>
      </c>
      <c r="CB8" s="120">
        <v>69011</v>
      </c>
      <c r="CC8" s="120">
        <v>0</v>
      </c>
      <c r="CD8" s="120">
        <v>0</v>
      </c>
      <c r="CE8" s="120">
        <v>0</v>
      </c>
      <c r="CF8" s="120">
        <v>0</v>
      </c>
      <c r="CG8" s="120">
        <v>39095</v>
      </c>
      <c r="CH8" s="120">
        <f aca="true" t="shared" si="20" ref="CH8:CH50">SUM(BG8,+BO8,+CG8)</f>
        <v>780164</v>
      </c>
      <c r="CI8" s="120">
        <f>SUM(AE8,+BG8)</f>
        <v>1339675</v>
      </c>
      <c r="CJ8" s="120">
        <f aca="true" t="shared" si="21" ref="CJ8:CJ23">SUM(AF8,+BH8)</f>
        <v>1339675</v>
      </c>
      <c r="CK8" s="120">
        <f aca="true" t="shared" si="22" ref="CK8:CK23">SUM(AG8,+BI8)</f>
        <v>0</v>
      </c>
      <c r="CL8" s="120">
        <f aca="true" t="shared" si="23" ref="CL8:CL23">SUM(AH8,+BJ8)</f>
        <v>1306429</v>
      </c>
      <c r="CM8" s="120">
        <f aca="true" t="shared" si="24" ref="CM8:CM23">SUM(AI8,+BK8)</f>
        <v>32847</v>
      </c>
      <c r="CN8" s="120">
        <f aca="true" t="shared" si="25" ref="CN8:CN23">SUM(AJ8,+BL8)</f>
        <v>399</v>
      </c>
      <c r="CO8" s="120">
        <f aca="true" t="shared" si="26" ref="CO8:CO23">SUM(AK8,+BM8)</f>
        <v>0</v>
      </c>
      <c r="CP8" s="120">
        <f aca="true" t="shared" si="27" ref="CP8:CP23">SUM(AL8,+BN8)</f>
        <v>0</v>
      </c>
      <c r="CQ8" s="120">
        <f aca="true" t="shared" si="28" ref="CQ8:CQ23">SUM(AM8,+BO8)</f>
        <v>5362296</v>
      </c>
      <c r="CR8" s="120">
        <f aca="true" t="shared" si="29" ref="CR8:CR23">SUM(AN8,+BP8)</f>
        <v>1953223</v>
      </c>
      <c r="CS8" s="120">
        <f aca="true" t="shared" si="30" ref="CS8:CS23">SUM(AO8,+BQ8)</f>
        <v>288683</v>
      </c>
      <c r="CT8" s="120">
        <f aca="true" t="shared" si="31" ref="CT8:CT23">SUM(AP8,+BR8)</f>
        <v>1388026</v>
      </c>
      <c r="CU8" s="120">
        <f aca="true" t="shared" si="32" ref="CU8:CU23">SUM(AQ8,+BS8)</f>
        <v>178269</v>
      </c>
      <c r="CV8" s="120">
        <f aca="true" t="shared" si="33" ref="CV8:CV23">SUM(AR8,+BT8)</f>
        <v>98245</v>
      </c>
      <c r="CW8" s="120">
        <f aca="true" t="shared" si="34" ref="CW8:CW23">SUM(AS8,+BU8)</f>
        <v>970255</v>
      </c>
      <c r="CX8" s="120">
        <f aca="true" t="shared" si="35" ref="CX8:CX50">SUM(AT8,+BV8)</f>
        <v>274381</v>
      </c>
      <c r="CY8" s="120">
        <f aca="true" t="shared" si="36" ref="CY8:CY28">SUM(AU8,+BW8)</f>
        <v>576726</v>
      </c>
      <c r="CZ8" s="120">
        <f aca="true" t="shared" si="37" ref="CZ8:CZ28">SUM(AV8,+BX8)</f>
        <v>119148</v>
      </c>
      <c r="DA8" s="120">
        <f aca="true" t="shared" si="38" ref="DA8:DA28">SUM(AW8,+BY8)</f>
        <v>46833</v>
      </c>
      <c r="DB8" s="120">
        <f aca="true" t="shared" si="39" ref="DB8:DB50">SUM(AX8,+BZ8)</f>
        <v>2391985</v>
      </c>
      <c r="DC8" s="120">
        <f aca="true" t="shared" si="40" ref="DC8:DC50">SUM(AY8,+CA8)</f>
        <v>1413773</v>
      </c>
      <c r="DD8" s="120">
        <f aca="true" t="shared" si="41" ref="DD8:DD50">SUM(AZ8,+CB8)</f>
        <v>961361</v>
      </c>
      <c r="DE8" s="120">
        <f aca="true" t="shared" si="42" ref="DE8:DE50">SUM(BA8,+CC8)</f>
        <v>10922</v>
      </c>
      <c r="DF8" s="120">
        <f aca="true" t="shared" si="43" ref="DF8:DF50">SUM(BB8,+CD8)</f>
        <v>5929</v>
      </c>
      <c r="DG8" s="120">
        <f aca="true" t="shared" si="44" ref="DG8:DG50">SUM(BC8,+CE8)</f>
        <v>0</v>
      </c>
      <c r="DH8" s="120">
        <f aca="true" t="shared" si="45" ref="DH8:DH50">SUM(BD8,+CF8)</f>
        <v>0</v>
      </c>
      <c r="DI8" s="120">
        <f aca="true" t="shared" si="46" ref="DI8:DI50">SUM(BE8,+CG8)</f>
        <v>328373</v>
      </c>
      <c r="DJ8" s="120">
        <f aca="true" t="shared" si="47" ref="DJ8:DJ50">SUM(BF8,+CH8)</f>
        <v>7030344</v>
      </c>
    </row>
    <row r="9" spans="1:114" s="122" customFormat="1" ht="12" customHeight="1">
      <c r="A9" s="118" t="s">
        <v>230</v>
      </c>
      <c r="B9" s="133" t="s">
        <v>234</v>
      </c>
      <c r="C9" s="118" t="s">
        <v>235</v>
      </c>
      <c r="D9" s="120">
        <f t="shared" si="0"/>
        <v>1039406</v>
      </c>
      <c r="E9" s="120">
        <f t="shared" si="1"/>
        <v>213883</v>
      </c>
      <c r="F9" s="120">
        <v>0</v>
      </c>
      <c r="G9" s="120">
        <v>0</v>
      </c>
      <c r="H9" s="120">
        <v>0</v>
      </c>
      <c r="I9" s="120">
        <v>0</v>
      </c>
      <c r="J9" s="121" t="s">
        <v>228</v>
      </c>
      <c r="K9" s="120">
        <v>213883</v>
      </c>
      <c r="L9" s="120">
        <v>825523</v>
      </c>
      <c r="M9" s="120">
        <f t="shared" si="2"/>
        <v>200174</v>
      </c>
      <c r="N9" s="120">
        <f t="shared" si="3"/>
        <v>8680</v>
      </c>
      <c r="O9" s="120">
        <v>0</v>
      </c>
      <c r="P9" s="120">
        <v>0</v>
      </c>
      <c r="Q9" s="120">
        <v>0</v>
      </c>
      <c r="R9" s="120">
        <v>8665</v>
      </c>
      <c r="S9" s="121" t="s">
        <v>228</v>
      </c>
      <c r="T9" s="120">
        <v>15</v>
      </c>
      <c r="U9" s="120">
        <v>191494</v>
      </c>
      <c r="V9" s="120">
        <f t="shared" si="4"/>
        <v>1239580</v>
      </c>
      <c r="W9" s="120">
        <f t="shared" si="4"/>
        <v>222563</v>
      </c>
      <c r="X9" s="120">
        <f t="shared" si="4"/>
        <v>0</v>
      </c>
      <c r="Y9" s="120">
        <f t="shared" si="4"/>
        <v>0</v>
      </c>
      <c r="Z9" s="120">
        <f t="shared" si="4"/>
        <v>0</v>
      </c>
      <c r="AA9" s="120">
        <f t="shared" si="4"/>
        <v>8665</v>
      </c>
      <c r="AB9" s="121" t="s">
        <v>228</v>
      </c>
      <c r="AC9" s="120">
        <f t="shared" si="5"/>
        <v>213898</v>
      </c>
      <c r="AD9" s="120">
        <f t="shared" si="6"/>
        <v>1017017</v>
      </c>
      <c r="AE9" s="120">
        <f t="shared" si="7"/>
        <v>0</v>
      </c>
      <c r="AF9" s="120">
        <f t="shared" si="8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9"/>
        <v>358803</v>
      </c>
      <c r="AN9" s="120">
        <f t="shared" si="10"/>
        <v>75045</v>
      </c>
      <c r="AO9" s="120">
        <v>49245</v>
      </c>
      <c r="AP9" s="120">
        <v>25800</v>
      </c>
      <c r="AQ9" s="120">
        <v>0</v>
      </c>
      <c r="AR9" s="120">
        <v>0</v>
      </c>
      <c r="AS9" s="120">
        <f t="shared" si="11"/>
        <v>45942</v>
      </c>
      <c r="AT9" s="120">
        <v>45942</v>
      </c>
      <c r="AU9" s="120">
        <v>0</v>
      </c>
      <c r="AV9" s="120">
        <v>0</v>
      </c>
      <c r="AW9" s="120">
        <v>0</v>
      </c>
      <c r="AX9" s="120">
        <f t="shared" si="12"/>
        <v>237816</v>
      </c>
      <c r="AY9" s="120">
        <v>198260</v>
      </c>
      <c r="AZ9" s="120">
        <v>36419</v>
      </c>
      <c r="BA9" s="120">
        <v>880</v>
      </c>
      <c r="BB9" s="120">
        <v>2257</v>
      </c>
      <c r="BC9" s="120">
        <v>680603</v>
      </c>
      <c r="BD9" s="120">
        <v>0</v>
      </c>
      <c r="BE9" s="120">
        <v>0</v>
      </c>
      <c r="BF9" s="120">
        <f t="shared" si="13"/>
        <v>358803</v>
      </c>
      <c r="BG9" s="120">
        <f t="shared" si="14"/>
        <v>0</v>
      </c>
      <c r="BH9" s="120">
        <f t="shared" si="15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16"/>
        <v>126729</v>
      </c>
      <c r="BP9" s="120">
        <f t="shared" si="17"/>
        <v>22989</v>
      </c>
      <c r="BQ9" s="120">
        <v>22989</v>
      </c>
      <c r="BR9" s="120">
        <v>0</v>
      </c>
      <c r="BS9" s="120">
        <v>0</v>
      </c>
      <c r="BT9" s="120">
        <v>0</v>
      </c>
      <c r="BU9" s="120">
        <f t="shared" si="18"/>
        <v>0</v>
      </c>
      <c r="BV9" s="120">
        <v>0</v>
      </c>
      <c r="BW9" s="120">
        <v>0</v>
      </c>
      <c r="BX9" s="120">
        <v>0</v>
      </c>
      <c r="BY9" s="120">
        <v>97534</v>
      </c>
      <c r="BZ9" s="120">
        <f t="shared" si="19"/>
        <v>6206</v>
      </c>
      <c r="CA9" s="120">
        <v>0</v>
      </c>
      <c r="CB9" s="120">
        <v>0</v>
      </c>
      <c r="CC9" s="120">
        <v>0</v>
      </c>
      <c r="CD9" s="120">
        <v>6206</v>
      </c>
      <c r="CE9" s="120">
        <v>73445</v>
      </c>
      <c r="CF9" s="120">
        <v>0</v>
      </c>
      <c r="CG9" s="120">
        <v>0</v>
      </c>
      <c r="CH9" s="120">
        <f t="shared" si="20"/>
        <v>126729</v>
      </c>
      <c r="CI9" s="120">
        <f>SUM(AE9,+BG9)</f>
        <v>0</v>
      </c>
      <c r="CJ9" s="120">
        <f t="shared" si="21"/>
        <v>0</v>
      </c>
      <c r="CK9" s="120">
        <f t="shared" si="22"/>
        <v>0</v>
      </c>
      <c r="CL9" s="120">
        <f t="shared" si="23"/>
        <v>0</v>
      </c>
      <c r="CM9" s="120">
        <f t="shared" si="24"/>
        <v>0</v>
      </c>
      <c r="CN9" s="120">
        <f t="shared" si="25"/>
        <v>0</v>
      </c>
      <c r="CO9" s="120">
        <f t="shared" si="26"/>
        <v>0</v>
      </c>
      <c r="CP9" s="120">
        <f t="shared" si="27"/>
        <v>0</v>
      </c>
      <c r="CQ9" s="120">
        <f t="shared" si="28"/>
        <v>485532</v>
      </c>
      <c r="CR9" s="120">
        <f t="shared" si="29"/>
        <v>98034</v>
      </c>
      <c r="CS9" s="120">
        <f t="shared" si="30"/>
        <v>72234</v>
      </c>
      <c r="CT9" s="120">
        <f t="shared" si="31"/>
        <v>25800</v>
      </c>
      <c r="CU9" s="120">
        <f t="shared" si="32"/>
        <v>0</v>
      </c>
      <c r="CV9" s="120">
        <f t="shared" si="33"/>
        <v>0</v>
      </c>
      <c r="CW9" s="120">
        <f t="shared" si="34"/>
        <v>45942</v>
      </c>
      <c r="CX9" s="120">
        <f t="shared" si="35"/>
        <v>45942</v>
      </c>
      <c r="CY9" s="120">
        <f t="shared" si="36"/>
        <v>0</v>
      </c>
      <c r="CZ9" s="120">
        <f t="shared" si="37"/>
        <v>0</v>
      </c>
      <c r="DA9" s="120">
        <f t="shared" si="38"/>
        <v>97534</v>
      </c>
      <c r="DB9" s="120">
        <f t="shared" si="39"/>
        <v>244022</v>
      </c>
      <c r="DC9" s="120">
        <f t="shared" si="40"/>
        <v>198260</v>
      </c>
      <c r="DD9" s="120">
        <f t="shared" si="41"/>
        <v>36419</v>
      </c>
      <c r="DE9" s="120">
        <f t="shared" si="42"/>
        <v>880</v>
      </c>
      <c r="DF9" s="120">
        <f t="shared" si="43"/>
        <v>8463</v>
      </c>
      <c r="DG9" s="120">
        <f t="shared" si="44"/>
        <v>754048</v>
      </c>
      <c r="DH9" s="120">
        <f t="shared" si="45"/>
        <v>0</v>
      </c>
      <c r="DI9" s="120">
        <f t="shared" si="46"/>
        <v>0</v>
      </c>
      <c r="DJ9" s="120">
        <f t="shared" si="47"/>
        <v>485532</v>
      </c>
    </row>
    <row r="10" spans="1:114" s="122" customFormat="1" ht="12" customHeight="1">
      <c r="A10" s="118" t="s">
        <v>230</v>
      </c>
      <c r="B10" s="133" t="s">
        <v>236</v>
      </c>
      <c r="C10" s="118" t="s">
        <v>237</v>
      </c>
      <c r="D10" s="120">
        <f t="shared" si="0"/>
        <v>127129</v>
      </c>
      <c r="E10" s="120">
        <f t="shared" si="1"/>
        <v>45800</v>
      </c>
      <c r="F10" s="120">
        <v>0</v>
      </c>
      <c r="G10" s="120">
        <v>0</v>
      </c>
      <c r="H10" s="120">
        <v>0</v>
      </c>
      <c r="I10" s="120">
        <v>0</v>
      </c>
      <c r="J10" s="121" t="s">
        <v>228</v>
      </c>
      <c r="K10" s="120">
        <v>45800</v>
      </c>
      <c r="L10" s="120">
        <v>81329</v>
      </c>
      <c r="M10" s="120">
        <f t="shared" si="2"/>
        <v>31822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228</v>
      </c>
      <c r="T10" s="120">
        <v>0</v>
      </c>
      <c r="U10" s="120">
        <v>31822</v>
      </c>
      <c r="V10" s="120">
        <f t="shared" si="4"/>
        <v>158951</v>
      </c>
      <c r="W10" s="120">
        <f t="shared" si="4"/>
        <v>45800</v>
      </c>
      <c r="X10" s="120">
        <f t="shared" si="4"/>
        <v>0</v>
      </c>
      <c r="Y10" s="120">
        <f t="shared" si="4"/>
        <v>0</v>
      </c>
      <c r="Z10" s="120">
        <f t="shared" si="4"/>
        <v>0</v>
      </c>
      <c r="AA10" s="120">
        <f t="shared" si="4"/>
        <v>0</v>
      </c>
      <c r="AB10" s="121" t="s">
        <v>228</v>
      </c>
      <c r="AC10" s="120">
        <f t="shared" si="5"/>
        <v>45800</v>
      </c>
      <c r="AD10" s="120">
        <f t="shared" si="6"/>
        <v>113151</v>
      </c>
      <c r="AE10" s="120">
        <f t="shared" si="7"/>
        <v>0</v>
      </c>
      <c r="AF10" s="120">
        <f t="shared" si="8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9"/>
        <v>45800</v>
      </c>
      <c r="AN10" s="120">
        <f t="shared" si="10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1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2"/>
        <v>45800</v>
      </c>
      <c r="AY10" s="120">
        <v>45800</v>
      </c>
      <c r="AZ10" s="120">
        <v>0</v>
      </c>
      <c r="BA10" s="120">
        <v>0</v>
      </c>
      <c r="BB10" s="120">
        <v>0</v>
      </c>
      <c r="BC10" s="120">
        <v>81329</v>
      </c>
      <c r="BD10" s="120">
        <v>0</v>
      </c>
      <c r="BE10" s="120">
        <v>0</v>
      </c>
      <c r="BF10" s="120">
        <f t="shared" si="13"/>
        <v>45800</v>
      </c>
      <c r="BG10" s="120">
        <f t="shared" si="14"/>
        <v>0</v>
      </c>
      <c r="BH10" s="120">
        <f t="shared" si="15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1607</v>
      </c>
      <c r="BO10" s="120">
        <f t="shared" si="16"/>
        <v>0</v>
      </c>
      <c r="BP10" s="120">
        <f t="shared" si="17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18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19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30215</v>
      </c>
      <c r="CF10" s="120">
        <v>0</v>
      </c>
      <c r="CG10" s="120">
        <v>0</v>
      </c>
      <c r="CH10" s="120">
        <f t="shared" si="20"/>
        <v>0</v>
      </c>
      <c r="CI10" s="120">
        <f>SUM(AE10,+BG10)</f>
        <v>0</v>
      </c>
      <c r="CJ10" s="120">
        <f t="shared" si="21"/>
        <v>0</v>
      </c>
      <c r="CK10" s="120">
        <f t="shared" si="22"/>
        <v>0</v>
      </c>
      <c r="CL10" s="120">
        <f t="shared" si="23"/>
        <v>0</v>
      </c>
      <c r="CM10" s="120">
        <f t="shared" si="24"/>
        <v>0</v>
      </c>
      <c r="CN10" s="120">
        <f t="shared" si="25"/>
        <v>0</v>
      </c>
      <c r="CO10" s="120">
        <f t="shared" si="26"/>
        <v>0</v>
      </c>
      <c r="CP10" s="120">
        <f t="shared" si="27"/>
        <v>1607</v>
      </c>
      <c r="CQ10" s="120">
        <f t="shared" si="28"/>
        <v>45800</v>
      </c>
      <c r="CR10" s="120">
        <f t="shared" si="29"/>
        <v>0</v>
      </c>
      <c r="CS10" s="120">
        <f t="shared" si="30"/>
        <v>0</v>
      </c>
      <c r="CT10" s="120">
        <f t="shared" si="31"/>
        <v>0</v>
      </c>
      <c r="CU10" s="120">
        <f t="shared" si="32"/>
        <v>0</v>
      </c>
      <c r="CV10" s="120">
        <f t="shared" si="33"/>
        <v>0</v>
      </c>
      <c r="CW10" s="120">
        <f t="shared" si="34"/>
        <v>0</v>
      </c>
      <c r="CX10" s="120">
        <f t="shared" si="35"/>
        <v>0</v>
      </c>
      <c r="CY10" s="120">
        <f t="shared" si="36"/>
        <v>0</v>
      </c>
      <c r="CZ10" s="120">
        <f t="shared" si="37"/>
        <v>0</v>
      </c>
      <c r="DA10" s="120">
        <f t="shared" si="38"/>
        <v>0</v>
      </c>
      <c r="DB10" s="120">
        <f t="shared" si="39"/>
        <v>45800</v>
      </c>
      <c r="DC10" s="120">
        <f t="shared" si="40"/>
        <v>45800</v>
      </c>
      <c r="DD10" s="120">
        <f t="shared" si="41"/>
        <v>0</v>
      </c>
      <c r="DE10" s="120">
        <f t="shared" si="42"/>
        <v>0</v>
      </c>
      <c r="DF10" s="120">
        <f t="shared" si="43"/>
        <v>0</v>
      </c>
      <c r="DG10" s="120">
        <f t="shared" si="44"/>
        <v>111544</v>
      </c>
      <c r="DH10" s="120">
        <f t="shared" si="45"/>
        <v>0</v>
      </c>
      <c r="DI10" s="120">
        <f t="shared" si="46"/>
        <v>0</v>
      </c>
      <c r="DJ10" s="120">
        <f t="shared" si="47"/>
        <v>45800</v>
      </c>
    </row>
    <row r="11" spans="1:114" s="122" customFormat="1" ht="12" customHeight="1">
      <c r="A11" s="118" t="s">
        <v>230</v>
      </c>
      <c r="B11" s="133" t="s">
        <v>238</v>
      </c>
      <c r="C11" s="118" t="s">
        <v>239</v>
      </c>
      <c r="D11" s="120">
        <f t="shared" si="0"/>
        <v>166730</v>
      </c>
      <c r="E11" s="120">
        <f t="shared" si="1"/>
        <v>30682</v>
      </c>
      <c r="F11" s="120">
        <v>0</v>
      </c>
      <c r="G11" s="120">
        <v>0</v>
      </c>
      <c r="H11" s="120">
        <v>0</v>
      </c>
      <c r="I11" s="120">
        <v>19236</v>
      </c>
      <c r="J11" s="121" t="s">
        <v>228</v>
      </c>
      <c r="K11" s="120">
        <v>11446</v>
      </c>
      <c r="L11" s="120">
        <v>136048</v>
      </c>
      <c r="M11" s="120">
        <f t="shared" si="2"/>
        <v>51189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 t="s">
        <v>228</v>
      </c>
      <c r="T11" s="120">
        <v>0</v>
      </c>
      <c r="U11" s="120">
        <v>51189</v>
      </c>
      <c r="V11" s="120">
        <f t="shared" si="4"/>
        <v>217919</v>
      </c>
      <c r="W11" s="120">
        <f t="shared" si="4"/>
        <v>30682</v>
      </c>
      <c r="X11" s="120">
        <f t="shared" si="4"/>
        <v>0</v>
      </c>
      <c r="Y11" s="120">
        <f t="shared" si="4"/>
        <v>0</v>
      </c>
      <c r="Z11" s="120">
        <f t="shared" si="4"/>
        <v>0</v>
      </c>
      <c r="AA11" s="120">
        <f t="shared" si="4"/>
        <v>19236</v>
      </c>
      <c r="AB11" s="121" t="s">
        <v>228</v>
      </c>
      <c r="AC11" s="120">
        <f t="shared" si="5"/>
        <v>11446</v>
      </c>
      <c r="AD11" s="120">
        <f t="shared" si="6"/>
        <v>187237</v>
      </c>
      <c r="AE11" s="120">
        <f t="shared" si="7"/>
        <v>0</v>
      </c>
      <c r="AF11" s="120">
        <f t="shared" si="8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9"/>
        <v>69679</v>
      </c>
      <c r="AN11" s="120">
        <f t="shared" si="10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1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2"/>
        <v>69679</v>
      </c>
      <c r="AY11" s="120">
        <v>51545</v>
      </c>
      <c r="AZ11" s="120">
        <v>18134</v>
      </c>
      <c r="BA11" s="120">
        <v>0</v>
      </c>
      <c r="BB11" s="120">
        <v>0</v>
      </c>
      <c r="BC11" s="120">
        <v>97051</v>
      </c>
      <c r="BD11" s="120">
        <v>0</v>
      </c>
      <c r="BE11" s="120">
        <v>0</v>
      </c>
      <c r="BF11" s="120">
        <f t="shared" si="13"/>
        <v>69679</v>
      </c>
      <c r="BG11" s="120">
        <f t="shared" si="14"/>
        <v>0</v>
      </c>
      <c r="BH11" s="120">
        <f t="shared" si="15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16"/>
        <v>0</v>
      </c>
      <c r="BP11" s="120">
        <f t="shared" si="17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18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19"/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51189</v>
      </c>
      <c r="CF11" s="120">
        <v>0</v>
      </c>
      <c r="CG11" s="120">
        <v>0</v>
      </c>
      <c r="CH11" s="120">
        <f t="shared" si="20"/>
        <v>0</v>
      </c>
      <c r="CI11" s="120">
        <f>SUM(AE11,+BG11)</f>
        <v>0</v>
      </c>
      <c r="CJ11" s="120">
        <f t="shared" si="21"/>
        <v>0</v>
      </c>
      <c r="CK11" s="120">
        <f t="shared" si="22"/>
        <v>0</v>
      </c>
      <c r="CL11" s="120">
        <f t="shared" si="23"/>
        <v>0</v>
      </c>
      <c r="CM11" s="120">
        <f t="shared" si="24"/>
        <v>0</v>
      </c>
      <c r="CN11" s="120">
        <f t="shared" si="25"/>
        <v>0</v>
      </c>
      <c r="CO11" s="120">
        <f t="shared" si="26"/>
        <v>0</v>
      </c>
      <c r="CP11" s="120">
        <f t="shared" si="27"/>
        <v>0</v>
      </c>
      <c r="CQ11" s="120">
        <f t="shared" si="28"/>
        <v>69679</v>
      </c>
      <c r="CR11" s="120">
        <f t="shared" si="29"/>
        <v>0</v>
      </c>
      <c r="CS11" s="120">
        <f t="shared" si="30"/>
        <v>0</v>
      </c>
      <c r="CT11" s="120">
        <f t="shared" si="31"/>
        <v>0</v>
      </c>
      <c r="CU11" s="120">
        <f t="shared" si="32"/>
        <v>0</v>
      </c>
      <c r="CV11" s="120">
        <f t="shared" si="33"/>
        <v>0</v>
      </c>
      <c r="CW11" s="120">
        <f t="shared" si="34"/>
        <v>0</v>
      </c>
      <c r="CX11" s="120">
        <f t="shared" si="35"/>
        <v>0</v>
      </c>
      <c r="CY11" s="120">
        <f t="shared" si="36"/>
        <v>0</v>
      </c>
      <c r="CZ11" s="120">
        <f t="shared" si="37"/>
        <v>0</v>
      </c>
      <c r="DA11" s="120">
        <f t="shared" si="38"/>
        <v>0</v>
      </c>
      <c r="DB11" s="120">
        <f t="shared" si="39"/>
        <v>69679</v>
      </c>
      <c r="DC11" s="120">
        <f t="shared" si="40"/>
        <v>51545</v>
      </c>
      <c r="DD11" s="120">
        <f t="shared" si="41"/>
        <v>18134</v>
      </c>
      <c r="DE11" s="120">
        <f t="shared" si="42"/>
        <v>0</v>
      </c>
      <c r="DF11" s="120">
        <f t="shared" si="43"/>
        <v>0</v>
      </c>
      <c r="DG11" s="120">
        <f t="shared" si="44"/>
        <v>148240</v>
      </c>
      <c r="DH11" s="120">
        <f t="shared" si="45"/>
        <v>0</v>
      </c>
      <c r="DI11" s="120">
        <f t="shared" si="46"/>
        <v>0</v>
      </c>
      <c r="DJ11" s="120">
        <f t="shared" si="47"/>
        <v>69679</v>
      </c>
    </row>
    <row r="12" spans="1:114" s="122" customFormat="1" ht="12" customHeight="1">
      <c r="A12" s="118" t="s">
        <v>230</v>
      </c>
      <c r="B12" s="133" t="s">
        <v>240</v>
      </c>
      <c r="C12" s="118" t="s">
        <v>241</v>
      </c>
      <c r="D12" s="130">
        <f t="shared" si="0"/>
        <v>353054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 t="s">
        <v>228</v>
      </c>
      <c r="K12" s="130">
        <v>0</v>
      </c>
      <c r="L12" s="130">
        <v>353054</v>
      </c>
      <c r="M12" s="130">
        <f t="shared" si="2"/>
        <v>92730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228</v>
      </c>
      <c r="T12" s="130">
        <v>0</v>
      </c>
      <c r="U12" s="130">
        <v>92730</v>
      </c>
      <c r="V12" s="130">
        <f t="shared" si="4"/>
        <v>445784</v>
      </c>
      <c r="W12" s="130">
        <f t="shared" si="4"/>
        <v>0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0</v>
      </c>
      <c r="AB12" s="131" t="s">
        <v>228</v>
      </c>
      <c r="AC12" s="130">
        <f t="shared" si="5"/>
        <v>0</v>
      </c>
      <c r="AD12" s="130">
        <f t="shared" si="6"/>
        <v>445784</v>
      </c>
      <c r="AE12" s="130">
        <f t="shared" si="7"/>
        <v>0</v>
      </c>
      <c r="AF12" s="130">
        <f t="shared" si="8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9"/>
        <v>116098</v>
      </c>
      <c r="AN12" s="130">
        <f t="shared" si="10"/>
        <v>0</v>
      </c>
      <c r="AO12" s="130">
        <v>0</v>
      </c>
      <c r="AP12" s="130"/>
      <c r="AQ12" s="130"/>
      <c r="AR12" s="130">
        <v>0</v>
      </c>
      <c r="AS12" s="130">
        <f t="shared" si="11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2"/>
        <v>116098</v>
      </c>
      <c r="AY12" s="130">
        <v>115766</v>
      </c>
      <c r="AZ12" s="130">
        <v>332</v>
      </c>
      <c r="BA12" s="130">
        <v>0</v>
      </c>
      <c r="BB12" s="130">
        <v>0</v>
      </c>
      <c r="BC12" s="130">
        <v>236956</v>
      </c>
      <c r="BD12" s="130">
        <v>0</v>
      </c>
      <c r="BE12" s="130">
        <v>0</v>
      </c>
      <c r="BF12" s="130">
        <f t="shared" si="13"/>
        <v>116098</v>
      </c>
      <c r="BG12" s="130">
        <f t="shared" si="14"/>
        <v>0</v>
      </c>
      <c r="BH12" s="130">
        <f t="shared" si="15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16"/>
        <v>0</v>
      </c>
      <c r="BP12" s="130">
        <f t="shared" si="17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18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19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92730</v>
      </c>
      <c r="CF12" s="130">
        <v>0</v>
      </c>
      <c r="CG12" s="130">
        <v>0</v>
      </c>
      <c r="CH12" s="130">
        <f t="shared" si="20"/>
        <v>0</v>
      </c>
      <c r="CI12" s="130">
        <f>SUM(AE12,+BG12)</f>
        <v>0</v>
      </c>
      <c r="CJ12" s="130">
        <f t="shared" si="21"/>
        <v>0</v>
      </c>
      <c r="CK12" s="130">
        <f t="shared" si="22"/>
        <v>0</v>
      </c>
      <c r="CL12" s="130">
        <f t="shared" si="23"/>
        <v>0</v>
      </c>
      <c r="CM12" s="130">
        <f t="shared" si="24"/>
        <v>0</v>
      </c>
      <c r="CN12" s="130">
        <f t="shared" si="25"/>
        <v>0</v>
      </c>
      <c r="CO12" s="130">
        <f t="shared" si="26"/>
        <v>0</v>
      </c>
      <c r="CP12" s="130">
        <f t="shared" si="27"/>
        <v>0</v>
      </c>
      <c r="CQ12" s="130">
        <f t="shared" si="28"/>
        <v>116098</v>
      </c>
      <c r="CR12" s="130">
        <f t="shared" si="29"/>
        <v>0</v>
      </c>
      <c r="CS12" s="130">
        <f t="shared" si="30"/>
        <v>0</v>
      </c>
      <c r="CT12" s="130">
        <f t="shared" si="31"/>
        <v>0</v>
      </c>
      <c r="CU12" s="130">
        <f t="shared" si="32"/>
        <v>0</v>
      </c>
      <c r="CV12" s="130">
        <f t="shared" si="33"/>
        <v>0</v>
      </c>
      <c r="CW12" s="130">
        <f t="shared" si="34"/>
        <v>0</v>
      </c>
      <c r="CX12" s="130">
        <f t="shared" si="35"/>
        <v>0</v>
      </c>
      <c r="CY12" s="130">
        <f t="shared" si="36"/>
        <v>0</v>
      </c>
      <c r="CZ12" s="130">
        <f t="shared" si="37"/>
        <v>0</v>
      </c>
      <c r="DA12" s="130">
        <f t="shared" si="38"/>
        <v>0</v>
      </c>
      <c r="DB12" s="130">
        <f t="shared" si="39"/>
        <v>116098</v>
      </c>
      <c r="DC12" s="130">
        <f t="shared" si="40"/>
        <v>115766</v>
      </c>
      <c r="DD12" s="130">
        <f t="shared" si="41"/>
        <v>332</v>
      </c>
      <c r="DE12" s="130">
        <f t="shared" si="42"/>
        <v>0</v>
      </c>
      <c r="DF12" s="130">
        <f t="shared" si="43"/>
        <v>0</v>
      </c>
      <c r="DG12" s="130">
        <f t="shared" si="44"/>
        <v>329686</v>
      </c>
      <c r="DH12" s="130">
        <f t="shared" si="45"/>
        <v>0</v>
      </c>
      <c r="DI12" s="130">
        <f t="shared" si="46"/>
        <v>0</v>
      </c>
      <c r="DJ12" s="130">
        <f t="shared" si="47"/>
        <v>116098</v>
      </c>
    </row>
    <row r="13" spans="1:114" s="122" customFormat="1" ht="12" customHeight="1">
      <c r="A13" s="118" t="s">
        <v>230</v>
      </c>
      <c r="B13" s="133" t="s">
        <v>242</v>
      </c>
      <c r="C13" s="118" t="s">
        <v>243</v>
      </c>
      <c r="D13" s="130">
        <f t="shared" si="0"/>
        <v>447849</v>
      </c>
      <c r="E13" s="130">
        <f t="shared" si="1"/>
        <v>153310</v>
      </c>
      <c r="F13" s="130">
        <v>45150</v>
      </c>
      <c r="G13" s="130">
        <v>9192</v>
      </c>
      <c r="H13" s="130">
        <v>0</v>
      </c>
      <c r="I13" s="130">
        <v>10279</v>
      </c>
      <c r="J13" s="131" t="s">
        <v>228</v>
      </c>
      <c r="K13" s="130">
        <v>88689</v>
      </c>
      <c r="L13" s="130">
        <v>294539</v>
      </c>
      <c r="M13" s="130">
        <f t="shared" si="2"/>
        <v>156407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228</v>
      </c>
      <c r="T13" s="130">
        <v>0</v>
      </c>
      <c r="U13" s="130">
        <v>156407</v>
      </c>
      <c r="V13" s="130">
        <f t="shared" si="4"/>
        <v>604256</v>
      </c>
      <c r="W13" s="130">
        <f t="shared" si="4"/>
        <v>153310</v>
      </c>
      <c r="X13" s="130">
        <f t="shared" si="4"/>
        <v>45150</v>
      </c>
      <c r="Y13" s="130">
        <f t="shared" si="4"/>
        <v>9192</v>
      </c>
      <c r="Z13" s="130">
        <f t="shared" si="4"/>
        <v>0</v>
      </c>
      <c r="AA13" s="130">
        <f t="shared" si="4"/>
        <v>10279</v>
      </c>
      <c r="AB13" s="131" t="s">
        <v>228</v>
      </c>
      <c r="AC13" s="130">
        <f t="shared" si="5"/>
        <v>88689</v>
      </c>
      <c r="AD13" s="130">
        <f t="shared" si="6"/>
        <v>450946</v>
      </c>
      <c r="AE13" s="130">
        <f t="shared" si="7"/>
        <v>0</v>
      </c>
      <c r="AF13" s="130">
        <f t="shared" si="8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8581</v>
      </c>
      <c r="AM13" s="130">
        <f t="shared" si="9"/>
        <v>307069</v>
      </c>
      <c r="AN13" s="130">
        <f t="shared" si="10"/>
        <v>35243</v>
      </c>
      <c r="AO13" s="130">
        <v>17892</v>
      </c>
      <c r="AP13" s="130">
        <v>0</v>
      </c>
      <c r="AQ13" s="130">
        <v>8649</v>
      </c>
      <c r="AR13" s="130">
        <v>8702</v>
      </c>
      <c r="AS13" s="130">
        <f t="shared" si="11"/>
        <v>105518</v>
      </c>
      <c r="AT13" s="130">
        <v>0</v>
      </c>
      <c r="AU13" s="130">
        <v>105384</v>
      </c>
      <c r="AV13" s="130">
        <v>134</v>
      </c>
      <c r="AW13" s="130">
        <v>0</v>
      </c>
      <c r="AX13" s="130">
        <f t="shared" si="12"/>
        <v>166308</v>
      </c>
      <c r="AY13" s="130">
        <v>93988</v>
      </c>
      <c r="AZ13" s="130">
        <v>35138</v>
      </c>
      <c r="BA13" s="130">
        <v>27951</v>
      </c>
      <c r="BB13" s="130">
        <v>9231</v>
      </c>
      <c r="BC13" s="130">
        <v>118917</v>
      </c>
      <c r="BD13" s="130">
        <v>0</v>
      </c>
      <c r="BE13" s="130">
        <v>13282</v>
      </c>
      <c r="BF13" s="130">
        <f t="shared" si="13"/>
        <v>320351</v>
      </c>
      <c r="BG13" s="130">
        <f t="shared" si="14"/>
        <v>0</v>
      </c>
      <c r="BH13" s="130">
        <f t="shared" si="15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103569</v>
      </c>
      <c r="BO13" s="130">
        <f t="shared" si="16"/>
        <v>0</v>
      </c>
      <c r="BP13" s="130">
        <f t="shared" si="17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18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19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52838</v>
      </c>
      <c r="CF13" s="130">
        <v>0</v>
      </c>
      <c r="CG13" s="130">
        <v>0</v>
      </c>
      <c r="CH13" s="130">
        <f t="shared" si="20"/>
        <v>0</v>
      </c>
      <c r="CI13" s="130">
        <f>SUM(AE13,+BG13)</f>
        <v>0</v>
      </c>
      <c r="CJ13" s="130">
        <f t="shared" si="21"/>
        <v>0</v>
      </c>
      <c r="CK13" s="130">
        <f t="shared" si="22"/>
        <v>0</v>
      </c>
      <c r="CL13" s="130">
        <f t="shared" si="23"/>
        <v>0</v>
      </c>
      <c r="CM13" s="130">
        <f t="shared" si="24"/>
        <v>0</v>
      </c>
      <c r="CN13" s="130">
        <f t="shared" si="25"/>
        <v>0</v>
      </c>
      <c r="CO13" s="130">
        <f t="shared" si="26"/>
        <v>0</v>
      </c>
      <c r="CP13" s="130">
        <f t="shared" si="27"/>
        <v>112150</v>
      </c>
      <c r="CQ13" s="130">
        <f t="shared" si="28"/>
        <v>307069</v>
      </c>
      <c r="CR13" s="130">
        <f t="shared" si="29"/>
        <v>35243</v>
      </c>
      <c r="CS13" s="130">
        <f t="shared" si="30"/>
        <v>17892</v>
      </c>
      <c r="CT13" s="130">
        <f t="shared" si="31"/>
        <v>0</v>
      </c>
      <c r="CU13" s="130">
        <f t="shared" si="32"/>
        <v>8649</v>
      </c>
      <c r="CV13" s="130">
        <f t="shared" si="33"/>
        <v>8702</v>
      </c>
      <c r="CW13" s="130">
        <f t="shared" si="34"/>
        <v>105518</v>
      </c>
      <c r="CX13" s="130">
        <f t="shared" si="35"/>
        <v>0</v>
      </c>
      <c r="CY13" s="130">
        <f t="shared" si="36"/>
        <v>105384</v>
      </c>
      <c r="CZ13" s="130">
        <f t="shared" si="37"/>
        <v>134</v>
      </c>
      <c r="DA13" s="130">
        <f t="shared" si="38"/>
        <v>0</v>
      </c>
      <c r="DB13" s="130">
        <f t="shared" si="39"/>
        <v>166308</v>
      </c>
      <c r="DC13" s="130">
        <f t="shared" si="40"/>
        <v>93988</v>
      </c>
      <c r="DD13" s="130">
        <f t="shared" si="41"/>
        <v>35138</v>
      </c>
      <c r="DE13" s="130">
        <f t="shared" si="42"/>
        <v>27951</v>
      </c>
      <c r="DF13" s="130">
        <f t="shared" si="43"/>
        <v>9231</v>
      </c>
      <c r="DG13" s="130">
        <f t="shared" si="44"/>
        <v>171755</v>
      </c>
      <c r="DH13" s="130">
        <f t="shared" si="45"/>
        <v>0</v>
      </c>
      <c r="DI13" s="130">
        <f t="shared" si="46"/>
        <v>13282</v>
      </c>
      <c r="DJ13" s="130">
        <f t="shared" si="47"/>
        <v>320351</v>
      </c>
    </row>
    <row r="14" spans="1:114" s="122" customFormat="1" ht="12" customHeight="1">
      <c r="A14" s="118" t="s">
        <v>230</v>
      </c>
      <c r="B14" s="133" t="s">
        <v>244</v>
      </c>
      <c r="C14" s="118" t="s">
        <v>245</v>
      </c>
      <c r="D14" s="130">
        <f t="shared" si="0"/>
        <v>186724</v>
      </c>
      <c r="E14" s="130">
        <f t="shared" si="1"/>
        <v>15754</v>
      </c>
      <c r="F14" s="130">
        <v>0</v>
      </c>
      <c r="G14" s="130">
        <v>0</v>
      </c>
      <c r="H14" s="130">
        <v>0</v>
      </c>
      <c r="I14" s="130">
        <v>15754</v>
      </c>
      <c r="J14" s="131" t="s">
        <v>228</v>
      </c>
      <c r="K14" s="130">
        <v>0</v>
      </c>
      <c r="L14" s="130">
        <v>170970</v>
      </c>
      <c r="M14" s="130">
        <f t="shared" si="2"/>
        <v>58218</v>
      </c>
      <c r="N14" s="130">
        <f t="shared" si="3"/>
        <v>1891</v>
      </c>
      <c r="O14" s="130">
        <v>0</v>
      </c>
      <c r="P14" s="130">
        <v>0</v>
      </c>
      <c r="Q14" s="130">
        <v>0</v>
      </c>
      <c r="R14" s="130">
        <v>1891</v>
      </c>
      <c r="S14" s="131" t="s">
        <v>228</v>
      </c>
      <c r="T14" s="130">
        <v>0</v>
      </c>
      <c r="U14" s="130">
        <v>56327</v>
      </c>
      <c r="V14" s="130">
        <f t="shared" si="4"/>
        <v>244942</v>
      </c>
      <c r="W14" s="130">
        <f t="shared" si="4"/>
        <v>17645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17645</v>
      </c>
      <c r="AB14" s="131" t="s">
        <v>228</v>
      </c>
      <c r="AC14" s="130">
        <f t="shared" si="5"/>
        <v>0</v>
      </c>
      <c r="AD14" s="130">
        <f t="shared" si="6"/>
        <v>227297</v>
      </c>
      <c r="AE14" s="130">
        <f t="shared" si="7"/>
        <v>0</v>
      </c>
      <c r="AF14" s="130">
        <f t="shared" si="8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33927</v>
      </c>
      <c r="AM14" s="130">
        <f t="shared" si="9"/>
        <v>50336</v>
      </c>
      <c r="AN14" s="130">
        <f t="shared" si="10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1"/>
        <v>707</v>
      </c>
      <c r="AT14" s="130">
        <v>0</v>
      </c>
      <c r="AU14" s="130">
        <v>0</v>
      </c>
      <c r="AV14" s="130">
        <v>707</v>
      </c>
      <c r="AW14" s="130">
        <v>0</v>
      </c>
      <c r="AX14" s="130">
        <f t="shared" si="12"/>
        <v>49629</v>
      </c>
      <c r="AY14" s="130">
        <v>42615</v>
      </c>
      <c r="AZ14" s="130">
        <v>0</v>
      </c>
      <c r="BA14" s="130">
        <v>3689</v>
      </c>
      <c r="BB14" s="130">
        <v>3325</v>
      </c>
      <c r="BC14" s="130">
        <v>102386</v>
      </c>
      <c r="BD14" s="130">
        <v>0</v>
      </c>
      <c r="BE14" s="130">
        <v>75</v>
      </c>
      <c r="BF14" s="130">
        <f t="shared" si="13"/>
        <v>50411</v>
      </c>
      <c r="BG14" s="130">
        <f t="shared" si="14"/>
        <v>0</v>
      </c>
      <c r="BH14" s="130">
        <f t="shared" si="15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16"/>
        <v>57948</v>
      </c>
      <c r="BP14" s="130">
        <f t="shared" si="17"/>
        <v>23451</v>
      </c>
      <c r="BQ14" s="130">
        <v>0</v>
      </c>
      <c r="BR14" s="130">
        <v>0</v>
      </c>
      <c r="BS14" s="130">
        <v>23451</v>
      </c>
      <c r="BT14" s="130">
        <v>0</v>
      </c>
      <c r="BU14" s="130">
        <f t="shared" si="18"/>
        <v>30151</v>
      </c>
      <c r="BV14" s="130">
        <v>0</v>
      </c>
      <c r="BW14" s="130">
        <v>30151</v>
      </c>
      <c r="BX14" s="130">
        <v>0</v>
      </c>
      <c r="BY14" s="130">
        <v>48</v>
      </c>
      <c r="BZ14" s="130">
        <f t="shared" si="19"/>
        <v>4298</v>
      </c>
      <c r="CA14" s="130">
        <v>0</v>
      </c>
      <c r="CB14" s="130">
        <v>4298</v>
      </c>
      <c r="CC14" s="130">
        <v>0</v>
      </c>
      <c r="CD14" s="130">
        <v>0</v>
      </c>
      <c r="CE14" s="130">
        <v>0</v>
      </c>
      <c r="CF14" s="130">
        <v>0</v>
      </c>
      <c r="CG14" s="130">
        <v>270</v>
      </c>
      <c r="CH14" s="130">
        <f t="shared" si="20"/>
        <v>58218</v>
      </c>
      <c r="CI14" s="130">
        <f>SUM(AE14,+BG14)</f>
        <v>0</v>
      </c>
      <c r="CJ14" s="130">
        <f t="shared" si="21"/>
        <v>0</v>
      </c>
      <c r="CK14" s="130">
        <f t="shared" si="22"/>
        <v>0</v>
      </c>
      <c r="CL14" s="130">
        <f t="shared" si="23"/>
        <v>0</v>
      </c>
      <c r="CM14" s="130">
        <f t="shared" si="24"/>
        <v>0</v>
      </c>
      <c r="CN14" s="130">
        <f t="shared" si="25"/>
        <v>0</v>
      </c>
      <c r="CO14" s="130">
        <f t="shared" si="26"/>
        <v>0</v>
      </c>
      <c r="CP14" s="130">
        <f t="shared" si="27"/>
        <v>33927</v>
      </c>
      <c r="CQ14" s="130">
        <f t="shared" si="28"/>
        <v>108284</v>
      </c>
      <c r="CR14" s="130">
        <f t="shared" si="29"/>
        <v>23451</v>
      </c>
      <c r="CS14" s="130">
        <f t="shared" si="30"/>
        <v>0</v>
      </c>
      <c r="CT14" s="130">
        <f t="shared" si="31"/>
        <v>0</v>
      </c>
      <c r="CU14" s="130">
        <f t="shared" si="32"/>
        <v>23451</v>
      </c>
      <c r="CV14" s="130">
        <f t="shared" si="33"/>
        <v>0</v>
      </c>
      <c r="CW14" s="130">
        <f t="shared" si="34"/>
        <v>30858</v>
      </c>
      <c r="CX14" s="130">
        <f t="shared" si="35"/>
        <v>0</v>
      </c>
      <c r="CY14" s="130">
        <f t="shared" si="36"/>
        <v>30151</v>
      </c>
      <c r="CZ14" s="130">
        <f t="shared" si="37"/>
        <v>707</v>
      </c>
      <c r="DA14" s="130">
        <f t="shared" si="38"/>
        <v>48</v>
      </c>
      <c r="DB14" s="130">
        <f t="shared" si="39"/>
        <v>53927</v>
      </c>
      <c r="DC14" s="130">
        <f t="shared" si="40"/>
        <v>42615</v>
      </c>
      <c r="DD14" s="130">
        <f t="shared" si="41"/>
        <v>4298</v>
      </c>
      <c r="DE14" s="130">
        <f t="shared" si="42"/>
        <v>3689</v>
      </c>
      <c r="DF14" s="130">
        <f t="shared" si="43"/>
        <v>3325</v>
      </c>
      <c r="DG14" s="130">
        <f t="shared" si="44"/>
        <v>102386</v>
      </c>
      <c r="DH14" s="130">
        <f t="shared" si="45"/>
        <v>0</v>
      </c>
      <c r="DI14" s="130">
        <f t="shared" si="46"/>
        <v>345</v>
      </c>
      <c r="DJ14" s="130">
        <f t="shared" si="47"/>
        <v>108629</v>
      </c>
    </row>
    <row r="15" spans="1:114" s="122" customFormat="1" ht="12" customHeight="1">
      <c r="A15" s="118" t="s">
        <v>230</v>
      </c>
      <c r="B15" s="133" t="s">
        <v>246</v>
      </c>
      <c r="C15" s="118" t="s">
        <v>247</v>
      </c>
      <c r="D15" s="130">
        <f t="shared" si="0"/>
        <v>178139</v>
      </c>
      <c r="E15" s="130">
        <f t="shared" si="1"/>
        <v>6804</v>
      </c>
      <c r="F15" s="130">
        <v>0</v>
      </c>
      <c r="G15" s="130">
        <v>0</v>
      </c>
      <c r="H15" s="130">
        <v>0</v>
      </c>
      <c r="I15" s="130">
        <v>6804</v>
      </c>
      <c r="J15" s="131" t="s">
        <v>228</v>
      </c>
      <c r="K15" s="130">
        <v>0</v>
      </c>
      <c r="L15" s="130">
        <v>171335</v>
      </c>
      <c r="M15" s="130">
        <f t="shared" si="2"/>
        <v>69446</v>
      </c>
      <c r="N15" s="130">
        <f t="shared" si="3"/>
        <v>3008</v>
      </c>
      <c r="O15" s="130">
        <v>0</v>
      </c>
      <c r="P15" s="130">
        <v>0</v>
      </c>
      <c r="Q15" s="130">
        <v>0</v>
      </c>
      <c r="R15" s="130">
        <v>3008</v>
      </c>
      <c r="S15" s="131" t="s">
        <v>228</v>
      </c>
      <c r="T15" s="130">
        <v>0</v>
      </c>
      <c r="U15" s="130">
        <v>66438</v>
      </c>
      <c r="V15" s="130">
        <f t="shared" si="4"/>
        <v>247585</v>
      </c>
      <c r="W15" s="130">
        <f t="shared" si="4"/>
        <v>9812</v>
      </c>
      <c r="X15" s="130">
        <f t="shared" si="4"/>
        <v>0</v>
      </c>
      <c r="Y15" s="130">
        <f t="shared" si="4"/>
        <v>0</v>
      </c>
      <c r="Z15" s="130">
        <f t="shared" si="4"/>
        <v>0</v>
      </c>
      <c r="AA15" s="130">
        <f t="shared" si="4"/>
        <v>9812</v>
      </c>
      <c r="AB15" s="131" t="s">
        <v>228</v>
      </c>
      <c r="AC15" s="130">
        <f t="shared" si="5"/>
        <v>0</v>
      </c>
      <c r="AD15" s="130">
        <f t="shared" si="6"/>
        <v>237773</v>
      </c>
      <c r="AE15" s="130">
        <f t="shared" si="7"/>
        <v>5985</v>
      </c>
      <c r="AF15" s="130">
        <f t="shared" si="8"/>
        <v>5985</v>
      </c>
      <c r="AG15" s="130">
        <v>0</v>
      </c>
      <c r="AH15" s="130">
        <v>5985</v>
      </c>
      <c r="AI15" s="130">
        <v>0</v>
      </c>
      <c r="AJ15" s="130">
        <v>0</v>
      </c>
      <c r="AK15" s="130">
        <v>0</v>
      </c>
      <c r="AL15" s="130">
        <v>85003</v>
      </c>
      <c r="AM15" s="130">
        <f t="shared" si="9"/>
        <v>86577</v>
      </c>
      <c r="AN15" s="130">
        <f t="shared" si="10"/>
        <v>24914</v>
      </c>
      <c r="AO15" s="130">
        <v>24914</v>
      </c>
      <c r="AP15" s="130">
        <v>0</v>
      </c>
      <c r="AQ15" s="130">
        <v>0</v>
      </c>
      <c r="AR15" s="130">
        <v>0</v>
      </c>
      <c r="AS15" s="130">
        <f t="shared" si="11"/>
        <v>2133</v>
      </c>
      <c r="AT15" s="130">
        <v>0</v>
      </c>
      <c r="AU15" s="130">
        <v>2133</v>
      </c>
      <c r="AV15" s="130">
        <v>0</v>
      </c>
      <c r="AW15" s="130">
        <v>0</v>
      </c>
      <c r="AX15" s="130">
        <f t="shared" si="12"/>
        <v>59530</v>
      </c>
      <c r="AY15" s="130">
        <v>44884</v>
      </c>
      <c r="AZ15" s="130">
        <v>14076</v>
      </c>
      <c r="BA15" s="130">
        <v>229</v>
      </c>
      <c r="BB15" s="130">
        <v>341</v>
      </c>
      <c r="BC15" s="130">
        <v>0</v>
      </c>
      <c r="BD15" s="130">
        <v>0</v>
      </c>
      <c r="BE15" s="130">
        <v>574</v>
      </c>
      <c r="BF15" s="130">
        <f t="shared" si="13"/>
        <v>93136</v>
      </c>
      <c r="BG15" s="130">
        <f t="shared" si="14"/>
        <v>0</v>
      </c>
      <c r="BH15" s="130">
        <f t="shared" si="15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16"/>
        <v>69446</v>
      </c>
      <c r="BP15" s="130">
        <f t="shared" si="17"/>
        <v>23493</v>
      </c>
      <c r="BQ15" s="130">
        <v>23493</v>
      </c>
      <c r="BR15" s="130">
        <v>0</v>
      </c>
      <c r="BS15" s="130">
        <v>0</v>
      </c>
      <c r="BT15" s="130">
        <v>0</v>
      </c>
      <c r="BU15" s="130">
        <f t="shared" si="18"/>
        <v>39154</v>
      </c>
      <c r="BV15" s="130">
        <v>0</v>
      </c>
      <c r="BW15" s="130">
        <v>39154</v>
      </c>
      <c r="BX15" s="130">
        <v>0</v>
      </c>
      <c r="BY15" s="130">
        <v>0</v>
      </c>
      <c r="BZ15" s="130">
        <f t="shared" si="19"/>
        <v>6799</v>
      </c>
      <c r="CA15" s="130">
        <v>0</v>
      </c>
      <c r="CB15" s="130">
        <v>6799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f t="shared" si="20"/>
        <v>69446</v>
      </c>
      <c r="CI15" s="130">
        <f>SUM(AE15,+BG15)</f>
        <v>5985</v>
      </c>
      <c r="CJ15" s="130">
        <f t="shared" si="21"/>
        <v>5985</v>
      </c>
      <c r="CK15" s="130">
        <f t="shared" si="22"/>
        <v>0</v>
      </c>
      <c r="CL15" s="130">
        <f t="shared" si="23"/>
        <v>5985</v>
      </c>
      <c r="CM15" s="130">
        <f t="shared" si="24"/>
        <v>0</v>
      </c>
      <c r="CN15" s="130">
        <f t="shared" si="25"/>
        <v>0</v>
      </c>
      <c r="CO15" s="130">
        <f t="shared" si="26"/>
        <v>0</v>
      </c>
      <c r="CP15" s="130">
        <f t="shared" si="27"/>
        <v>85003</v>
      </c>
      <c r="CQ15" s="130">
        <f t="shared" si="28"/>
        <v>156023</v>
      </c>
      <c r="CR15" s="130">
        <f t="shared" si="29"/>
        <v>48407</v>
      </c>
      <c r="CS15" s="130">
        <f t="shared" si="30"/>
        <v>48407</v>
      </c>
      <c r="CT15" s="130">
        <f t="shared" si="31"/>
        <v>0</v>
      </c>
      <c r="CU15" s="130">
        <f t="shared" si="32"/>
        <v>0</v>
      </c>
      <c r="CV15" s="130">
        <f t="shared" si="33"/>
        <v>0</v>
      </c>
      <c r="CW15" s="130">
        <f t="shared" si="34"/>
        <v>41287</v>
      </c>
      <c r="CX15" s="130">
        <f t="shared" si="35"/>
        <v>0</v>
      </c>
      <c r="CY15" s="130">
        <f t="shared" si="36"/>
        <v>41287</v>
      </c>
      <c r="CZ15" s="130">
        <f t="shared" si="37"/>
        <v>0</v>
      </c>
      <c r="DA15" s="130">
        <f t="shared" si="38"/>
        <v>0</v>
      </c>
      <c r="DB15" s="130">
        <f t="shared" si="39"/>
        <v>66329</v>
      </c>
      <c r="DC15" s="130">
        <f t="shared" si="40"/>
        <v>44884</v>
      </c>
      <c r="DD15" s="130">
        <f t="shared" si="41"/>
        <v>20875</v>
      </c>
      <c r="DE15" s="130">
        <f t="shared" si="42"/>
        <v>229</v>
      </c>
      <c r="DF15" s="130">
        <f t="shared" si="43"/>
        <v>341</v>
      </c>
      <c r="DG15" s="130">
        <f t="shared" si="44"/>
        <v>0</v>
      </c>
      <c r="DH15" s="130">
        <f t="shared" si="45"/>
        <v>0</v>
      </c>
      <c r="DI15" s="130">
        <f t="shared" si="46"/>
        <v>574</v>
      </c>
      <c r="DJ15" s="130">
        <f t="shared" si="47"/>
        <v>162582</v>
      </c>
    </row>
    <row r="16" spans="1:114" s="122" customFormat="1" ht="12" customHeight="1">
      <c r="A16" s="118" t="s">
        <v>230</v>
      </c>
      <c r="B16" s="133" t="s">
        <v>248</v>
      </c>
      <c r="C16" s="118" t="s">
        <v>249</v>
      </c>
      <c r="D16" s="130">
        <f t="shared" si="0"/>
        <v>894561</v>
      </c>
      <c r="E16" s="130">
        <f t="shared" si="1"/>
        <v>100589</v>
      </c>
      <c r="F16" s="130">
        <v>0</v>
      </c>
      <c r="G16" s="130">
        <v>0</v>
      </c>
      <c r="H16" s="130">
        <v>0</v>
      </c>
      <c r="I16" s="130">
        <v>38224</v>
      </c>
      <c r="J16" s="131" t="s">
        <v>228</v>
      </c>
      <c r="K16" s="130">
        <v>62365</v>
      </c>
      <c r="L16" s="130">
        <v>793972</v>
      </c>
      <c r="M16" s="130">
        <f t="shared" si="2"/>
        <v>169878</v>
      </c>
      <c r="N16" s="130">
        <f t="shared" si="3"/>
        <v>13065</v>
      </c>
      <c r="O16" s="130">
        <v>0</v>
      </c>
      <c r="P16" s="130">
        <v>0</v>
      </c>
      <c r="Q16" s="130">
        <v>0</v>
      </c>
      <c r="R16" s="130">
        <v>12285</v>
      </c>
      <c r="S16" s="131" t="s">
        <v>228</v>
      </c>
      <c r="T16" s="130">
        <v>780</v>
      </c>
      <c r="U16" s="130">
        <v>156813</v>
      </c>
      <c r="V16" s="130">
        <f t="shared" si="4"/>
        <v>1064439</v>
      </c>
      <c r="W16" s="130">
        <f t="shared" si="4"/>
        <v>113654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50509</v>
      </c>
      <c r="AB16" s="131" t="s">
        <v>228</v>
      </c>
      <c r="AC16" s="130">
        <f t="shared" si="5"/>
        <v>63145</v>
      </c>
      <c r="AD16" s="130">
        <f t="shared" si="6"/>
        <v>950785</v>
      </c>
      <c r="AE16" s="130">
        <f t="shared" si="7"/>
        <v>30428</v>
      </c>
      <c r="AF16" s="130">
        <f t="shared" si="8"/>
        <v>30411</v>
      </c>
      <c r="AG16" s="130">
        <v>0</v>
      </c>
      <c r="AH16" s="130">
        <v>30411</v>
      </c>
      <c r="AI16" s="130">
        <v>0</v>
      </c>
      <c r="AJ16" s="130">
        <v>0</v>
      </c>
      <c r="AK16" s="130">
        <v>17</v>
      </c>
      <c r="AL16" s="130">
        <v>0</v>
      </c>
      <c r="AM16" s="130">
        <f t="shared" si="9"/>
        <v>864133</v>
      </c>
      <c r="AN16" s="130">
        <f t="shared" si="10"/>
        <v>64414</v>
      </c>
      <c r="AO16" s="130">
        <v>33231</v>
      </c>
      <c r="AP16" s="130">
        <v>0</v>
      </c>
      <c r="AQ16" s="130">
        <v>31183</v>
      </c>
      <c r="AR16" s="130">
        <v>0</v>
      </c>
      <c r="AS16" s="130">
        <f t="shared" si="11"/>
        <v>251797</v>
      </c>
      <c r="AT16" s="130">
        <v>1510</v>
      </c>
      <c r="AU16" s="130">
        <v>230574</v>
      </c>
      <c r="AV16" s="130">
        <v>19713</v>
      </c>
      <c r="AW16" s="130">
        <v>0</v>
      </c>
      <c r="AX16" s="130">
        <f t="shared" si="12"/>
        <v>547922</v>
      </c>
      <c r="AY16" s="130">
        <v>268308</v>
      </c>
      <c r="AZ16" s="130">
        <v>269882</v>
      </c>
      <c r="BA16" s="130">
        <v>9732</v>
      </c>
      <c r="BB16" s="130">
        <v>0</v>
      </c>
      <c r="BC16" s="130">
        <v>0</v>
      </c>
      <c r="BD16" s="130">
        <v>0</v>
      </c>
      <c r="BE16" s="130">
        <v>0</v>
      </c>
      <c r="BF16" s="130">
        <f t="shared" si="13"/>
        <v>894561</v>
      </c>
      <c r="BG16" s="130">
        <f t="shared" si="14"/>
        <v>1922</v>
      </c>
      <c r="BH16" s="130">
        <f t="shared" si="15"/>
        <v>1922</v>
      </c>
      <c r="BI16" s="130">
        <v>0</v>
      </c>
      <c r="BJ16" s="130">
        <v>1922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16"/>
        <v>167956</v>
      </c>
      <c r="BP16" s="130">
        <f t="shared" si="17"/>
        <v>55907</v>
      </c>
      <c r="BQ16" s="130">
        <v>53299</v>
      </c>
      <c r="BR16" s="130">
        <v>0</v>
      </c>
      <c r="BS16" s="130">
        <v>2608</v>
      </c>
      <c r="BT16" s="130">
        <v>0</v>
      </c>
      <c r="BU16" s="130">
        <f t="shared" si="18"/>
        <v>58193</v>
      </c>
      <c r="BV16" s="130">
        <v>0</v>
      </c>
      <c r="BW16" s="130">
        <v>58193</v>
      </c>
      <c r="BX16" s="130">
        <v>0</v>
      </c>
      <c r="BY16" s="130">
        <v>0</v>
      </c>
      <c r="BZ16" s="130">
        <f t="shared" si="19"/>
        <v>53856</v>
      </c>
      <c r="CA16" s="130">
        <v>0</v>
      </c>
      <c r="CB16" s="130">
        <v>26024</v>
      </c>
      <c r="CC16" s="130">
        <v>27832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0"/>
        <v>169878</v>
      </c>
      <c r="CI16" s="130">
        <f>SUM(AE16,+BG16)</f>
        <v>32350</v>
      </c>
      <c r="CJ16" s="130">
        <f t="shared" si="21"/>
        <v>32333</v>
      </c>
      <c r="CK16" s="130">
        <f t="shared" si="22"/>
        <v>0</v>
      </c>
      <c r="CL16" s="130">
        <f t="shared" si="23"/>
        <v>32333</v>
      </c>
      <c r="CM16" s="130">
        <f t="shared" si="24"/>
        <v>0</v>
      </c>
      <c r="CN16" s="130">
        <f t="shared" si="25"/>
        <v>0</v>
      </c>
      <c r="CO16" s="130">
        <f t="shared" si="26"/>
        <v>17</v>
      </c>
      <c r="CP16" s="130">
        <f t="shared" si="27"/>
        <v>0</v>
      </c>
      <c r="CQ16" s="130">
        <f t="shared" si="28"/>
        <v>1032089</v>
      </c>
      <c r="CR16" s="130">
        <f t="shared" si="29"/>
        <v>120321</v>
      </c>
      <c r="CS16" s="130">
        <f t="shared" si="30"/>
        <v>86530</v>
      </c>
      <c r="CT16" s="130">
        <f t="shared" si="31"/>
        <v>0</v>
      </c>
      <c r="CU16" s="130">
        <f t="shared" si="32"/>
        <v>33791</v>
      </c>
      <c r="CV16" s="130">
        <f t="shared" si="33"/>
        <v>0</v>
      </c>
      <c r="CW16" s="130">
        <f t="shared" si="34"/>
        <v>309990</v>
      </c>
      <c r="CX16" s="130">
        <f t="shared" si="35"/>
        <v>1510</v>
      </c>
      <c r="CY16" s="130">
        <f t="shared" si="36"/>
        <v>288767</v>
      </c>
      <c r="CZ16" s="130">
        <f t="shared" si="37"/>
        <v>19713</v>
      </c>
      <c r="DA16" s="130">
        <f t="shared" si="38"/>
        <v>0</v>
      </c>
      <c r="DB16" s="130">
        <f t="shared" si="39"/>
        <v>601778</v>
      </c>
      <c r="DC16" s="130">
        <f t="shared" si="40"/>
        <v>268308</v>
      </c>
      <c r="DD16" s="130">
        <f t="shared" si="41"/>
        <v>295906</v>
      </c>
      <c r="DE16" s="130">
        <f t="shared" si="42"/>
        <v>37564</v>
      </c>
      <c r="DF16" s="130">
        <f t="shared" si="43"/>
        <v>0</v>
      </c>
      <c r="DG16" s="130">
        <f t="shared" si="44"/>
        <v>0</v>
      </c>
      <c r="DH16" s="130">
        <f t="shared" si="45"/>
        <v>0</v>
      </c>
      <c r="DI16" s="130">
        <f t="shared" si="46"/>
        <v>0</v>
      </c>
      <c r="DJ16" s="130">
        <f t="shared" si="47"/>
        <v>1064439</v>
      </c>
    </row>
    <row r="17" spans="1:114" s="122" customFormat="1" ht="12" customHeight="1">
      <c r="A17" s="118" t="s">
        <v>230</v>
      </c>
      <c r="B17" s="133" t="s">
        <v>250</v>
      </c>
      <c r="C17" s="118" t="s">
        <v>251</v>
      </c>
      <c r="D17" s="130">
        <f t="shared" si="0"/>
        <v>480413</v>
      </c>
      <c r="E17" s="130">
        <f t="shared" si="1"/>
        <v>49190</v>
      </c>
      <c r="F17" s="130">
        <v>0</v>
      </c>
      <c r="G17" s="130">
        <v>0</v>
      </c>
      <c r="H17" s="130">
        <v>0</v>
      </c>
      <c r="I17" s="130">
        <v>32427</v>
      </c>
      <c r="J17" s="131" t="s">
        <v>228</v>
      </c>
      <c r="K17" s="130">
        <v>16763</v>
      </c>
      <c r="L17" s="130">
        <v>431223</v>
      </c>
      <c r="M17" s="130">
        <f t="shared" si="2"/>
        <v>192593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228</v>
      </c>
      <c r="T17" s="130">
        <v>0</v>
      </c>
      <c r="U17" s="130">
        <v>192593</v>
      </c>
      <c r="V17" s="130">
        <f t="shared" si="4"/>
        <v>673006</v>
      </c>
      <c r="W17" s="130">
        <f t="shared" si="4"/>
        <v>49190</v>
      </c>
      <c r="X17" s="130">
        <f t="shared" si="4"/>
        <v>0</v>
      </c>
      <c r="Y17" s="130">
        <f t="shared" si="4"/>
        <v>0</v>
      </c>
      <c r="Z17" s="130">
        <f t="shared" si="4"/>
        <v>0</v>
      </c>
      <c r="AA17" s="130">
        <f t="shared" si="4"/>
        <v>32427</v>
      </c>
      <c r="AB17" s="131" t="s">
        <v>228</v>
      </c>
      <c r="AC17" s="130">
        <f t="shared" si="5"/>
        <v>16763</v>
      </c>
      <c r="AD17" s="130">
        <f t="shared" si="6"/>
        <v>623816</v>
      </c>
      <c r="AE17" s="130">
        <f t="shared" si="7"/>
        <v>0</v>
      </c>
      <c r="AF17" s="130">
        <f t="shared" si="8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9"/>
        <v>480413</v>
      </c>
      <c r="AN17" s="130">
        <f t="shared" si="10"/>
        <v>41283</v>
      </c>
      <c r="AO17" s="130">
        <v>41283</v>
      </c>
      <c r="AP17" s="130">
        <v>0</v>
      </c>
      <c r="AQ17" s="130">
        <v>0</v>
      </c>
      <c r="AR17" s="130">
        <v>0</v>
      </c>
      <c r="AS17" s="130">
        <f t="shared" si="11"/>
        <v>280909</v>
      </c>
      <c r="AT17" s="130">
        <v>0</v>
      </c>
      <c r="AU17" s="130">
        <v>279374</v>
      </c>
      <c r="AV17" s="130">
        <v>1535</v>
      </c>
      <c r="AW17" s="130">
        <v>0</v>
      </c>
      <c r="AX17" s="130">
        <f t="shared" si="12"/>
        <v>158221</v>
      </c>
      <c r="AY17" s="130">
        <v>0</v>
      </c>
      <c r="AZ17" s="130">
        <v>157538</v>
      </c>
      <c r="BA17" s="130">
        <v>683</v>
      </c>
      <c r="BB17" s="130">
        <v>0</v>
      </c>
      <c r="BC17" s="130">
        <v>0</v>
      </c>
      <c r="BD17" s="130">
        <v>0</v>
      </c>
      <c r="BE17" s="130">
        <v>0</v>
      </c>
      <c r="BF17" s="130">
        <f t="shared" si="13"/>
        <v>480413</v>
      </c>
      <c r="BG17" s="130">
        <f t="shared" si="14"/>
        <v>0</v>
      </c>
      <c r="BH17" s="130">
        <f t="shared" si="15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7891</v>
      </c>
      <c r="BO17" s="130">
        <f t="shared" si="16"/>
        <v>110364</v>
      </c>
      <c r="BP17" s="130">
        <f t="shared" si="17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18"/>
        <v>37894</v>
      </c>
      <c r="BV17" s="130">
        <v>37894</v>
      </c>
      <c r="BW17" s="130">
        <v>0</v>
      </c>
      <c r="BX17" s="130">
        <v>0</v>
      </c>
      <c r="BY17" s="130">
        <v>0</v>
      </c>
      <c r="BZ17" s="130">
        <f t="shared" si="19"/>
        <v>72470</v>
      </c>
      <c r="CA17" s="130">
        <v>0</v>
      </c>
      <c r="CB17" s="130">
        <v>0</v>
      </c>
      <c r="CC17" s="130">
        <v>72470</v>
      </c>
      <c r="CD17" s="130">
        <v>0</v>
      </c>
      <c r="CE17" s="130">
        <v>74338</v>
      </c>
      <c r="CF17" s="130">
        <v>0</v>
      </c>
      <c r="CG17" s="130">
        <v>0</v>
      </c>
      <c r="CH17" s="130">
        <f t="shared" si="20"/>
        <v>110364</v>
      </c>
      <c r="CI17" s="130">
        <f>SUM(AE17,+BG17)</f>
        <v>0</v>
      </c>
      <c r="CJ17" s="130">
        <f t="shared" si="21"/>
        <v>0</v>
      </c>
      <c r="CK17" s="130">
        <f t="shared" si="22"/>
        <v>0</v>
      </c>
      <c r="CL17" s="130">
        <f t="shared" si="23"/>
        <v>0</v>
      </c>
      <c r="CM17" s="130">
        <f t="shared" si="24"/>
        <v>0</v>
      </c>
      <c r="CN17" s="130">
        <f t="shared" si="25"/>
        <v>0</v>
      </c>
      <c r="CO17" s="130">
        <f t="shared" si="26"/>
        <v>0</v>
      </c>
      <c r="CP17" s="130">
        <f t="shared" si="27"/>
        <v>7891</v>
      </c>
      <c r="CQ17" s="130">
        <f t="shared" si="28"/>
        <v>590777</v>
      </c>
      <c r="CR17" s="130">
        <f t="shared" si="29"/>
        <v>41283</v>
      </c>
      <c r="CS17" s="130">
        <f t="shared" si="30"/>
        <v>41283</v>
      </c>
      <c r="CT17" s="130">
        <f t="shared" si="31"/>
        <v>0</v>
      </c>
      <c r="CU17" s="130">
        <f t="shared" si="32"/>
        <v>0</v>
      </c>
      <c r="CV17" s="130">
        <f t="shared" si="33"/>
        <v>0</v>
      </c>
      <c r="CW17" s="130">
        <f t="shared" si="34"/>
        <v>318803</v>
      </c>
      <c r="CX17" s="130">
        <f t="shared" si="35"/>
        <v>37894</v>
      </c>
      <c r="CY17" s="130">
        <f t="shared" si="36"/>
        <v>279374</v>
      </c>
      <c r="CZ17" s="130">
        <f t="shared" si="37"/>
        <v>1535</v>
      </c>
      <c r="DA17" s="130">
        <f t="shared" si="38"/>
        <v>0</v>
      </c>
      <c r="DB17" s="130">
        <f t="shared" si="39"/>
        <v>230691</v>
      </c>
      <c r="DC17" s="130">
        <f t="shared" si="40"/>
        <v>0</v>
      </c>
      <c r="DD17" s="130">
        <f t="shared" si="41"/>
        <v>157538</v>
      </c>
      <c r="DE17" s="130">
        <f t="shared" si="42"/>
        <v>73153</v>
      </c>
      <c r="DF17" s="130">
        <f t="shared" si="43"/>
        <v>0</v>
      </c>
      <c r="DG17" s="130">
        <f t="shared" si="44"/>
        <v>74338</v>
      </c>
      <c r="DH17" s="130">
        <f t="shared" si="45"/>
        <v>0</v>
      </c>
      <c r="DI17" s="130">
        <f t="shared" si="46"/>
        <v>0</v>
      </c>
      <c r="DJ17" s="130">
        <f t="shared" si="47"/>
        <v>590777</v>
      </c>
    </row>
    <row r="18" spans="1:114" s="122" customFormat="1" ht="12" customHeight="1">
      <c r="A18" s="118" t="s">
        <v>230</v>
      </c>
      <c r="B18" s="133" t="s">
        <v>252</v>
      </c>
      <c r="C18" s="118" t="s">
        <v>253</v>
      </c>
      <c r="D18" s="130">
        <f t="shared" si="0"/>
        <v>266881</v>
      </c>
      <c r="E18" s="130">
        <f t="shared" si="1"/>
        <v>24972</v>
      </c>
      <c r="F18" s="130">
        <v>0</v>
      </c>
      <c r="G18" s="130">
        <v>0</v>
      </c>
      <c r="H18" s="130">
        <v>0</v>
      </c>
      <c r="I18" s="130">
        <v>7651</v>
      </c>
      <c r="J18" s="131" t="s">
        <v>228</v>
      </c>
      <c r="K18" s="130">
        <v>17321</v>
      </c>
      <c r="L18" s="130">
        <v>241909</v>
      </c>
      <c r="M18" s="130">
        <f t="shared" si="2"/>
        <v>72069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228</v>
      </c>
      <c r="T18" s="130">
        <v>0</v>
      </c>
      <c r="U18" s="130">
        <v>72069</v>
      </c>
      <c r="V18" s="130">
        <f t="shared" si="4"/>
        <v>338950</v>
      </c>
      <c r="W18" s="130">
        <f t="shared" si="4"/>
        <v>24972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7651</v>
      </c>
      <c r="AB18" s="131" t="s">
        <v>228</v>
      </c>
      <c r="AC18" s="130">
        <f t="shared" si="5"/>
        <v>17321</v>
      </c>
      <c r="AD18" s="130">
        <f t="shared" si="6"/>
        <v>313978</v>
      </c>
      <c r="AE18" s="130">
        <f t="shared" si="7"/>
        <v>0</v>
      </c>
      <c r="AF18" s="130">
        <f t="shared" si="8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9"/>
        <v>266437</v>
      </c>
      <c r="AN18" s="130">
        <f t="shared" si="10"/>
        <v>3245</v>
      </c>
      <c r="AO18" s="130">
        <v>3245</v>
      </c>
      <c r="AP18" s="130">
        <v>0</v>
      </c>
      <c r="AQ18" s="130">
        <v>0</v>
      </c>
      <c r="AR18" s="130">
        <v>0</v>
      </c>
      <c r="AS18" s="130">
        <f t="shared" si="11"/>
        <v>91425</v>
      </c>
      <c r="AT18" s="130">
        <v>0</v>
      </c>
      <c r="AU18" s="130">
        <v>81098</v>
      </c>
      <c r="AV18" s="130">
        <v>10327</v>
      </c>
      <c r="AW18" s="130">
        <v>0</v>
      </c>
      <c r="AX18" s="130">
        <f t="shared" si="12"/>
        <v>171767</v>
      </c>
      <c r="AY18" s="130">
        <v>101241</v>
      </c>
      <c r="AZ18" s="130">
        <v>63050</v>
      </c>
      <c r="BA18" s="130">
        <v>7476</v>
      </c>
      <c r="BB18" s="130">
        <v>0</v>
      </c>
      <c r="BC18" s="130">
        <v>0</v>
      </c>
      <c r="BD18" s="130">
        <v>0</v>
      </c>
      <c r="BE18" s="130">
        <v>444</v>
      </c>
      <c r="BF18" s="130">
        <f t="shared" si="13"/>
        <v>266881</v>
      </c>
      <c r="BG18" s="130">
        <f t="shared" si="14"/>
        <v>0</v>
      </c>
      <c r="BH18" s="130">
        <f t="shared" si="15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16"/>
        <v>0</v>
      </c>
      <c r="BP18" s="130">
        <f t="shared" si="17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18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19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72069</v>
      </c>
      <c r="CF18" s="130">
        <v>0</v>
      </c>
      <c r="CG18" s="130">
        <v>0</v>
      </c>
      <c r="CH18" s="130">
        <f t="shared" si="20"/>
        <v>0</v>
      </c>
      <c r="CI18" s="130">
        <f>SUM(AE18,+BG18)</f>
        <v>0</v>
      </c>
      <c r="CJ18" s="130">
        <f t="shared" si="21"/>
        <v>0</v>
      </c>
      <c r="CK18" s="130">
        <f t="shared" si="22"/>
        <v>0</v>
      </c>
      <c r="CL18" s="130">
        <f t="shared" si="23"/>
        <v>0</v>
      </c>
      <c r="CM18" s="130">
        <f t="shared" si="24"/>
        <v>0</v>
      </c>
      <c r="CN18" s="130">
        <f t="shared" si="25"/>
        <v>0</v>
      </c>
      <c r="CO18" s="130">
        <f t="shared" si="26"/>
        <v>0</v>
      </c>
      <c r="CP18" s="130">
        <f t="shared" si="27"/>
        <v>0</v>
      </c>
      <c r="CQ18" s="130">
        <f t="shared" si="28"/>
        <v>266437</v>
      </c>
      <c r="CR18" s="130">
        <f t="shared" si="29"/>
        <v>3245</v>
      </c>
      <c r="CS18" s="130">
        <f t="shared" si="30"/>
        <v>3245</v>
      </c>
      <c r="CT18" s="130">
        <f t="shared" si="31"/>
        <v>0</v>
      </c>
      <c r="CU18" s="130">
        <f t="shared" si="32"/>
        <v>0</v>
      </c>
      <c r="CV18" s="130">
        <f t="shared" si="33"/>
        <v>0</v>
      </c>
      <c r="CW18" s="130">
        <f t="shared" si="34"/>
        <v>91425</v>
      </c>
      <c r="CX18" s="130">
        <f t="shared" si="35"/>
        <v>0</v>
      </c>
      <c r="CY18" s="130">
        <f t="shared" si="36"/>
        <v>81098</v>
      </c>
      <c r="CZ18" s="130">
        <f t="shared" si="37"/>
        <v>10327</v>
      </c>
      <c r="DA18" s="130">
        <f t="shared" si="38"/>
        <v>0</v>
      </c>
      <c r="DB18" s="130">
        <f t="shared" si="39"/>
        <v>171767</v>
      </c>
      <c r="DC18" s="130">
        <f t="shared" si="40"/>
        <v>101241</v>
      </c>
      <c r="DD18" s="130">
        <f t="shared" si="41"/>
        <v>63050</v>
      </c>
      <c r="DE18" s="130">
        <f t="shared" si="42"/>
        <v>7476</v>
      </c>
      <c r="DF18" s="130">
        <f t="shared" si="43"/>
        <v>0</v>
      </c>
      <c r="DG18" s="130">
        <f t="shared" si="44"/>
        <v>72069</v>
      </c>
      <c r="DH18" s="130">
        <f t="shared" si="45"/>
        <v>0</v>
      </c>
      <c r="DI18" s="130">
        <f t="shared" si="46"/>
        <v>444</v>
      </c>
      <c r="DJ18" s="130">
        <f t="shared" si="47"/>
        <v>266881</v>
      </c>
    </row>
    <row r="19" spans="1:114" s="122" customFormat="1" ht="12" customHeight="1">
      <c r="A19" s="118" t="s">
        <v>230</v>
      </c>
      <c r="B19" s="133" t="s">
        <v>254</v>
      </c>
      <c r="C19" s="118" t="s">
        <v>255</v>
      </c>
      <c r="D19" s="130">
        <f t="shared" si="0"/>
        <v>1754644</v>
      </c>
      <c r="E19" s="130">
        <f t="shared" si="1"/>
        <v>243037</v>
      </c>
      <c r="F19" s="130">
        <v>32768</v>
      </c>
      <c r="G19" s="130">
        <v>4689</v>
      </c>
      <c r="H19" s="130">
        <v>40600</v>
      </c>
      <c r="I19" s="130">
        <v>90466</v>
      </c>
      <c r="J19" s="131" t="s">
        <v>228</v>
      </c>
      <c r="K19" s="130">
        <v>74514</v>
      </c>
      <c r="L19" s="130">
        <v>1511607</v>
      </c>
      <c r="M19" s="130">
        <f t="shared" si="2"/>
        <v>304566</v>
      </c>
      <c r="N19" s="130">
        <f t="shared" si="3"/>
        <v>11406</v>
      </c>
      <c r="O19" s="130">
        <v>0</v>
      </c>
      <c r="P19" s="130">
        <v>0</v>
      </c>
      <c r="Q19" s="130">
        <v>0</v>
      </c>
      <c r="R19" s="130">
        <v>11324</v>
      </c>
      <c r="S19" s="131" t="s">
        <v>228</v>
      </c>
      <c r="T19" s="130">
        <v>82</v>
      </c>
      <c r="U19" s="130">
        <v>293160</v>
      </c>
      <c r="V19" s="130">
        <f t="shared" si="4"/>
        <v>2059210</v>
      </c>
      <c r="W19" s="130">
        <f t="shared" si="4"/>
        <v>254443</v>
      </c>
      <c r="X19" s="130">
        <f t="shared" si="4"/>
        <v>32768</v>
      </c>
      <c r="Y19" s="130">
        <f t="shared" si="4"/>
        <v>4689</v>
      </c>
      <c r="Z19" s="130">
        <f t="shared" si="4"/>
        <v>40600</v>
      </c>
      <c r="AA19" s="130">
        <f t="shared" si="4"/>
        <v>101790</v>
      </c>
      <c r="AB19" s="131" t="s">
        <v>228</v>
      </c>
      <c r="AC19" s="130">
        <f t="shared" si="5"/>
        <v>74596</v>
      </c>
      <c r="AD19" s="130">
        <f t="shared" si="6"/>
        <v>1804767</v>
      </c>
      <c r="AE19" s="130">
        <f t="shared" si="7"/>
        <v>52479</v>
      </c>
      <c r="AF19" s="130">
        <f t="shared" si="8"/>
        <v>52479</v>
      </c>
      <c r="AG19" s="130">
        <v>0</v>
      </c>
      <c r="AH19" s="130">
        <v>0</v>
      </c>
      <c r="AI19" s="130">
        <v>0</v>
      </c>
      <c r="AJ19" s="130">
        <v>52479</v>
      </c>
      <c r="AK19" s="130">
        <v>0</v>
      </c>
      <c r="AL19" s="130">
        <v>0</v>
      </c>
      <c r="AM19" s="130">
        <f t="shared" si="9"/>
        <v>1577517</v>
      </c>
      <c r="AN19" s="130">
        <f t="shared" si="10"/>
        <v>213641</v>
      </c>
      <c r="AO19" s="130">
        <v>119597</v>
      </c>
      <c r="AP19" s="130">
        <v>0</v>
      </c>
      <c r="AQ19" s="130">
        <v>94044</v>
      </c>
      <c r="AR19" s="130">
        <v>0</v>
      </c>
      <c r="AS19" s="130">
        <f t="shared" si="11"/>
        <v>721096</v>
      </c>
      <c r="AT19" s="130">
        <v>0</v>
      </c>
      <c r="AU19" s="130">
        <v>720249</v>
      </c>
      <c r="AV19" s="130">
        <v>847</v>
      </c>
      <c r="AW19" s="130">
        <v>0</v>
      </c>
      <c r="AX19" s="130">
        <f t="shared" si="12"/>
        <v>642780</v>
      </c>
      <c r="AY19" s="130">
        <v>287479</v>
      </c>
      <c r="AZ19" s="130">
        <v>286282</v>
      </c>
      <c r="BA19" s="130">
        <v>69019</v>
      </c>
      <c r="BB19" s="130">
        <v>0</v>
      </c>
      <c r="BC19" s="130">
        <v>121008</v>
      </c>
      <c r="BD19" s="130">
        <v>0</v>
      </c>
      <c r="BE19" s="130">
        <v>3640</v>
      </c>
      <c r="BF19" s="130">
        <f t="shared" si="13"/>
        <v>1633636</v>
      </c>
      <c r="BG19" s="130">
        <f t="shared" si="14"/>
        <v>0</v>
      </c>
      <c r="BH19" s="130">
        <f t="shared" si="15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16"/>
        <v>304072</v>
      </c>
      <c r="BP19" s="130">
        <f t="shared" si="17"/>
        <v>76096</v>
      </c>
      <c r="BQ19" s="130">
        <v>35756</v>
      </c>
      <c r="BR19" s="130">
        <v>0</v>
      </c>
      <c r="BS19" s="130">
        <v>40340</v>
      </c>
      <c r="BT19" s="130">
        <v>0</v>
      </c>
      <c r="BU19" s="130">
        <f t="shared" si="18"/>
        <v>177209</v>
      </c>
      <c r="BV19" s="130">
        <v>0</v>
      </c>
      <c r="BW19" s="130">
        <v>177209</v>
      </c>
      <c r="BX19" s="130">
        <v>0</v>
      </c>
      <c r="BY19" s="130">
        <v>0</v>
      </c>
      <c r="BZ19" s="130">
        <f t="shared" si="19"/>
        <v>50767</v>
      </c>
      <c r="CA19" s="130">
        <v>5382</v>
      </c>
      <c r="CB19" s="130">
        <v>29737</v>
      </c>
      <c r="CC19" s="130">
        <v>15648</v>
      </c>
      <c r="CD19" s="130">
        <v>0</v>
      </c>
      <c r="CE19" s="130">
        <v>0</v>
      </c>
      <c r="CF19" s="130">
        <v>0</v>
      </c>
      <c r="CG19" s="130">
        <v>494</v>
      </c>
      <c r="CH19" s="130">
        <f t="shared" si="20"/>
        <v>304566</v>
      </c>
      <c r="CI19" s="130">
        <f>SUM(AE19,+BG19)</f>
        <v>52479</v>
      </c>
      <c r="CJ19" s="130">
        <f t="shared" si="21"/>
        <v>52479</v>
      </c>
      <c r="CK19" s="130">
        <f t="shared" si="22"/>
        <v>0</v>
      </c>
      <c r="CL19" s="130">
        <f t="shared" si="23"/>
        <v>0</v>
      </c>
      <c r="CM19" s="130">
        <f t="shared" si="24"/>
        <v>0</v>
      </c>
      <c r="CN19" s="130">
        <f t="shared" si="25"/>
        <v>52479</v>
      </c>
      <c r="CO19" s="130">
        <f t="shared" si="26"/>
        <v>0</v>
      </c>
      <c r="CP19" s="130">
        <f t="shared" si="27"/>
        <v>0</v>
      </c>
      <c r="CQ19" s="130">
        <f t="shared" si="28"/>
        <v>1881589</v>
      </c>
      <c r="CR19" s="130">
        <f t="shared" si="29"/>
        <v>289737</v>
      </c>
      <c r="CS19" s="130">
        <f t="shared" si="30"/>
        <v>155353</v>
      </c>
      <c r="CT19" s="130">
        <f t="shared" si="31"/>
        <v>0</v>
      </c>
      <c r="CU19" s="130">
        <f t="shared" si="32"/>
        <v>134384</v>
      </c>
      <c r="CV19" s="130">
        <f t="shared" si="33"/>
        <v>0</v>
      </c>
      <c r="CW19" s="130">
        <f t="shared" si="34"/>
        <v>898305</v>
      </c>
      <c r="CX19" s="130">
        <f t="shared" si="35"/>
        <v>0</v>
      </c>
      <c r="CY19" s="130">
        <f t="shared" si="36"/>
        <v>897458</v>
      </c>
      <c r="CZ19" s="130">
        <f t="shared" si="37"/>
        <v>847</v>
      </c>
      <c r="DA19" s="130">
        <f t="shared" si="38"/>
        <v>0</v>
      </c>
      <c r="DB19" s="130">
        <f t="shared" si="39"/>
        <v>693547</v>
      </c>
      <c r="DC19" s="130">
        <f t="shared" si="40"/>
        <v>292861</v>
      </c>
      <c r="DD19" s="130">
        <f t="shared" si="41"/>
        <v>316019</v>
      </c>
      <c r="DE19" s="130">
        <f t="shared" si="42"/>
        <v>84667</v>
      </c>
      <c r="DF19" s="130">
        <f t="shared" si="43"/>
        <v>0</v>
      </c>
      <c r="DG19" s="130">
        <f t="shared" si="44"/>
        <v>121008</v>
      </c>
      <c r="DH19" s="130">
        <f t="shared" si="45"/>
        <v>0</v>
      </c>
      <c r="DI19" s="130">
        <f t="shared" si="46"/>
        <v>4134</v>
      </c>
      <c r="DJ19" s="130">
        <f t="shared" si="47"/>
        <v>1938202</v>
      </c>
    </row>
    <row r="20" spans="1:114" s="122" customFormat="1" ht="12" customHeight="1">
      <c r="A20" s="118" t="s">
        <v>230</v>
      </c>
      <c r="B20" s="133" t="s">
        <v>256</v>
      </c>
      <c r="C20" s="118" t="s">
        <v>257</v>
      </c>
      <c r="D20" s="130">
        <f t="shared" si="0"/>
        <v>313875</v>
      </c>
      <c r="E20" s="130">
        <f t="shared" si="1"/>
        <v>36706</v>
      </c>
      <c r="F20" s="130">
        <v>0</v>
      </c>
      <c r="G20" s="130">
        <v>0</v>
      </c>
      <c r="H20" s="130">
        <v>0</v>
      </c>
      <c r="I20" s="130">
        <v>13467</v>
      </c>
      <c r="J20" s="131" t="s">
        <v>228</v>
      </c>
      <c r="K20" s="130">
        <v>23239</v>
      </c>
      <c r="L20" s="130">
        <v>277169</v>
      </c>
      <c r="M20" s="130">
        <f t="shared" si="2"/>
        <v>80338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228</v>
      </c>
      <c r="T20" s="130">
        <v>0</v>
      </c>
      <c r="U20" s="130">
        <v>80338</v>
      </c>
      <c r="V20" s="130">
        <f t="shared" si="4"/>
        <v>394213</v>
      </c>
      <c r="W20" s="130">
        <f t="shared" si="4"/>
        <v>36706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13467</v>
      </c>
      <c r="AB20" s="131" t="s">
        <v>228</v>
      </c>
      <c r="AC20" s="130">
        <f t="shared" si="5"/>
        <v>23239</v>
      </c>
      <c r="AD20" s="130">
        <f t="shared" si="6"/>
        <v>357507</v>
      </c>
      <c r="AE20" s="130">
        <f t="shared" si="7"/>
        <v>0</v>
      </c>
      <c r="AF20" s="130">
        <f t="shared" si="8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9"/>
        <v>313875</v>
      </c>
      <c r="AN20" s="130">
        <f t="shared" si="10"/>
        <v>92055</v>
      </c>
      <c r="AO20" s="130">
        <v>44496</v>
      </c>
      <c r="AP20" s="130">
        <v>45615</v>
      </c>
      <c r="AQ20" s="130">
        <v>0</v>
      </c>
      <c r="AR20" s="130">
        <v>1944</v>
      </c>
      <c r="AS20" s="130">
        <f t="shared" si="11"/>
        <v>118728</v>
      </c>
      <c r="AT20" s="130">
        <v>3760</v>
      </c>
      <c r="AU20" s="130">
        <v>109902</v>
      </c>
      <c r="AV20" s="130">
        <v>5066</v>
      </c>
      <c r="AW20" s="130">
        <v>0</v>
      </c>
      <c r="AX20" s="130">
        <f t="shared" si="12"/>
        <v>103092</v>
      </c>
      <c r="AY20" s="130">
        <v>21083</v>
      </c>
      <c r="AZ20" s="130">
        <v>72839</v>
      </c>
      <c r="BA20" s="130">
        <v>3147</v>
      </c>
      <c r="BB20" s="130">
        <v>6023</v>
      </c>
      <c r="BC20" s="130">
        <v>0</v>
      </c>
      <c r="BD20" s="130">
        <v>0</v>
      </c>
      <c r="BE20" s="130">
        <v>0</v>
      </c>
      <c r="BF20" s="130">
        <f t="shared" si="13"/>
        <v>313875</v>
      </c>
      <c r="BG20" s="130">
        <f t="shared" si="14"/>
        <v>0</v>
      </c>
      <c r="BH20" s="130">
        <f t="shared" si="15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16"/>
        <v>0</v>
      </c>
      <c r="BP20" s="130">
        <f t="shared" si="17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18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19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80338</v>
      </c>
      <c r="CF20" s="130">
        <v>0</v>
      </c>
      <c r="CG20" s="130">
        <v>0</v>
      </c>
      <c r="CH20" s="130">
        <f t="shared" si="20"/>
        <v>0</v>
      </c>
      <c r="CI20" s="130">
        <f>SUM(AE20,+BG20)</f>
        <v>0</v>
      </c>
      <c r="CJ20" s="130">
        <f t="shared" si="21"/>
        <v>0</v>
      </c>
      <c r="CK20" s="130">
        <f t="shared" si="22"/>
        <v>0</v>
      </c>
      <c r="CL20" s="130">
        <f t="shared" si="23"/>
        <v>0</v>
      </c>
      <c r="CM20" s="130">
        <f t="shared" si="24"/>
        <v>0</v>
      </c>
      <c r="CN20" s="130">
        <f t="shared" si="25"/>
        <v>0</v>
      </c>
      <c r="CO20" s="130">
        <f t="shared" si="26"/>
        <v>0</v>
      </c>
      <c r="CP20" s="130">
        <f t="shared" si="27"/>
        <v>0</v>
      </c>
      <c r="CQ20" s="130">
        <f t="shared" si="28"/>
        <v>313875</v>
      </c>
      <c r="CR20" s="130">
        <f t="shared" si="29"/>
        <v>92055</v>
      </c>
      <c r="CS20" s="130">
        <f t="shared" si="30"/>
        <v>44496</v>
      </c>
      <c r="CT20" s="130">
        <f t="shared" si="31"/>
        <v>45615</v>
      </c>
      <c r="CU20" s="130">
        <f t="shared" si="32"/>
        <v>0</v>
      </c>
      <c r="CV20" s="130">
        <f t="shared" si="33"/>
        <v>1944</v>
      </c>
      <c r="CW20" s="130">
        <f t="shared" si="34"/>
        <v>118728</v>
      </c>
      <c r="CX20" s="130">
        <f t="shared" si="35"/>
        <v>3760</v>
      </c>
      <c r="CY20" s="130">
        <f t="shared" si="36"/>
        <v>109902</v>
      </c>
      <c r="CZ20" s="130">
        <f t="shared" si="37"/>
        <v>5066</v>
      </c>
      <c r="DA20" s="130">
        <f t="shared" si="38"/>
        <v>0</v>
      </c>
      <c r="DB20" s="130">
        <f t="shared" si="39"/>
        <v>103092</v>
      </c>
      <c r="DC20" s="130">
        <f t="shared" si="40"/>
        <v>21083</v>
      </c>
      <c r="DD20" s="130">
        <f t="shared" si="41"/>
        <v>72839</v>
      </c>
      <c r="DE20" s="130">
        <f t="shared" si="42"/>
        <v>3147</v>
      </c>
      <c r="DF20" s="130">
        <f t="shared" si="43"/>
        <v>6023</v>
      </c>
      <c r="DG20" s="130">
        <f t="shared" si="44"/>
        <v>80338</v>
      </c>
      <c r="DH20" s="130">
        <f t="shared" si="45"/>
        <v>0</v>
      </c>
      <c r="DI20" s="130">
        <f t="shared" si="46"/>
        <v>0</v>
      </c>
      <c r="DJ20" s="130">
        <f t="shared" si="47"/>
        <v>313875</v>
      </c>
    </row>
    <row r="21" spans="1:114" s="122" customFormat="1" ht="12" customHeight="1">
      <c r="A21" s="118" t="s">
        <v>230</v>
      </c>
      <c r="B21" s="133" t="s">
        <v>258</v>
      </c>
      <c r="C21" s="118" t="s">
        <v>259</v>
      </c>
      <c r="D21" s="130">
        <f t="shared" si="0"/>
        <v>397730</v>
      </c>
      <c r="E21" s="130">
        <f t="shared" si="1"/>
        <v>42</v>
      </c>
      <c r="F21" s="130">
        <v>0</v>
      </c>
      <c r="G21" s="130">
        <v>0</v>
      </c>
      <c r="H21" s="130">
        <v>0</v>
      </c>
      <c r="I21" s="130">
        <v>16</v>
      </c>
      <c r="J21" s="131" t="s">
        <v>228</v>
      </c>
      <c r="K21" s="130">
        <v>26</v>
      </c>
      <c r="L21" s="130">
        <v>397688</v>
      </c>
      <c r="M21" s="130">
        <f t="shared" si="2"/>
        <v>72728</v>
      </c>
      <c r="N21" s="130">
        <f t="shared" si="3"/>
        <v>39898</v>
      </c>
      <c r="O21" s="130">
        <v>18878</v>
      </c>
      <c r="P21" s="130">
        <v>18122</v>
      </c>
      <c r="Q21" s="130">
        <v>0</v>
      </c>
      <c r="R21" s="130">
        <v>2898</v>
      </c>
      <c r="S21" s="131" t="s">
        <v>228</v>
      </c>
      <c r="T21" s="130">
        <v>0</v>
      </c>
      <c r="U21" s="130">
        <v>32830</v>
      </c>
      <c r="V21" s="130">
        <f t="shared" si="4"/>
        <v>470458</v>
      </c>
      <c r="W21" s="130">
        <f t="shared" si="4"/>
        <v>39940</v>
      </c>
      <c r="X21" s="130">
        <f t="shared" si="4"/>
        <v>18878</v>
      </c>
      <c r="Y21" s="130">
        <f t="shared" si="4"/>
        <v>18122</v>
      </c>
      <c r="Z21" s="130">
        <f t="shared" si="4"/>
        <v>0</v>
      </c>
      <c r="AA21" s="130">
        <f t="shared" si="4"/>
        <v>2914</v>
      </c>
      <c r="AB21" s="131" t="s">
        <v>228</v>
      </c>
      <c r="AC21" s="130">
        <f t="shared" si="5"/>
        <v>26</v>
      </c>
      <c r="AD21" s="130">
        <f t="shared" si="6"/>
        <v>430518</v>
      </c>
      <c r="AE21" s="130">
        <f t="shared" si="7"/>
        <v>0</v>
      </c>
      <c r="AF21" s="130">
        <f t="shared" si="8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203</v>
      </c>
      <c r="AM21" s="130">
        <f t="shared" si="9"/>
        <v>146647</v>
      </c>
      <c r="AN21" s="130">
        <f t="shared" si="10"/>
        <v>29378</v>
      </c>
      <c r="AO21" s="130">
        <v>29378</v>
      </c>
      <c r="AP21" s="130">
        <v>0</v>
      </c>
      <c r="AQ21" s="130">
        <v>0</v>
      </c>
      <c r="AR21" s="130">
        <v>0</v>
      </c>
      <c r="AS21" s="130">
        <f t="shared" si="11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2"/>
        <v>117269</v>
      </c>
      <c r="AY21" s="130">
        <v>113307</v>
      </c>
      <c r="AZ21" s="130">
        <v>119</v>
      </c>
      <c r="BA21" s="130">
        <v>3843</v>
      </c>
      <c r="BB21" s="130">
        <v>0</v>
      </c>
      <c r="BC21" s="130">
        <v>250880</v>
      </c>
      <c r="BD21" s="130">
        <v>0</v>
      </c>
      <c r="BE21" s="130">
        <v>0</v>
      </c>
      <c r="BF21" s="130">
        <f t="shared" si="13"/>
        <v>146647</v>
      </c>
      <c r="BG21" s="130">
        <f t="shared" si="14"/>
        <v>0</v>
      </c>
      <c r="BH21" s="130">
        <f t="shared" si="15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2361</v>
      </c>
      <c r="BO21" s="130">
        <f t="shared" si="16"/>
        <v>0</v>
      </c>
      <c r="BP21" s="130">
        <f t="shared" si="17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18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19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70367</v>
      </c>
      <c r="CF21" s="130">
        <v>0</v>
      </c>
      <c r="CG21" s="130">
        <v>0</v>
      </c>
      <c r="CH21" s="130">
        <f t="shared" si="20"/>
        <v>0</v>
      </c>
      <c r="CI21" s="130">
        <f>SUM(AE21,+BG21)</f>
        <v>0</v>
      </c>
      <c r="CJ21" s="130">
        <f t="shared" si="21"/>
        <v>0</v>
      </c>
      <c r="CK21" s="130">
        <f t="shared" si="22"/>
        <v>0</v>
      </c>
      <c r="CL21" s="130">
        <f t="shared" si="23"/>
        <v>0</v>
      </c>
      <c r="CM21" s="130">
        <f t="shared" si="24"/>
        <v>0</v>
      </c>
      <c r="CN21" s="130">
        <f t="shared" si="25"/>
        <v>0</v>
      </c>
      <c r="CO21" s="130">
        <f t="shared" si="26"/>
        <v>0</v>
      </c>
      <c r="CP21" s="130">
        <f t="shared" si="27"/>
        <v>2564</v>
      </c>
      <c r="CQ21" s="130">
        <f t="shared" si="28"/>
        <v>146647</v>
      </c>
      <c r="CR21" s="130">
        <f t="shared" si="29"/>
        <v>29378</v>
      </c>
      <c r="CS21" s="130">
        <f t="shared" si="30"/>
        <v>29378</v>
      </c>
      <c r="CT21" s="130">
        <f t="shared" si="31"/>
        <v>0</v>
      </c>
      <c r="CU21" s="130">
        <f t="shared" si="32"/>
        <v>0</v>
      </c>
      <c r="CV21" s="130">
        <f t="shared" si="33"/>
        <v>0</v>
      </c>
      <c r="CW21" s="130">
        <f t="shared" si="34"/>
        <v>0</v>
      </c>
      <c r="CX21" s="130">
        <f t="shared" si="35"/>
        <v>0</v>
      </c>
      <c r="CY21" s="130">
        <f t="shared" si="36"/>
        <v>0</v>
      </c>
      <c r="CZ21" s="130">
        <f t="shared" si="37"/>
        <v>0</v>
      </c>
      <c r="DA21" s="130">
        <f t="shared" si="38"/>
        <v>0</v>
      </c>
      <c r="DB21" s="130">
        <f t="shared" si="39"/>
        <v>117269</v>
      </c>
      <c r="DC21" s="130">
        <f t="shared" si="40"/>
        <v>113307</v>
      </c>
      <c r="DD21" s="130">
        <f t="shared" si="41"/>
        <v>119</v>
      </c>
      <c r="DE21" s="130">
        <f t="shared" si="42"/>
        <v>3843</v>
      </c>
      <c r="DF21" s="130">
        <f t="shared" si="43"/>
        <v>0</v>
      </c>
      <c r="DG21" s="130">
        <f t="shared" si="44"/>
        <v>321247</v>
      </c>
      <c r="DH21" s="130">
        <f t="shared" si="45"/>
        <v>0</v>
      </c>
      <c r="DI21" s="130">
        <f t="shared" si="46"/>
        <v>0</v>
      </c>
      <c r="DJ21" s="130">
        <f t="shared" si="47"/>
        <v>146647</v>
      </c>
    </row>
    <row r="22" spans="1:114" s="122" customFormat="1" ht="12" customHeight="1">
      <c r="A22" s="118" t="s">
        <v>230</v>
      </c>
      <c r="B22" s="133" t="s">
        <v>260</v>
      </c>
      <c r="C22" s="118" t="s">
        <v>261</v>
      </c>
      <c r="D22" s="130">
        <f t="shared" si="0"/>
        <v>256572</v>
      </c>
      <c r="E22" s="130">
        <f t="shared" si="1"/>
        <v>154191</v>
      </c>
      <c r="F22" s="130">
        <v>0</v>
      </c>
      <c r="G22" s="130">
        <v>0</v>
      </c>
      <c r="H22" s="130">
        <v>111600</v>
      </c>
      <c r="I22" s="130">
        <v>0</v>
      </c>
      <c r="J22" s="131" t="s">
        <v>228</v>
      </c>
      <c r="K22" s="130">
        <v>42591</v>
      </c>
      <c r="L22" s="130">
        <v>102381</v>
      </c>
      <c r="M22" s="130">
        <f t="shared" si="2"/>
        <v>116135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228</v>
      </c>
      <c r="T22" s="130">
        <v>0</v>
      </c>
      <c r="U22" s="130">
        <v>116135</v>
      </c>
      <c r="V22" s="130">
        <f t="shared" si="4"/>
        <v>372707</v>
      </c>
      <c r="W22" s="130">
        <f t="shared" si="4"/>
        <v>154191</v>
      </c>
      <c r="X22" s="130">
        <f t="shared" si="4"/>
        <v>0</v>
      </c>
      <c r="Y22" s="130">
        <f t="shared" si="4"/>
        <v>0</v>
      </c>
      <c r="Z22" s="130">
        <f t="shared" si="4"/>
        <v>111600</v>
      </c>
      <c r="AA22" s="130">
        <f t="shared" si="4"/>
        <v>0</v>
      </c>
      <c r="AB22" s="131" t="s">
        <v>228</v>
      </c>
      <c r="AC22" s="130">
        <f t="shared" si="5"/>
        <v>42591</v>
      </c>
      <c r="AD22" s="130">
        <f t="shared" si="6"/>
        <v>218516</v>
      </c>
      <c r="AE22" s="130">
        <f t="shared" si="7"/>
        <v>0</v>
      </c>
      <c r="AF22" s="130">
        <f t="shared" si="8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9"/>
        <v>203019</v>
      </c>
      <c r="AN22" s="130">
        <f t="shared" si="10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1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2"/>
        <v>203019</v>
      </c>
      <c r="AY22" s="130">
        <v>95355</v>
      </c>
      <c r="AZ22" s="130">
        <v>51282</v>
      </c>
      <c r="BA22" s="130">
        <v>0</v>
      </c>
      <c r="BB22" s="130">
        <v>56382</v>
      </c>
      <c r="BC22" s="130">
        <v>53553</v>
      </c>
      <c r="BD22" s="130">
        <v>0</v>
      </c>
      <c r="BE22" s="130">
        <v>0</v>
      </c>
      <c r="BF22" s="130">
        <f t="shared" si="13"/>
        <v>203019</v>
      </c>
      <c r="BG22" s="130">
        <f t="shared" si="14"/>
        <v>0</v>
      </c>
      <c r="BH22" s="130">
        <f t="shared" si="15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16"/>
        <v>12442</v>
      </c>
      <c r="BP22" s="130">
        <f t="shared" si="17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18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19"/>
        <v>12442</v>
      </c>
      <c r="CA22" s="130">
        <v>0</v>
      </c>
      <c r="CB22" s="130">
        <v>0</v>
      </c>
      <c r="CC22" s="130">
        <v>0</v>
      </c>
      <c r="CD22" s="130">
        <v>12442</v>
      </c>
      <c r="CE22" s="130">
        <v>103693</v>
      </c>
      <c r="CF22" s="130">
        <v>0</v>
      </c>
      <c r="CG22" s="130">
        <v>0</v>
      </c>
      <c r="CH22" s="130">
        <f t="shared" si="20"/>
        <v>12442</v>
      </c>
      <c r="CI22" s="130">
        <f>SUM(AE22,+BG22)</f>
        <v>0</v>
      </c>
      <c r="CJ22" s="130">
        <f t="shared" si="21"/>
        <v>0</v>
      </c>
      <c r="CK22" s="130">
        <f t="shared" si="22"/>
        <v>0</v>
      </c>
      <c r="CL22" s="130">
        <f t="shared" si="23"/>
        <v>0</v>
      </c>
      <c r="CM22" s="130">
        <f t="shared" si="24"/>
        <v>0</v>
      </c>
      <c r="CN22" s="130">
        <f t="shared" si="25"/>
        <v>0</v>
      </c>
      <c r="CO22" s="130">
        <f t="shared" si="26"/>
        <v>0</v>
      </c>
      <c r="CP22" s="130">
        <f t="shared" si="27"/>
        <v>0</v>
      </c>
      <c r="CQ22" s="130">
        <f t="shared" si="28"/>
        <v>215461</v>
      </c>
      <c r="CR22" s="130">
        <f t="shared" si="29"/>
        <v>0</v>
      </c>
      <c r="CS22" s="130">
        <f t="shared" si="30"/>
        <v>0</v>
      </c>
      <c r="CT22" s="130">
        <f t="shared" si="31"/>
        <v>0</v>
      </c>
      <c r="CU22" s="130">
        <f t="shared" si="32"/>
        <v>0</v>
      </c>
      <c r="CV22" s="130">
        <f t="shared" si="33"/>
        <v>0</v>
      </c>
      <c r="CW22" s="130">
        <f t="shared" si="34"/>
        <v>0</v>
      </c>
      <c r="CX22" s="130">
        <f t="shared" si="35"/>
        <v>0</v>
      </c>
      <c r="CY22" s="130">
        <f t="shared" si="36"/>
        <v>0</v>
      </c>
      <c r="CZ22" s="130">
        <f t="shared" si="37"/>
        <v>0</v>
      </c>
      <c r="DA22" s="130">
        <f t="shared" si="38"/>
        <v>0</v>
      </c>
      <c r="DB22" s="130">
        <f t="shared" si="39"/>
        <v>215461</v>
      </c>
      <c r="DC22" s="130">
        <f t="shared" si="40"/>
        <v>95355</v>
      </c>
      <c r="DD22" s="130">
        <f t="shared" si="41"/>
        <v>51282</v>
      </c>
      <c r="DE22" s="130">
        <f t="shared" si="42"/>
        <v>0</v>
      </c>
      <c r="DF22" s="130">
        <f t="shared" si="43"/>
        <v>68824</v>
      </c>
      <c r="DG22" s="130">
        <f t="shared" si="44"/>
        <v>157246</v>
      </c>
      <c r="DH22" s="130">
        <f t="shared" si="45"/>
        <v>0</v>
      </c>
      <c r="DI22" s="130">
        <f t="shared" si="46"/>
        <v>0</v>
      </c>
      <c r="DJ22" s="130">
        <f t="shared" si="47"/>
        <v>215461</v>
      </c>
    </row>
    <row r="23" spans="1:114" s="122" customFormat="1" ht="12" customHeight="1">
      <c r="A23" s="118" t="s">
        <v>230</v>
      </c>
      <c r="B23" s="133" t="s">
        <v>262</v>
      </c>
      <c r="C23" s="118" t="s">
        <v>263</v>
      </c>
      <c r="D23" s="130">
        <f t="shared" si="0"/>
        <v>410285</v>
      </c>
      <c r="E23" s="130">
        <f t="shared" si="1"/>
        <v>7982</v>
      </c>
      <c r="F23" s="130">
        <v>7929</v>
      </c>
      <c r="G23" s="130">
        <v>0</v>
      </c>
      <c r="H23" s="130">
        <v>0</v>
      </c>
      <c r="I23" s="130">
        <v>0</v>
      </c>
      <c r="J23" s="131" t="s">
        <v>228</v>
      </c>
      <c r="K23" s="130">
        <v>53</v>
      </c>
      <c r="L23" s="130">
        <v>402303</v>
      </c>
      <c r="M23" s="130">
        <f t="shared" si="2"/>
        <v>52473</v>
      </c>
      <c r="N23" s="130">
        <f t="shared" si="3"/>
        <v>6</v>
      </c>
      <c r="O23" s="130">
        <v>0</v>
      </c>
      <c r="P23" s="130">
        <v>0</v>
      </c>
      <c r="Q23" s="130">
        <v>0</v>
      </c>
      <c r="R23" s="130">
        <v>0</v>
      </c>
      <c r="S23" s="131" t="s">
        <v>228</v>
      </c>
      <c r="T23" s="130">
        <v>6</v>
      </c>
      <c r="U23" s="130">
        <v>52467</v>
      </c>
      <c r="V23" s="130">
        <f t="shared" si="4"/>
        <v>462758</v>
      </c>
      <c r="W23" s="130">
        <f t="shared" si="4"/>
        <v>7988</v>
      </c>
      <c r="X23" s="130">
        <f t="shared" si="4"/>
        <v>7929</v>
      </c>
      <c r="Y23" s="130">
        <f t="shared" si="4"/>
        <v>0</v>
      </c>
      <c r="Z23" s="130">
        <f t="shared" si="4"/>
        <v>0</v>
      </c>
      <c r="AA23" s="130">
        <f t="shared" si="4"/>
        <v>0</v>
      </c>
      <c r="AB23" s="131" t="s">
        <v>228</v>
      </c>
      <c r="AC23" s="130">
        <f t="shared" si="5"/>
        <v>59</v>
      </c>
      <c r="AD23" s="130">
        <f t="shared" si="6"/>
        <v>454770</v>
      </c>
      <c r="AE23" s="130">
        <f t="shared" si="7"/>
        <v>0</v>
      </c>
      <c r="AF23" s="130">
        <f t="shared" si="8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9"/>
        <v>147357</v>
      </c>
      <c r="AN23" s="130">
        <f t="shared" si="10"/>
        <v>63500</v>
      </c>
      <c r="AO23" s="130">
        <v>63500</v>
      </c>
      <c r="AP23" s="130">
        <v>0</v>
      </c>
      <c r="AQ23" s="130">
        <v>0</v>
      </c>
      <c r="AR23" s="130">
        <v>0</v>
      </c>
      <c r="AS23" s="130">
        <f t="shared" si="11"/>
        <v>806</v>
      </c>
      <c r="AT23" s="130">
        <v>806</v>
      </c>
      <c r="AU23" s="130">
        <v>0</v>
      </c>
      <c r="AV23" s="130">
        <v>0</v>
      </c>
      <c r="AW23" s="130">
        <v>0</v>
      </c>
      <c r="AX23" s="130">
        <f t="shared" si="12"/>
        <v>83051</v>
      </c>
      <c r="AY23" s="130">
        <v>83051</v>
      </c>
      <c r="AZ23" s="130">
        <v>0</v>
      </c>
      <c r="BA23" s="130">
        <v>0</v>
      </c>
      <c r="BB23" s="130">
        <v>0</v>
      </c>
      <c r="BC23" s="130">
        <v>262928</v>
      </c>
      <c r="BD23" s="130">
        <v>0</v>
      </c>
      <c r="BE23" s="130">
        <v>0</v>
      </c>
      <c r="BF23" s="130">
        <f t="shared" si="13"/>
        <v>147357</v>
      </c>
      <c r="BG23" s="130">
        <f t="shared" si="14"/>
        <v>0</v>
      </c>
      <c r="BH23" s="130">
        <f t="shared" si="15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16"/>
        <v>383</v>
      </c>
      <c r="BP23" s="130">
        <f t="shared" si="17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18"/>
        <v>383</v>
      </c>
      <c r="BV23" s="130">
        <v>0</v>
      </c>
      <c r="BW23" s="130">
        <v>383</v>
      </c>
      <c r="BX23" s="130">
        <v>0</v>
      </c>
      <c r="BY23" s="130">
        <v>0</v>
      </c>
      <c r="BZ23" s="130">
        <f t="shared" si="19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52090</v>
      </c>
      <c r="CF23" s="130">
        <v>0</v>
      </c>
      <c r="CG23" s="130">
        <v>0</v>
      </c>
      <c r="CH23" s="130">
        <f t="shared" si="20"/>
        <v>383</v>
      </c>
      <c r="CI23" s="130">
        <f>SUM(AE23,+BG23)</f>
        <v>0</v>
      </c>
      <c r="CJ23" s="130">
        <f t="shared" si="21"/>
        <v>0</v>
      </c>
      <c r="CK23" s="130">
        <f t="shared" si="22"/>
        <v>0</v>
      </c>
      <c r="CL23" s="130">
        <f t="shared" si="23"/>
        <v>0</v>
      </c>
      <c r="CM23" s="130">
        <f t="shared" si="24"/>
        <v>0</v>
      </c>
      <c r="CN23" s="130">
        <f t="shared" si="25"/>
        <v>0</v>
      </c>
      <c r="CO23" s="130">
        <f t="shared" si="26"/>
        <v>0</v>
      </c>
      <c r="CP23" s="130">
        <f t="shared" si="27"/>
        <v>0</v>
      </c>
      <c r="CQ23" s="130">
        <f t="shared" si="28"/>
        <v>147740</v>
      </c>
      <c r="CR23" s="130">
        <f t="shared" si="29"/>
        <v>63500</v>
      </c>
      <c r="CS23" s="130">
        <f t="shared" si="30"/>
        <v>63500</v>
      </c>
      <c r="CT23" s="130">
        <f t="shared" si="31"/>
        <v>0</v>
      </c>
      <c r="CU23" s="130">
        <f t="shared" si="32"/>
        <v>0</v>
      </c>
      <c r="CV23" s="130">
        <f t="shared" si="33"/>
        <v>0</v>
      </c>
      <c r="CW23" s="130">
        <f t="shared" si="34"/>
        <v>1189</v>
      </c>
      <c r="CX23" s="130">
        <f t="shared" si="35"/>
        <v>806</v>
      </c>
      <c r="CY23" s="130">
        <f t="shared" si="36"/>
        <v>383</v>
      </c>
      <c r="CZ23" s="130">
        <f t="shared" si="37"/>
        <v>0</v>
      </c>
      <c r="DA23" s="130">
        <f t="shared" si="38"/>
        <v>0</v>
      </c>
      <c r="DB23" s="130">
        <f t="shared" si="39"/>
        <v>83051</v>
      </c>
      <c r="DC23" s="130">
        <f t="shared" si="40"/>
        <v>83051</v>
      </c>
      <c r="DD23" s="130">
        <f t="shared" si="41"/>
        <v>0</v>
      </c>
      <c r="DE23" s="130">
        <f t="shared" si="42"/>
        <v>0</v>
      </c>
      <c r="DF23" s="130">
        <f t="shared" si="43"/>
        <v>0</v>
      </c>
      <c r="DG23" s="130">
        <f t="shared" si="44"/>
        <v>315018</v>
      </c>
      <c r="DH23" s="130">
        <f t="shared" si="45"/>
        <v>0</v>
      </c>
      <c r="DI23" s="130">
        <f t="shared" si="46"/>
        <v>0</v>
      </c>
      <c r="DJ23" s="130">
        <f t="shared" si="47"/>
        <v>147740</v>
      </c>
    </row>
    <row r="24" spans="1:114" s="122" customFormat="1" ht="12" customHeight="1">
      <c r="A24" s="118" t="s">
        <v>230</v>
      </c>
      <c r="B24" s="133" t="s">
        <v>264</v>
      </c>
      <c r="C24" s="118" t="s">
        <v>265</v>
      </c>
      <c r="D24" s="130">
        <f t="shared" si="0"/>
        <v>303978</v>
      </c>
      <c r="E24" s="130">
        <f t="shared" si="1"/>
        <v>2145</v>
      </c>
      <c r="F24" s="130">
        <v>0</v>
      </c>
      <c r="G24" s="130">
        <v>0</v>
      </c>
      <c r="H24" s="130">
        <v>0</v>
      </c>
      <c r="I24" s="130">
        <v>0</v>
      </c>
      <c r="J24" s="131" t="s">
        <v>228</v>
      </c>
      <c r="K24" s="130">
        <v>2145</v>
      </c>
      <c r="L24" s="130">
        <v>301833</v>
      </c>
      <c r="M24" s="130">
        <f t="shared" si="2"/>
        <v>90265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228</v>
      </c>
      <c r="T24" s="130">
        <v>0</v>
      </c>
      <c r="U24" s="130">
        <v>90265</v>
      </c>
      <c r="V24" s="130">
        <f t="shared" si="4"/>
        <v>394243</v>
      </c>
      <c r="W24" s="130">
        <f t="shared" si="4"/>
        <v>2145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0</v>
      </c>
      <c r="AB24" s="131" t="s">
        <v>228</v>
      </c>
      <c r="AC24" s="130">
        <f t="shared" si="5"/>
        <v>2145</v>
      </c>
      <c r="AD24" s="130">
        <f t="shared" si="6"/>
        <v>392098</v>
      </c>
      <c r="AE24" s="130">
        <f t="shared" si="7"/>
        <v>0</v>
      </c>
      <c r="AF24" s="130">
        <f t="shared" si="8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11546</v>
      </c>
      <c r="AM24" s="130">
        <f t="shared" si="9"/>
        <v>76352</v>
      </c>
      <c r="AN24" s="130">
        <f t="shared" si="10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1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2"/>
        <v>76352</v>
      </c>
      <c r="AY24" s="130">
        <v>73576</v>
      </c>
      <c r="AZ24" s="130">
        <v>755</v>
      </c>
      <c r="BA24" s="130">
        <v>2000</v>
      </c>
      <c r="BB24" s="130">
        <v>21</v>
      </c>
      <c r="BC24" s="130">
        <v>216080</v>
      </c>
      <c r="BD24" s="130">
        <v>0</v>
      </c>
      <c r="BE24" s="130">
        <v>0</v>
      </c>
      <c r="BF24" s="130">
        <f t="shared" si="13"/>
        <v>76352</v>
      </c>
      <c r="BG24" s="130">
        <f t="shared" si="14"/>
        <v>0</v>
      </c>
      <c r="BH24" s="130">
        <f t="shared" si="15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32030</v>
      </c>
      <c r="BO24" s="130">
        <f t="shared" si="16"/>
        <v>0</v>
      </c>
      <c r="BP24" s="130">
        <f t="shared" si="17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18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19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58235</v>
      </c>
      <c r="CF24" s="130">
        <v>0</v>
      </c>
      <c r="CG24" s="130">
        <v>0</v>
      </c>
      <c r="CH24" s="130">
        <f t="shared" si="20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43576</v>
      </c>
      <c r="CQ24" s="130">
        <f>SUM(AM24,+BO24)</f>
        <v>76352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t="shared" si="35"/>
        <v>0</v>
      </c>
      <c r="CY24" s="130">
        <f t="shared" si="36"/>
        <v>0</v>
      </c>
      <c r="CZ24" s="130">
        <f t="shared" si="37"/>
        <v>0</v>
      </c>
      <c r="DA24" s="130">
        <f t="shared" si="38"/>
        <v>0</v>
      </c>
      <c r="DB24" s="130">
        <f t="shared" si="39"/>
        <v>76352</v>
      </c>
      <c r="DC24" s="130">
        <f t="shared" si="40"/>
        <v>73576</v>
      </c>
      <c r="DD24" s="130">
        <f t="shared" si="41"/>
        <v>755</v>
      </c>
      <c r="DE24" s="130">
        <f t="shared" si="42"/>
        <v>2000</v>
      </c>
      <c r="DF24" s="130">
        <f t="shared" si="43"/>
        <v>21</v>
      </c>
      <c r="DG24" s="130">
        <f t="shared" si="44"/>
        <v>274315</v>
      </c>
      <c r="DH24" s="130">
        <f t="shared" si="45"/>
        <v>0</v>
      </c>
      <c r="DI24" s="130">
        <f t="shared" si="46"/>
        <v>0</v>
      </c>
      <c r="DJ24" s="130">
        <f t="shared" si="47"/>
        <v>76352</v>
      </c>
    </row>
    <row r="25" spans="1:114" s="122" customFormat="1" ht="12" customHeight="1">
      <c r="A25" s="118" t="s">
        <v>230</v>
      </c>
      <c r="B25" s="133" t="s">
        <v>266</v>
      </c>
      <c r="C25" s="118" t="s">
        <v>267</v>
      </c>
      <c r="D25" s="130">
        <f t="shared" si="0"/>
        <v>329984</v>
      </c>
      <c r="E25" s="130">
        <f t="shared" si="1"/>
        <v>52206</v>
      </c>
      <c r="F25" s="130">
        <v>0</v>
      </c>
      <c r="G25" s="130">
        <v>0</v>
      </c>
      <c r="H25" s="130">
        <v>0</v>
      </c>
      <c r="I25" s="130">
        <v>42424</v>
      </c>
      <c r="J25" s="131" t="s">
        <v>228</v>
      </c>
      <c r="K25" s="130">
        <v>9782</v>
      </c>
      <c r="L25" s="130">
        <v>277778</v>
      </c>
      <c r="M25" s="130">
        <f t="shared" si="2"/>
        <v>108125</v>
      </c>
      <c r="N25" s="130">
        <f t="shared" si="3"/>
        <v>4614</v>
      </c>
      <c r="O25" s="130">
        <v>0</v>
      </c>
      <c r="P25" s="130">
        <v>0</v>
      </c>
      <c r="Q25" s="130">
        <v>0</v>
      </c>
      <c r="R25" s="130">
        <v>4614</v>
      </c>
      <c r="S25" s="131" t="s">
        <v>228</v>
      </c>
      <c r="T25" s="130">
        <v>0</v>
      </c>
      <c r="U25" s="130">
        <v>103511</v>
      </c>
      <c r="V25" s="130">
        <f t="shared" si="4"/>
        <v>438109</v>
      </c>
      <c r="W25" s="130">
        <f t="shared" si="4"/>
        <v>56820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47038</v>
      </c>
      <c r="AB25" s="131" t="s">
        <v>228</v>
      </c>
      <c r="AC25" s="130">
        <f t="shared" si="5"/>
        <v>9782</v>
      </c>
      <c r="AD25" s="130">
        <f t="shared" si="6"/>
        <v>381289</v>
      </c>
      <c r="AE25" s="130">
        <f t="shared" si="7"/>
        <v>0</v>
      </c>
      <c r="AF25" s="130">
        <f t="shared" si="8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9"/>
        <v>124273</v>
      </c>
      <c r="AN25" s="130">
        <f t="shared" si="10"/>
        <v>12311</v>
      </c>
      <c r="AO25" s="130">
        <v>12311</v>
      </c>
      <c r="AP25" s="130">
        <v>0</v>
      </c>
      <c r="AQ25" s="130">
        <v>0</v>
      </c>
      <c r="AR25" s="130">
        <v>0</v>
      </c>
      <c r="AS25" s="130">
        <f t="shared" si="11"/>
        <v>17894</v>
      </c>
      <c r="AT25" s="130">
        <v>219</v>
      </c>
      <c r="AU25" s="130">
        <v>17486</v>
      </c>
      <c r="AV25" s="130">
        <v>189</v>
      </c>
      <c r="AW25" s="130">
        <v>0</v>
      </c>
      <c r="AX25" s="130">
        <f t="shared" si="12"/>
        <v>94068</v>
      </c>
      <c r="AY25" s="130">
        <v>66068</v>
      </c>
      <c r="AZ25" s="130">
        <v>24888</v>
      </c>
      <c r="BA25" s="130">
        <v>3112</v>
      </c>
      <c r="BB25" s="130">
        <v>0</v>
      </c>
      <c r="BC25" s="130">
        <v>205711</v>
      </c>
      <c r="BD25" s="130">
        <v>0</v>
      </c>
      <c r="BE25" s="130">
        <v>0</v>
      </c>
      <c r="BF25" s="130">
        <f t="shared" si="13"/>
        <v>124273</v>
      </c>
      <c r="BG25" s="130">
        <f t="shared" si="14"/>
        <v>0</v>
      </c>
      <c r="BH25" s="130">
        <f t="shared" si="15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16"/>
        <v>108125</v>
      </c>
      <c r="BP25" s="130">
        <f t="shared" si="17"/>
        <v>23757</v>
      </c>
      <c r="BQ25" s="130">
        <v>6865</v>
      </c>
      <c r="BR25" s="130">
        <v>0</v>
      </c>
      <c r="BS25" s="130">
        <v>16892</v>
      </c>
      <c r="BT25" s="130">
        <v>0</v>
      </c>
      <c r="BU25" s="130">
        <f t="shared" si="18"/>
        <v>49897</v>
      </c>
      <c r="BV25" s="130">
        <v>0</v>
      </c>
      <c r="BW25" s="130">
        <v>49897</v>
      </c>
      <c r="BX25" s="130">
        <v>0</v>
      </c>
      <c r="BY25" s="130">
        <v>0</v>
      </c>
      <c r="BZ25" s="130">
        <f t="shared" si="19"/>
        <v>34471</v>
      </c>
      <c r="CA25" s="130">
        <v>0</v>
      </c>
      <c r="CB25" s="130">
        <v>34471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f t="shared" si="20"/>
        <v>108125</v>
      </c>
      <c r="CI25" s="130">
        <f aca="true" t="shared" si="48" ref="CI25:CW41">SUM(AE25,+BG25)</f>
        <v>0</v>
      </c>
      <c r="CJ25" s="130">
        <f t="shared" si="48"/>
        <v>0</v>
      </c>
      <c r="CK25" s="130">
        <f t="shared" si="48"/>
        <v>0</v>
      </c>
      <c r="CL25" s="130">
        <f t="shared" si="48"/>
        <v>0</v>
      </c>
      <c r="CM25" s="130">
        <f t="shared" si="48"/>
        <v>0</v>
      </c>
      <c r="CN25" s="130">
        <f t="shared" si="48"/>
        <v>0</v>
      </c>
      <c r="CO25" s="130">
        <f t="shared" si="48"/>
        <v>0</v>
      </c>
      <c r="CP25" s="130">
        <f t="shared" si="48"/>
        <v>0</v>
      </c>
      <c r="CQ25" s="130">
        <f t="shared" si="48"/>
        <v>232398</v>
      </c>
      <c r="CR25" s="130">
        <f t="shared" si="48"/>
        <v>36068</v>
      </c>
      <c r="CS25" s="130">
        <f t="shared" si="48"/>
        <v>19176</v>
      </c>
      <c r="CT25" s="130">
        <f t="shared" si="48"/>
        <v>0</v>
      </c>
      <c r="CU25" s="130">
        <f t="shared" si="48"/>
        <v>16892</v>
      </c>
      <c r="CV25" s="130">
        <f t="shared" si="48"/>
        <v>0</v>
      </c>
      <c r="CW25" s="130">
        <f t="shared" si="48"/>
        <v>67791</v>
      </c>
      <c r="CX25" s="130">
        <f t="shared" si="35"/>
        <v>219</v>
      </c>
      <c r="CY25" s="130">
        <f t="shared" si="36"/>
        <v>67383</v>
      </c>
      <c r="CZ25" s="130">
        <f t="shared" si="37"/>
        <v>189</v>
      </c>
      <c r="DA25" s="130">
        <f t="shared" si="38"/>
        <v>0</v>
      </c>
      <c r="DB25" s="130">
        <f t="shared" si="39"/>
        <v>128539</v>
      </c>
      <c r="DC25" s="130">
        <f t="shared" si="40"/>
        <v>66068</v>
      </c>
      <c r="DD25" s="130">
        <f t="shared" si="41"/>
        <v>59359</v>
      </c>
      <c r="DE25" s="130">
        <f t="shared" si="42"/>
        <v>3112</v>
      </c>
      <c r="DF25" s="130">
        <f t="shared" si="43"/>
        <v>0</v>
      </c>
      <c r="DG25" s="130">
        <f t="shared" si="44"/>
        <v>205711</v>
      </c>
      <c r="DH25" s="130">
        <f t="shared" si="45"/>
        <v>0</v>
      </c>
      <c r="DI25" s="130">
        <f t="shared" si="46"/>
        <v>0</v>
      </c>
      <c r="DJ25" s="130">
        <f t="shared" si="47"/>
        <v>232398</v>
      </c>
    </row>
    <row r="26" spans="1:114" s="122" customFormat="1" ht="12" customHeight="1">
      <c r="A26" s="118" t="s">
        <v>230</v>
      </c>
      <c r="B26" s="133" t="s">
        <v>268</v>
      </c>
      <c r="C26" s="118" t="s">
        <v>269</v>
      </c>
      <c r="D26" s="130">
        <f t="shared" si="0"/>
        <v>788098</v>
      </c>
      <c r="E26" s="130">
        <f t="shared" si="1"/>
        <v>161710</v>
      </c>
      <c r="F26" s="130">
        <v>0</v>
      </c>
      <c r="G26" s="130">
        <v>0</v>
      </c>
      <c r="H26" s="130">
        <v>0</v>
      </c>
      <c r="I26" s="130">
        <v>121713</v>
      </c>
      <c r="J26" s="131" t="s">
        <v>228</v>
      </c>
      <c r="K26" s="130">
        <v>39997</v>
      </c>
      <c r="L26" s="130">
        <v>626388</v>
      </c>
      <c r="M26" s="130">
        <f t="shared" si="2"/>
        <v>213694</v>
      </c>
      <c r="N26" s="130">
        <f t="shared" si="3"/>
        <v>10387</v>
      </c>
      <c r="O26" s="130">
        <v>0</v>
      </c>
      <c r="P26" s="130">
        <v>0</v>
      </c>
      <c r="Q26" s="130">
        <v>0</v>
      </c>
      <c r="R26" s="130">
        <v>10297</v>
      </c>
      <c r="S26" s="131" t="s">
        <v>228</v>
      </c>
      <c r="T26" s="130">
        <v>90</v>
      </c>
      <c r="U26" s="130">
        <v>203307</v>
      </c>
      <c r="V26" s="130">
        <f t="shared" si="4"/>
        <v>1001792</v>
      </c>
      <c r="W26" s="130">
        <f t="shared" si="4"/>
        <v>172097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132010</v>
      </c>
      <c r="AB26" s="131" t="s">
        <v>228</v>
      </c>
      <c r="AC26" s="130">
        <f t="shared" si="5"/>
        <v>40087</v>
      </c>
      <c r="AD26" s="130">
        <f t="shared" si="6"/>
        <v>829695</v>
      </c>
      <c r="AE26" s="130">
        <f t="shared" si="7"/>
        <v>0</v>
      </c>
      <c r="AF26" s="130">
        <f t="shared" si="8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9"/>
        <v>788098</v>
      </c>
      <c r="AN26" s="130">
        <f t="shared" si="10"/>
        <v>175304</v>
      </c>
      <c r="AO26" s="130">
        <v>145356</v>
      </c>
      <c r="AP26" s="130">
        <v>0</v>
      </c>
      <c r="AQ26" s="130">
        <v>25647</v>
      </c>
      <c r="AR26" s="130">
        <v>4301</v>
      </c>
      <c r="AS26" s="130">
        <f t="shared" si="11"/>
        <v>166973</v>
      </c>
      <c r="AT26" s="130">
        <v>44554</v>
      </c>
      <c r="AU26" s="130">
        <v>102486</v>
      </c>
      <c r="AV26" s="130">
        <v>19933</v>
      </c>
      <c r="AW26" s="130">
        <v>0</v>
      </c>
      <c r="AX26" s="130">
        <f t="shared" si="12"/>
        <v>445821</v>
      </c>
      <c r="AY26" s="130">
        <v>210310</v>
      </c>
      <c r="AZ26" s="130">
        <v>233488</v>
      </c>
      <c r="BA26" s="130">
        <v>2023</v>
      </c>
      <c r="BB26" s="130">
        <v>0</v>
      </c>
      <c r="BC26" s="130">
        <v>0</v>
      </c>
      <c r="BD26" s="130">
        <v>0</v>
      </c>
      <c r="BE26" s="130"/>
      <c r="BF26" s="130">
        <f t="shared" si="13"/>
        <v>788098</v>
      </c>
      <c r="BG26" s="130">
        <f t="shared" si="14"/>
        <v>0</v>
      </c>
      <c r="BH26" s="130">
        <f t="shared" si="15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16"/>
        <v>213694</v>
      </c>
      <c r="BP26" s="130">
        <f t="shared" si="17"/>
        <v>36280</v>
      </c>
      <c r="BQ26" s="130">
        <v>7227</v>
      </c>
      <c r="BR26" s="130">
        <v>0</v>
      </c>
      <c r="BS26" s="130">
        <v>29053</v>
      </c>
      <c r="BT26" s="130">
        <v>0</v>
      </c>
      <c r="BU26" s="130">
        <f t="shared" si="18"/>
        <v>168365</v>
      </c>
      <c r="BV26" s="130">
        <v>0</v>
      </c>
      <c r="BW26" s="130">
        <v>168365</v>
      </c>
      <c r="BX26" s="130">
        <v>0</v>
      </c>
      <c r="BY26" s="130">
        <v>0</v>
      </c>
      <c r="BZ26" s="130">
        <f t="shared" si="19"/>
        <v>9049</v>
      </c>
      <c r="CA26" s="130">
        <v>0</v>
      </c>
      <c r="CB26" s="130">
        <v>9049</v>
      </c>
      <c r="CC26" s="130">
        <v>0</v>
      </c>
      <c r="CD26" s="130">
        <v>0</v>
      </c>
      <c r="CE26" s="130">
        <v>0</v>
      </c>
      <c r="CF26" s="130">
        <v>0</v>
      </c>
      <c r="CG26" s="130"/>
      <c r="CH26" s="130">
        <f t="shared" si="20"/>
        <v>213694</v>
      </c>
      <c r="CI26" s="130">
        <f t="shared" si="48"/>
        <v>0</v>
      </c>
      <c r="CJ26" s="130">
        <f t="shared" si="48"/>
        <v>0</v>
      </c>
      <c r="CK26" s="130">
        <f t="shared" si="48"/>
        <v>0</v>
      </c>
      <c r="CL26" s="130">
        <f t="shared" si="48"/>
        <v>0</v>
      </c>
      <c r="CM26" s="130">
        <f t="shared" si="48"/>
        <v>0</v>
      </c>
      <c r="CN26" s="130">
        <f t="shared" si="48"/>
        <v>0</v>
      </c>
      <c r="CO26" s="130">
        <f t="shared" si="48"/>
        <v>0</v>
      </c>
      <c r="CP26" s="130">
        <f t="shared" si="48"/>
        <v>0</v>
      </c>
      <c r="CQ26" s="130">
        <f t="shared" si="48"/>
        <v>1001792</v>
      </c>
      <c r="CR26" s="130">
        <f t="shared" si="48"/>
        <v>211584</v>
      </c>
      <c r="CS26" s="130">
        <f t="shared" si="48"/>
        <v>152583</v>
      </c>
      <c r="CT26" s="130">
        <f t="shared" si="48"/>
        <v>0</v>
      </c>
      <c r="CU26" s="130">
        <f t="shared" si="48"/>
        <v>54700</v>
      </c>
      <c r="CV26" s="130">
        <f t="shared" si="48"/>
        <v>4301</v>
      </c>
      <c r="CW26" s="130">
        <f t="shared" si="48"/>
        <v>335338</v>
      </c>
      <c r="CX26" s="130">
        <f t="shared" si="35"/>
        <v>44554</v>
      </c>
      <c r="CY26" s="130">
        <f t="shared" si="36"/>
        <v>270851</v>
      </c>
      <c r="CZ26" s="130">
        <f t="shared" si="37"/>
        <v>19933</v>
      </c>
      <c r="DA26" s="130">
        <f t="shared" si="38"/>
        <v>0</v>
      </c>
      <c r="DB26" s="130">
        <f t="shared" si="39"/>
        <v>454870</v>
      </c>
      <c r="DC26" s="130">
        <f t="shared" si="40"/>
        <v>210310</v>
      </c>
      <c r="DD26" s="130">
        <f t="shared" si="41"/>
        <v>242537</v>
      </c>
      <c r="DE26" s="130">
        <f t="shared" si="42"/>
        <v>2023</v>
      </c>
      <c r="DF26" s="130">
        <f t="shared" si="43"/>
        <v>0</v>
      </c>
      <c r="DG26" s="130">
        <f t="shared" si="44"/>
        <v>0</v>
      </c>
      <c r="DH26" s="130">
        <f t="shared" si="45"/>
        <v>0</v>
      </c>
      <c r="DI26" s="130">
        <f t="shared" si="46"/>
        <v>0</v>
      </c>
      <c r="DJ26" s="130">
        <f t="shared" si="47"/>
        <v>1001792</v>
      </c>
    </row>
    <row r="27" spans="1:114" s="122" customFormat="1" ht="12" customHeight="1">
      <c r="A27" s="118" t="s">
        <v>230</v>
      </c>
      <c r="B27" s="133" t="s">
        <v>270</v>
      </c>
      <c r="C27" s="118" t="s">
        <v>271</v>
      </c>
      <c r="D27" s="130">
        <f t="shared" si="0"/>
        <v>33974</v>
      </c>
      <c r="E27" s="130">
        <f t="shared" si="1"/>
        <v>16773</v>
      </c>
      <c r="F27" s="130">
        <v>11542</v>
      </c>
      <c r="G27" s="130">
        <v>5231</v>
      </c>
      <c r="H27" s="130">
        <v>0</v>
      </c>
      <c r="I27" s="130">
        <v>0</v>
      </c>
      <c r="J27" s="131" t="s">
        <v>228</v>
      </c>
      <c r="K27" s="130">
        <v>0</v>
      </c>
      <c r="L27" s="130">
        <v>17201</v>
      </c>
      <c r="M27" s="130">
        <f t="shared" si="2"/>
        <v>29321</v>
      </c>
      <c r="N27" s="130">
        <f t="shared" si="3"/>
        <v>10349</v>
      </c>
      <c r="O27" s="130">
        <v>0</v>
      </c>
      <c r="P27" s="130">
        <v>0</v>
      </c>
      <c r="Q27" s="130">
        <v>0</v>
      </c>
      <c r="R27" s="130">
        <v>0</v>
      </c>
      <c r="S27" s="131" t="s">
        <v>228</v>
      </c>
      <c r="T27" s="130">
        <v>10349</v>
      </c>
      <c r="U27" s="130">
        <v>18972</v>
      </c>
      <c r="V27" s="130">
        <f t="shared" si="4"/>
        <v>63295</v>
      </c>
      <c r="W27" s="130">
        <f t="shared" si="4"/>
        <v>27122</v>
      </c>
      <c r="X27" s="130">
        <f t="shared" si="4"/>
        <v>11542</v>
      </c>
      <c r="Y27" s="130">
        <f t="shared" si="4"/>
        <v>5231</v>
      </c>
      <c r="Z27" s="130">
        <f t="shared" si="4"/>
        <v>0</v>
      </c>
      <c r="AA27" s="130">
        <f t="shared" si="4"/>
        <v>0</v>
      </c>
      <c r="AB27" s="131" t="s">
        <v>228</v>
      </c>
      <c r="AC27" s="130">
        <f t="shared" si="5"/>
        <v>10349</v>
      </c>
      <c r="AD27" s="130">
        <f t="shared" si="6"/>
        <v>36173</v>
      </c>
      <c r="AE27" s="130">
        <f t="shared" si="7"/>
        <v>16184</v>
      </c>
      <c r="AF27" s="130">
        <f t="shared" si="8"/>
        <v>16184</v>
      </c>
      <c r="AG27" s="130">
        <v>0</v>
      </c>
      <c r="AH27" s="130">
        <v>0</v>
      </c>
      <c r="AI27" s="130">
        <v>0</v>
      </c>
      <c r="AJ27" s="130">
        <v>16184</v>
      </c>
      <c r="AK27" s="130">
        <v>0</v>
      </c>
      <c r="AL27" s="130">
        <v>0</v>
      </c>
      <c r="AM27" s="130">
        <f t="shared" si="9"/>
        <v>17790</v>
      </c>
      <c r="AN27" s="130">
        <f t="shared" si="10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1"/>
        <v>7845</v>
      </c>
      <c r="AT27" s="130">
        <v>7845</v>
      </c>
      <c r="AU27" s="130">
        <v>0</v>
      </c>
      <c r="AV27" s="130">
        <v>0</v>
      </c>
      <c r="AW27" s="130">
        <v>0</v>
      </c>
      <c r="AX27" s="130">
        <f t="shared" si="12"/>
        <v>9945</v>
      </c>
      <c r="AY27" s="130">
        <v>9945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f t="shared" si="13"/>
        <v>33974</v>
      </c>
      <c r="BG27" s="130">
        <f t="shared" si="14"/>
        <v>0</v>
      </c>
      <c r="BH27" s="130">
        <f t="shared" si="15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16"/>
        <v>29321</v>
      </c>
      <c r="BP27" s="130">
        <f t="shared" si="17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18"/>
        <v>3020</v>
      </c>
      <c r="BV27" s="130">
        <v>3020</v>
      </c>
      <c r="BW27" s="130">
        <v>0</v>
      </c>
      <c r="BX27" s="130">
        <v>0</v>
      </c>
      <c r="BY27" s="130">
        <v>0</v>
      </c>
      <c r="BZ27" s="130">
        <f t="shared" si="19"/>
        <v>26301</v>
      </c>
      <c r="CA27" s="130">
        <v>21836</v>
      </c>
      <c r="CB27" s="130">
        <v>0</v>
      </c>
      <c r="CC27" s="130">
        <v>3043</v>
      </c>
      <c r="CD27" s="130">
        <v>1422</v>
      </c>
      <c r="CE27" s="130">
        <v>0</v>
      </c>
      <c r="CF27" s="130">
        <v>0</v>
      </c>
      <c r="CG27" s="130">
        <v>0</v>
      </c>
      <c r="CH27" s="130">
        <f t="shared" si="20"/>
        <v>29321</v>
      </c>
      <c r="CI27" s="130">
        <f t="shared" si="48"/>
        <v>16184</v>
      </c>
      <c r="CJ27" s="130">
        <f t="shared" si="48"/>
        <v>16184</v>
      </c>
      <c r="CK27" s="130">
        <f t="shared" si="48"/>
        <v>0</v>
      </c>
      <c r="CL27" s="130">
        <f t="shared" si="48"/>
        <v>0</v>
      </c>
      <c r="CM27" s="130">
        <f t="shared" si="48"/>
        <v>0</v>
      </c>
      <c r="CN27" s="130">
        <f t="shared" si="48"/>
        <v>16184</v>
      </c>
      <c r="CO27" s="130">
        <f t="shared" si="48"/>
        <v>0</v>
      </c>
      <c r="CP27" s="130">
        <f t="shared" si="48"/>
        <v>0</v>
      </c>
      <c r="CQ27" s="130">
        <f t="shared" si="48"/>
        <v>47111</v>
      </c>
      <c r="CR27" s="130">
        <f t="shared" si="48"/>
        <v>0</v>
      </c>
      <c r="CS27" s="130">
        <f t="shared" si="48"/>
        <v>0</v>
      </c>
      <c r="CT27" s="130">
        <f t="shared" si="48"/>
        <v>0</v>
      </c>
      <c r="CU27" s="130">
        <f t="shared" si="48"/>
        <v>0</v>
      </c>
      <c r="CV27" s="130">
        <f t="shared" si="48"/>
        <v>0</v>
      </c>
      <c r="CW27" s="130">
        <f t="shared" si="48"/>
        <v>10865</v>
      </c>
      <c r="CX27" s="130">
        <f t="shared" si="35"/>
        <v>10865</v>
      </c>
      <c r="CY27" s="130">
        <f t="shared" si="36"/>
        <v>0</v>
      </c>
      <c r="CZ27" s="130">
        <f t="shared" si="37"/>
        <v>0</v>
      </c>
      <c r="DA27" s="130">
        <f t="shared" si="38"/>
        <v>0</v>
      </c>
      <c r="DB27" s="130">
        <f t="shared" si="39"/>
        <v>36246</v>
      </c>
      <c r="DC27" s="130">
        <f t="shared" si="40"/>
        <v>31781</v>
      </c>
      <c r="DD27" s="130">
        <f t="shared" si="41"/>
        <v>0</v>
      </c>
      <c r="DE27" s="130">
        <f t="shared" si="42"/>
        <v>3043</v>
      </c>
      <c r="DF27" s="130">
        <f t="shared" si="43"/>
        <v>1422</v>
      </c>
      <c r="DG27" s="130">
        <f t="shared" si="44"/>
        <v>0</v>
      </c>
      <c r="DH27" s="130">
        <f t="shared" si="45"/>
        <v>0</v>
      </c>
      <c r="DI27" s="130">
        <f t="shared" si="46"/>
        <v>0</v>
      </c>
      <c r="DJ27" s="130">
        <f t="shared" si="47"/>
        <v>63295</v>
      </c>
    </row>
    <row r="28" spans="1:114" s="122" customFormat="1" ht="12" customHeight="1">
      <c r="A28" s="118" t="s">
        <v>230</v>
      </c>
      <c r="B28" s="133" t="s">
        <v>272</v>
      </c>
      <c r="C28" s="118" t="s">
        <v>273</v>
      </c>
      <c r="D28" s="130">
        <f t="shared" si="0"/>
        <v>31110</v>
      </c>
      <c r="E28" s="130">
        <f t="shared" si="1"/>
        <v>9009</v>
      </c>
      <c r="F28" s="130">
        <v>0</v>
      </c>
      <c r="G28" s="130">
        <v>8604</v>
      </c>
      <c r="H28" s="130">
        <v>0</v>
      </c>
      <c r="I28" s="130">
        <v>405</v>
      </c>
      <c r="J28" s="131" t="s">
        <v>228</v>
      </c>
      <c r="K28" s="130">
        <v>0</v>
      </c>
      <c r="L28" s="130">
        <v>22101</v>
      </c>
      <c r="M28" s="130">
        <f t="shared" si="2"/>
        <v>13845</v>
      </c>
      <c r="N28" s="130">
        <f t="shared" si="3"/>
        <v>1104</v>
      </c>
      <c r="O28" s="130">
        <v>606</v>
      </c>
      <c r="P28" s="130">
        <v>303</v>
      </c>
      <c r="Q28" s="130">
        <v>0</v>
      </c>
      <c r="R28" s="130">
        <v>195</v>
      </c>
      <c r="S28" s="131" t="s">
        <v>228</v>
      </c>
      <c r="T28" s="130">
        <v>0</v>
      </c>
      <c r="U28" s="130">
        <v>12741</v>
      </c>
      <c r="V28" s="130">
        <f t="shared" si="4"/>
        <v>44955</v>
      </c>
      <c r="W28" s="130">
        <f t="shared" si="4"/>
        <v>10113</v>
      </c>
      <c r="X28" s="130">
        <f t="shared" si="4"/>
        <v>606</v>
      </c>
      <c r="Y28" s="130">
        <f t="shared" si="4"/>
        <v>8907</v>
      </c>
      <c r="Z28" s="130">
        <f t="shared" si="4"/>
        <v>0</v>
      </c>
      <c r="AA28" s="130">
        <f t="shared" si="4"/>
        <v>600</v>
      </c>
      <c r="AB28" s="131" t="s">
        <v>228</v>
      </c>
      <c r="AC28" s="130">
        <f t="shared" si="5"/>
        <v>0</v>
      </c>
      <c r="AD28" s="130">
        <f t="shared" si="6"/>
        <v>34842</v>
      </c>
      <c r="AE28" s="130">
        <f t="shared" si="7"/>
        <v>0</v>
      </c>
      <c r="AF28" s="130">
        <f t="shared" si="8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9"/>
        <v>31110</v>
      </c>
      <c r="AN28" s="130">
        <f t="shared" si="10"/>
        <v>7044</v>
      </c>
      <c r="AO28" s="130">
        <v>0</v>
      </c>
      <c r="AP28" s="130">
        <v>3564</v>
      </c>
      <c r="AQ28" s="130">
        <v>3480</v>
      </c>
      <c r="AR28" s="130">
        <v>0</v>
      </c>
      <c r="AS28" s="130">
        <f t="shared" si="11"/>
        <v>12511</v>
      </c>
      <c r="AT28" s="130">
        <v>3551</v>
      </c>
      <c r="AU28" s="130">
        <v>8960</v>
      </c>
      <c r="AV28" s="130">
        <v>0</v>
      </c>
      <c r="AW28" s="130">
        <v>11555</v>
      </c>
      <c r="AX28" s="130">
        <f t="shared" si="12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f t="shared" si="13"/>
        <v>31110</v>
      </c>
      <c r="BG28" s="130">
        <f t="shared" si="14"/>
        <v>0</v>
      </c>
      <c r="BH28" s="130">
        <f t="shared" si="15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16"/>
        <v>10367</v>
      </c>
      <c r="BP28" s="130">
        <f t="shared" si="17"/>
        <v>384</v>
      </c>
      <c r="BQ28" s="130">
        <v>0</v>
      </c>
      <c r="BR28" s="130">
        <v>384</v>
      </c>
      <c r="BS28" s="130">
        <v>0</v>
      </c>
      <c r="BT28" s="130">
        <v>0</v>
      </c>
      <c r="BU28" s="130">
        <f t="shared" si="18"/>
        <v>718</v>
      </c>
      <c r="BV28" s="130">
        <v>718</v>
      </c>
      <c r="BW28" s="130">
        <v>0</v>
      </c>
      <c r="BX28" s="130">
        <v>0</v>
      </c>
      <c r="BY28" s="130">
        <v>0</v>
      </c>
      <c r="BZ28" s="130">
        <f t="shared" si="19"/>
        <v>9265</v>
      </c>
      <c r="CA28" s="130">
        <v>0</v>
      </c>
      <c r="CB28" s="130">
        <v>0</v>
      </c>
      <c r="CC28" s="130">
        <v>0</v>
      </c>
      <c r="CD28" s="130">
        <v>9265</v>
      </c>
      <c r="CE28" s="130">
        <v>0</v>
      </c>
      <c r="CF28" s="130">
        <v>0</v>
      </c>
      <c r="CG28" s="130">
        <v>3478</v>
      </c>
      <c r="CH28" s="130">
        <f t="shared" si="20"/>
        <v>13845</v>
      </c>
      <c r="CI28" s="130">
        <f t="shared" si="48"/>
        <v>0</v>
      </c>
      <c r="CJ28" s="130">
        <f t="shared" si="48"/>
        <v>0</v>
      </c>
      <c r="CK28" s="130">
        <f t="shared" si="48"/>
        <v>0</v>
      </c>
      <c r="CL28" s="130">
        <f t="shared" si="48"/>
        <v>0</v>
      </c>
      <c r="CM28" s="130">
        <f t="shared" si="48"/>
        <v>0</v>
      </c>
      <c r="CN28" s="130">
        <f t="shared" si="48"/>
        <v>0</v>
      </c>
      <c r="CO28" s="130">
        <f t="shared" si="48"/>
        <v>0</v>
      </c>
      <c r="CP28" s="130">
        <f t="shared" si="48"/>
        <v>0</v>
      </c>
      <c r="CQ28" s="130">
        <f t="shared" si="48"/>
        <v>41477</v>
      </c>
      <c r="CR28" s="130">
        <f t="shared" si="48"/>
        <v>7428</v>
      </c>
      <c r="CS28" s="130">
        <f t="shared" si="48"/>
        <v>0</v>
      </c>
      <c r="CT28" s="130">
        <f t="shared" si="48"/>
        <v>3948</v>
      </c>
      <c r="CU28" s="130">
        <f t="shared" si="48"/>
        <v>3480</v>
      </c>
      <c r="CV28" s="130">
        <f t="shared" si="48"/>
        <v>0</v>
      </c>
      <c r="CW28" s="130">
        <f t="shared" si="48"/>
        <v>13229</v>
      </c>
      <c r="CX28" s="130">
        <f t="shared" si="35"/>
        <v>4269</v>
      </c>
      <c r="CY28" s="130">
        <f t="shared" si="36"/>
        <v>8960</v>
      </c>
      <c r="CZ28" s="130">
        <f t="shared" si="37"/>
        <v>0</v>
      </c>
      <c r="DA28" s="130">
        <f t="shared" si="38"/>
        <v>11555</v>
      </c>
      <c r="DB28" s="130">
        <f t="shared" si="39"/>
        <v>9265</v>
      </c>
      <c r="DC28" s="130">
        <f t="shared" si="40"/>
        <v>0</v>
      </c>
      <c r="DD28" s="130">
        <f t="shared" si="41"/>
        <v>0</v>
      </c>
      <c r="DE28" s="130">
        <f t="shared" si="42"/>
        <v>0</v>
      </c>
      <c r="DF28" s="130">
        <f t="shared" si="43"/>
        <v>9265</v>
      </c>
      <c r="DG28" s="130">
        <f t="shared" si="44"/>
        <v>0</v>
      </c>
      <c r="DH28" s="130">
        <f t="shared" si="45"/>
        <v>0</v>
      </c>
      <c r="DI28" s="130">
        <f t="shared" si="46"/>
        <v>3478</v>
      </c>
      <c r="DJ28" s="130">
        <f t="shared" si="47"/>
        <v>44955</v>
      </c>
    </row>
    <row r="29" spans="1:114" s="122" customFormat="1" ht="12" customHeight="1">
      <c r="A29" s="118" t="s">
        <v>230</v>
      </c>
      <c r="B29" s="133" t="s">
        <v>274</v>
      </c>
      <c r="C29" s="118" t="s">
        <v>275</v>
      </c>
      <c r="D29" s="130">
        <f t="shared" si="0"/>
        <v>183506</v>
      </c>
      <c r="E29" s="130">
        <f t="shared" si="1"/>
        <v>88062</v>
      </c>
      <c r="F29" s="130">
        <v>0</v>
      </c>
      <c r="G29" s="130">
        <v>0</v>
      </c>
      <c r="H29" s="130">
        <v>0</v>
      </c>
      <c r="I29" s="130">
        <v>13707</v>
      </c>
      <c r="J29" s="131" t="s">
        <v>228</v>
      </c>
      <c r="K29" s="130">
        <v>74355</v>
      </c>
      <c r="L29" s="130">
        <v>95444</v>
      </c>
      <c r="M29" s="130">
        <f t="shared" si="2"/>
        <v>187087</v>
      </c>
      <c r="N29" s="130">
        <f t="shared" si="3"/>
        <v>117807</v>
      </c>
      <c r="O29" s="130">
        <v>0</v>
      </c>
      <c r="P29" s="130">
        <v>12327</v>
      </c>
      <c r="Q29" s="130">
        <v>0</v>
      </c>
      <c r="R29" s="130">
        <v>68130</v>
      </c>
      <c r="S29" s="131" t="s">
        <v>228</v>
      </c>
      <c r="T29" s="130">
        <v>37350</v>
      </c>
      <c r="U29" s="130">
        <v>69280</v>
      </c>
      <c r="V29" s="130">
        <f t="shared" si="4"/>
        <v>370593</v>
      </c>
      <c r="W29" s="130">
        <f t="shared" si="4"/>
        <v>205869</v>
      </c>
      <c r="X29" s="130">
        <f t="shared" si="4"/>
        <v>0</v>
      </c>
      <c r="Y29" s="130">
        <f t="shared" si="4"/>
        <v>12327</v>
      </c>
      <c r="Z29" s="130">
        <f t="shared" si="4"/>
        <v>0</v>
      </c>
      <c r="AA29" s="130">
        <f t="shared" si="4"/>
        <v>81837</v>
      </c>
      <c r="AB29" s="131" t="s">
        <v>228</v>
      </c>
      <c r="AC29" s="130">
        <f t="shared" si="5"/>
        <v>111705</v>
      </c>
      <c r="AD29" s="130">
        <f t="shared" si="6"/>
        <v>164724</v>
      </c>
      <c r="AE29" s="130">
        <f t="shared" si="7"/>
        <v>0</v>
      </c>
      <c r="AF29" s="130">
        <f t="shared" si="8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9"/>
        <v>183506</v>
      </c>
      <c r="AN29" s="130">
        <f t="shared" si="10"/>
        <v>60716</v>
      </c>
      <c r="AO29" s="130">
        <v>17500</v>
      </c>
      <c r="AP29" s="130">
        <v>0</v>
      </c>
      <c r="AQ29" s="130">
        <v>36936</v>
      </c>
      <c r="AR29" s="130">
        <v>6280</v>
      </c>
      <c r="AS29" s="130">
        <f t="shared" si="11"/>
        <v>122790</v>
      </c>
      <c r="AT29" s="130">
        <v>41283</v>
      </c>
      <c r="AU29" s="130">
        <v>76641</v>
      </c>
      <c r="AV29" s="130">
        <v>4866</v>
      </c>
      <c r="AW29" s="130">
        <v>0</v>
      </c>
      <c r="AX29" s="130">
        <f t="shared" si="12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f t="shared" si="13"/>
        <v>183506</v>
      </c>
      <c r="BG29" s="130">
        <f t="shared" si="14"/>
        <v>0</v>
      </c>
      <c r="BH29" s="130">
        <f t="shared" si="15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16"/>
        <v>187087</v>
      </c>
      <c r="BP29" s="130">
        <f t="shared" si="17"/>
        <v>89551</v>
      </c>
      <c r="BQ29" s="130">
        <v>24346</v>
      </c>
      <c r="BR29" s="130">
        <v>41592</v>
      </c>
      <c r="BS29" s="130">
        <v>23613</v>
      </c>
      <c r="BT29" s="130">
        <v>0</v>
      </c>
      <c r="BU29" s="130">
        <f t="shared" si="18"/>
        <v>85209</v>
      </c>
      <c r="BV29" s="130">
        <v>5729</v>
      </c>
      <c r="BW29" s="130">
        <v>79480</v>
      </c>
      <c r="BX29" s="130">
        <v>0</v>
      </c>
      <c r="BY29" s="130">
        <v>12327</v>
      </c>
      <c r="BZ29" s="130">
        <f t="shared" si="19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0</v>
      </c>
      <c r="CF29" s="130">
        <v>0</v>
      </c>
      <c r="CG29" s="130">
        <v>0</v>
      </c>
      <c r="CH29" s="130">
        <f t="shared" si="20"/>
        <v>187087</v>
      </c>
      <c r="CI29" s="130">
        <f t="shared" si="48"/>
        <v>0</v>
      </c>
      <c r="CJ29" s="130">
        <f t="shared" si="48"/>
        <v>0</v>
      </c>
      <c r="CK29" s="130">
        <f t="shared" si="48"/>
        <v>0</v>
      </c>
      <c r="CL29" s="130">
        <f t="shared" si="48"/>
        <v>0</v>
      </c>
      <c r="CM29" s="130">
        <f t="shared" si="48"/>
        <v>0</v>
      </c>
      <c r="CN29" s="130">
        <f t="shared" si="48"/>
        <v>0</v>
      </c>
      <c r="CO29" s="130">
        <f t="shared" si="48"/>
        <v>0</v>
      </c>
      <c r="CP29" s="130">
        <f t="shared" si="48"/>
        <v>0</v>
      </c>
      <c r="CQ29" s="130">
        <f t="shared" si="48"/>
        <v>370593</v>
      </c>
      <c r="CR29" s="130">
        <f t="shared" si="48"/>
        <v>150267</v>
      </c>
      <c r="CS29" s="130">
        <f t="shared" si="48"/>
        <v>41846</v>
      </c>
      <c r="CT29" s="130">
        <f t="shared" si="48"/>
        <v>41592</v>
      </c>
      <c r="CU29" s="130">
        <f t="shared" si="48"/>
        <v>60549</v>
      </c>
      <c r="CV29" s="130">
        <f t="shared" si="48"/>
        <v>6280</v>
      </c>
      <c r="CW29" s="130">
        <f t="shared" si="48"/>
        <v>207999</v>
      </c>
      <c r="CX29" s="130">
        <f t="shared" si="35"/>
        <v>47012</v>
      </c>
      <c r="CY29" s="130">
        <f>SUM(AU29,+BW29)</f>
        <v>156121</v>
      </c>
      <c r="CZ29" s="130">
        <f>SUM(AV29,+BX29)</f>
        <v>4866</v>
      </c>
      <c r="DA29" s="130">
        <f>SUM(AW29,+BY29)</f>
        <v>12327</v>
      </c>
      <c r="DB29" s="130">
        <f t="shared" si="39"/>
        <v>0</v>
      </c>
      <c r="DC29" s="130">
        <f t="shared" si="40"/>
        <v>0</v>
      </c>
      <c r="DD29" s="130">
        <f t="shared" si="41"/>
        <v>0</v>
      </c>
      <c r="DE29" s="130">
        <f t="shared" si="42"/>
        <v>0</v>
      </c>
      <c r="DF29" s="130">
        <f t="shared" si="43"/>
        <v>0</v>
      </c>
      <c r="DG29" s="130">
        <f t="shared" si="44"/>
        <v>0</v>
      </c>
      <c r="DH29" s="130">
        <f t="shared" si="45"/>
        <v>0</v>
      </c>
      <c r="DI29" s="130">
        <f t="shared" si="46"/>
        <v>0</v>
      </c>
      <c r="DJ29" s="130">
        <f t="shared" si="47"/>
        <v>370593</v>
      </c>
    </row>
    <row r="30" spans="1:114" s="122" customFormat="1" ht="12" customHeight="1">
      <c r="A30" s="118" t="s">
        <v>230</v>
      </c>
      <c r="B30" s="133" t="s">
        <v>276</v>
      </c>
      <c r="C30" s="118" t="s">
        <v>277</v>
      </c>
      <c r="D30" s="130">
        <f t="shared" si="0"/>
        <v>98579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 t="s">
        <v>228</v>
      </c>
      <c r="K30" s="130">
        <v>0</v>
      </c>
      <c r="L30" s="130">
        <v>98579</v>
      </c>
      <c r="M30" s="130">
        <f t="shared" si="2"/>
        <v>34265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228</v>
      </c>
      <c r="T30" s="130">
        <v>0</v>
      </c>
      <c r="U30" s="130">
        <v>34265</v>
      </c>
      <c r="V30" s="130">
        <f t="shared" si="4"/>
        <v>132844</v>
      </c>
      <c r="W30" s="130">
        <f t="shared" si="4"/>
        <v>0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0</v>
      </c>
      <c r="AB30" s="131" t="s">
        <v>228</v>
      </c>
      <c r="AC30" s="130">
        <f t="shared" si="5"/>
        <v>0</v>
      </c>
      <c r="AD30" s="130">
        <f t="shared" si="6"/>
        <v>132844</v>
      </c>
      <c r="AE30" s="130">
        <f t="shared" si="7"/>
        <v>0</v>
      </c>
      <c r="AF30" s="130">
        <f t="shared" si="8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9"/>
        <v>35741</v>
      </c>
      <c r="AN30" s="130">
        <f t="shared" si="10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1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2"/>
        <v>35741</v>
      </c>
      <c r="AY30" s="130">
        <v>35647</v>
      </c>
      <c r="AZ30" s="130">
        <v>94</v>
      </c>
      <c r="BA30" s="130">
        <v>0</v>
      </c>
      <c r="BB30" s="130">
        <v>0</v>
      </c>
      <c r="BC30" s="130">
        <v>62574</v>
      </c>
      <c r="BD30" s="130">
        <v>0</v>
      </c>
      <c r="BE30" s="130">
        <v>264</v>
      </c>
      <c r="BF30" s="130">
        <f t="shared" si="13"/>
        <v>36005</v>
      </c>
      <c r="BG30" s="130">
        <f t="shared" si="14"/>
        <v>0</v>
      </c>
      <c r="BH30" s="130">
        <f t="shared" si="15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16"/>
        <v>0</v>
      </c>
      <c r="BP30" s="130">
        <f t="shared" si="17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18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19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33706</v>
      </c>
      <c r="CF30" s="130">
        <v>0</v>
      </c>
      <c r="CG30" s="130">
        <v>559</v>
      </c>
      <c r="CH30" s="130">
        <f t="shared" si="20"/>
        <v>559</v>
      </c>
      <c r="CI30" s="130">
        <f t="shared" si="48"/>
        <v>0</v>
      </c>
      <c r="CJ30" s="130">
        <f t="shared" si="48"/>
        <v>0</v>
      </c>
      <c r="CK30" s="130">
        <f t="shared" si="48"/>
        <v>0</v>
      </c>
      <c r="CL30" s="130">
        <f t="shared" si="48"/>
        <v>0</v>
      </c>
      <c r="CM30" s="130">
        <f t="shared" si="48"/>
        <v>0</v>
      </c>
      <c r="CN30" s="130">
        <f t="shared" si="48"/>
        <v>0</v>
      </c>
      <c r="CO30" s="130">
        <f t="shared" si="48"/>
        <v>0</v>
      </c>
      <c r="CP30" s="130">
        <f t="shared" si="48"/>
        <v>0</v>
      </c>
      <c r="CQ30" s="130">
        <f t="shared" si="48"/>
        <v>35741</v>
      </c>
      <c r="CR30" s="130">
        <f t="shared" si="48"/>
        <v>0</v>
      </c>
      <c r="CS30" s="130">
        <f t="shared" si="48"/>
        <v>0</v>
      </c>
      <c r="CT30" s="130">
        <f t="shared" si="48"/>
        <v>0</v>
      </c>
      <c r="CU30" s="130">
        <f t="shared" si="48"/>
        <v>0</v>
      </c>
      <c r="CV30" s="130">
        <f t="shared" si="48"/>
        <v>0</v>
      </c>
      <c r="CW30" s="130">
        <f t="shared" si="48"/>
        <v>0</v>
      </c>
      <c r="CX30" s="130">
        <f t="shared" si="35"/>
        <v>0</v>
      </c>
      <c r="CY30" s="130">
        <f aca="true" t="shared" si="49" ref="CY30:CY50">SUM(AU30,+BW30)</f>
        <v>0</v>
      </c>
      <c r="CZ30" s="130">
        <f aca="true" t="shared" si="50" ref="CZ30:CZ50">SUM(AV30,+BX30)</f>
        <v>0</v>
      </c>
      <c r="DA30" s="130">
        <f aca="true" t="shared" si="51" ref="DA30:DA50">SUM(AW30,+BY30)</f>
        <v>0</v>
      </c>
      <c r="DB30" s="130">
        <f t="shared" si="39"/>
        <v>35741</v>
      </c>
      <c r="DC30" s="130">
        <f t="shared" si="40"/>
        <v>35647</v>
      </c>
      <c r="DD30" s="130">
        <f t="shared" si="41"/>
        <v>94</v>
      </c>
      <c r="DE30" s="130">
        <f t="shared" si="42"/>
        <v>0</v>
      </c>
      <c r="DF30" s="130">
        <f t="shared" si="43"/>
        <v>0</v>
      </c>
      <c r="DG30" s="130">
        <f t="shared" si="44"/>
        <v>96280</v>
      </c>
      <c r="DH30" s="130">
        <f t="shared" si="45"/>
        <v>0</v>
      </c>
      <c r="DI30" s="130">
        <f t="shared" si="46"/>
        <v>823</v>
      </c>
      <c r="DJ30" s="130">
        <f t="shared" si="47"/>
        <v>36564</v>
      </c>
    </row>
    <row r="31" spans="1:114" s="122" customFormat="1" ht="12" customHeight="1">
      <c r="A31" s="118" t="s">
        <v>230</v>
      </c>
      <c r="B31" s="133" t="s">
        <v>278</v>
      </c>
      <c r="C31" s="118" t="s">
        <v>279</v>
      </c>
      <c r="D31" s="130">
        <f t="shared" si="0"/>
        <v>153113</v>
      </c>
      <c r="E31" s="130">
        <f t="shared" si="1"/>
        <v>9547</v>
      </c>
      <c r="F31" s="130">
        <v>0</v>
      </c>
      <c r="G31" s="130">
        <v>0</v>
      </c>
      <c r="H31" s="130">
        <v>0</v>
      </c>
      <c r="I31" s="130">
        <v>12</v>
      </c>
      <c r="J31" s="131" t="s">
        <v>228</v>
      </c>
      <c r="K31" s="130">
        <v>9535</v>
      </c>
      <c r="L31" s="130">
        <v>143566</v>
      </c>
      <c r="M31" s="130">
        <f t="shared" si="2"/>
        <v>30952</v>
      </c>
      <c r="N31" s="130">
        <f t="shared" si="3"/>
        <v>96</v>
      </c>
      <c r="O31" s="130">
        <v>0</v>
      </c>
      <c r="P31" s="130">
        <v>0</v>
      </c>
      <c r="Q31" s="130">
        <v>0</v>
      </c>
      <c r="R31" s="130">
        <v>0</v>
      </c>
      <c r="S31" s="131" t="s">
        <v>228</v>
      </c>
      <c r="T31" s="130">
        <v>96</v>
      </c>
      <c r="U31" s="130">
        <v>30856</v>
      </c>
      <c r="V31" s="130">
        <f t="shared" si="4"/>
        <v>184065</v>
      </c>
      <c r="W31" s="130">
        <f t="shared" si="4"/>
        <v>9643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12</v>
      </c>
      <c r="AB31" s="131" t="s">
        <v>228</v>
      </c>
      <c r="AC31" s="130">
        <f t="shared" si="5"/>
        <v>9631</v>
      </c>
      <c r="AD31" s="130">
        <f t="shared" si="6"/>
        <v>174422</v>
      </c>
      <c r="AE31" s="130">
        <f t="shared" si="7"/>
        <v>0</v>
      </c>
      <c r="AF31" s="130">
        <f t="shared" si="8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9"/>
        <v>52957</v>
      </c>
      <c r="AN31" s="130">
        <f t="shared" si="10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1"/>
        <v>8160</v>
      </c>
      <c r="AT31" s="130">
        <v>0</v>
      </c>
      <c r="AU31" s="130">
        <v>0</v>
      </c>
      <c r="AV31" s="130">
        <v>8160</v>
      </c>
      <c r="AW31" s="130">
        <v>0</v>
      </c>
      <c r="AX31" s="130">
        <f t="shared" si="12"/>
        <v>44797</v>
      </c>
      <c r="AY31" s="130">
        <v>22470</v>
      </c>
      <c r="AZ31" s="130">
        <v>21000</v>
      </c>
      <c r="BA31" s="130">
        <v>1327</v>
      </c>
      <c r="BB31" s="130">
        <v>0</v>
      </c>
      <c r="BC31" s="130">
        <v>100156</v>
      </c>
      <c r="BD31" s="130">
        <v>0</v>
      </c>
      <c r="BE31" s="130">
        <v>0</v>
      </c>
      <c r="BF31" s="130">
        <f t="shared" si="13"/>
        <v>52957</v>
      </c>
      <c r="BG31" s="130">
        <f t="shared" si="14"/>
        <v>0</v>
      </c>
      <c r="BH31" s="130">
        <f t="shared" si="15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16"/>
        <v>30952</v>
      </c>
      <c r="BP31" s="130">
        <f t="shared" si="17"/>
        <v>63</v>
      </c>
      <c r="BQ31" s="130">
        <v>63</v>
      </c>
      <c r="BR31" s="130">
        <v>0</v>
      </c>
      <c r="BS31" s="130">
        <v>0</v>
      </c>
      <c r="BT31" s="130">
        <v>0</v>
      </c>
      <c r="BU31" s="130">
        <f t="shared" si="18"/>
        <v>30553</v>
      </c>
      <c r="BV31" s="130">
        <v>0</v>
      </c>
      <c r="BW31" s="130">
        <v>30553</v>
      </c>
      <c r="BX31" s="130">
        <v>0</v>
      </c>
      <c r="BY31" s="130">
        <v>0</v>
      </c>
      <c r="BZ31" s="130">
        <f t="shared" si="19"/>
        <v>336</v>
      </c>
      <c r="CA31" s="130">
        <v>0</v>
      </c>
      <c r="CB31" s="130">
        <v>0</v>
      </c>
      <c r="CC31" s="130">
        <v>0</v>
      </c>
      <c r="CD31" s="130">
        <v>336</v>
      </c>
      <c r="CE31" s="130">
        <v>0</v>
      </c>
      <c r="CF31" s="130">
        <v>0</v>
      </c>
      <c r="CG31" s="130">
        <v>0</v>
      </c>
      <c r="CH31" s="130">
        <f t="shared" si="20"/>
        <v>30952</v>
      </c>
      <c r="CI31" s="130">
        <f t="shared" si="48"/>
        <v>0</v>
      </c>
      <c r="CJ31" s="130">
        <f t="shared" si="48"/>
        <v>0</v>
      </c>
      <c r="CK31" s="130">
        <f t="shared" si="48"/>
        <v>0</v>
      </c>
      <c r="CL31" s="130">
        <f t="shared" si="48"/>
        <v>0</v>
      </c>
      <c r="CM31" s="130">
        <f t="shared" si="48"/>
        <v>0</v>
      </c>
      <c r="CN31" s="130">
        <f t="shared" si="48"/>
        <v>0</v>
      </c>
      <c r="CO31" s="130">
        <f t="shared" si="48"/>
        <v>0</v>
      </c>
      <c r="CP31" s="130">
        <f t="shared" si="48"/>
        <v>0</v>
      </c>
      <c r="CQ31" s="130">
        <f t="shared" si="48"/>
        <v>83909</v>
      </c>
      <c r="CR31" s="130">
        <f t="shared" si="48"/>
        <v>63</v>
      </c>
      <c r="CS31" s="130">
        <f t="shared" si="48"/>
        <v>63</v>
      </c>
      <c r="CT31" s="130">
        <f t="shared" si="48"/>
        <v>0</v>
      </c>
      <c r="CU31" s="130">
        <f t="shared" si="48"/>
        <v>0</v>
      </c>
      <c r="CV31" s="130">
        <f t="shared" si="48"/>
        <v>0</v>
      </c>
      <c r="CW31" s="130">
        <f t="shared" si="48"/>
        <v>38713</v>
      </c>
      <c r="CX31" s="130">
        <f t="shared" si="35"/>
        <v>0</v>
      </c>
      <c r="CY31" s="130">
        <f t="shared" si="49"/>
        <v>30553</v>
      </c>
      <c r="CZ31" s="130">
        <f t="shared" si="50"/>
        <v>8160</v>
      </c>
      <c r="DA31" s="130">
        <f t="shared" si="51"/>
        <v>0</v>
      </c>
      <c r="DB31" s="130">
        <f t="shared" si="39"/>
        <v>45133</v>
      </c>
      <c r="DC31" s="130">
        <f t="shared" si="40"/>
        <v>22470</v>
      </c>
      <c r="DD31" s="130">
        <f t="shared" si="41"/>
        <v>21000</v>
      </c>
      <c r="DE31" s="130">
        <f t="shared" si="42"/>
        <v>1327</v>
      </c>
      <c r="DF31" s="130">
        <f t="shared" si="43"/>
        <v>336</v>
      </c>
      <c r="DG31" s="130">
        <f t="shared" si="44"/>
        <v>100156</v>
      </c>
      <c r="DH31" s="130">
        <f t="shared" si="45"/>
        <v>0</v>
      </c>
      <c r="DI31" s="130">
        <f t="shared" si="46"/>
        <v>0</v>
      </c>
      <c r="DJ31" s="130">
        <f t="shared" si="47"/>
        <v>83909</v>
      </c>
    </row>
    <row r="32" spans="1:114" s="122" customFormat="1" ht="12" customHeight="1">
      <c r="A32" s="118" t="s">
        <v>230</v>
      </c>
      <c r="B32" s="133" t="s">
        <v>280</v>
      </c>
      <c r="C32" s="118" t="s">
        <v>281</v>
      </c>
      <c r="D32" s="130">
        <f t="shared" si="0"/>
        <v>99184</v>
      </c>
      <c r="E32" s="130">
        <f t="shared" si="1"/>
        <v>9623</v>
      </c>
      <c r="F32" s="130">
        <v>0</v>
      </c>
      <c r="G32" s="130">
        <v>0</v>
      </c>
      <c r="H32" s="130">
        <v>0</v>
      </c>
      <c r="I32" s="130">
        <v>0</v>
      </c>
      <c r="J32" s="131" t="s">
        <v>228</v>
      </c>
      <c r="K32" s="130">
        <v>9623</v>
      </c>
      <c r="L32" s="130">
        <v>89561</v>
      </c>
      <c r="M32" s="130">
        <f t="shared" si="2"/>
        <v>44008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228</v>
      </c>
      <c r="T32" s="130">
        <v>0</v>
      </c>
      <c r="U32" s="130">
        <v>44008</v>
      </c>
      <c r="V32" s="130">
        <f t="shared" si="4"/>
        <v>143192</v>
      </c>
      <c r="W32" s="130">
        <f t="shared" si="4"/>
        <v>9623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1" t="s">
        <v>228</v>
      </c>
      <c r="AC32" s="130">
        <f t="shared" si="5"/>
        <v>9623</v>
      </c>
      <c r="AD32" s="130">
        <f t="shared" si="6"/>
        <v>133569</v>
      </c>
      <c r="AE32" s="130">
        <f t="shared" si="7"/>
        <v>0</v>
      </c>
      <c r="AF32" s="130">
        <f t="shared" si="8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9"/>
        <v>71085</v>
      </c>
      <c r="AN32" s="130">
        <f t="shared" si="10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1"/>
        <v>70636</v>
      </c>
      <c r="AT32" s="130">
        <v>35963</v>
      </c>
      <c r="AU32" s="130">
        <v>22226</v>
      </c>
      <c r="AV32" s="130">
        <v>12447</v>
      </c>
      <c r="AW32" s="130">
        <v>0</v>
      </c>
      <c r="AX32" s="130">
        <f t="shared" si="12"/>
        <v>449</v>
      </c>
      <c r="AY32" s="130">
        <v>0</v>
      </c>
      <c r="AZ32" s="130">
        <v>0</v>
      </c>
      <c r="BA32" s="130">
        <v>0</v>
      </c>
      <c r="BB32" s="130">
        <v>449</v>
      </c>
      <c r="BC32" s="130">
        <v>21755</v>
      </c>
      <c r="BD32" s="130">
        <v>0</v>
      </c>
      <c r="BE32" s="130">
        <v>6344</v>
      </c>
      <c r="BF32" s="130">
        <f t="shared" si="13"/>
        <v>77429</v>
      </c>
      <c r="BG32" s="130">
        <f t="shared" si="14"/>
        <v>0</v>
      </c>
      <c r="BH32" s="130">
        <f t="shared" si="15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16"/>
        <v>0</v>
      </c>
      <c r="BP32" s="130">
        <f t="shared" si="17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18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19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44008</v>
      </c>
      <c r="CF32" s="130">
        <v>0</v>
      </c>
      <c r="CG32" s="130">
        <v>0</v>
      </c>
      <c r="CH32" s="130">
        <f t="shared" si="20"/>
        <v>0</v>
      </c>
      <c r="CI32" s="130">
        <f t="shared" si="48"/>
        <v>0</v>
      </c>
      <c r="CJ32" s="130">
        <f t="shared" si="48"/>
        <v>0</v>
      </c>
      <c r="CK32" s="130">
        <f t="shared" si="48"/>
        <v>0</v>
      </c>
      <c r="CL32" s="130">
        <f t="shared" si="48"/>
        <v>0</v>
      </c>
      <c r="CM32" s="130">
        <f t="shared" si="48"/>
        <v>0</v>
      </c>
      <c r="CN32" s="130">
        <f t="shared" si="48"/>
        <v>0</v>
      </c>
      <c r="CO32" s="130">
        <f t="shared" si="48"/>
        <v>0</v>
      </c>
      <c r="CP32" s="130">
        <f t="shared" si="48"/>
        <v>0</v>
      </c>
      <c r="CQ32" s="130">
        <f t="shared" si="48"/>
        <v>71085</v>
      </c>
      <c r="CR32" s="130">
        <f t="shared" si="48"/>
        <v>0</v>
      </c>
      <c r="CS32" s="130">
        <f t="shared" si="48"/>
        <v>0</v>
      </c>
      <c r="CT32" s="130">
        <f t="shared" si="48"/>
        <v>0</v>
      </c>
      <c r="CU32" s="130">
        <f t="shared" si="48"/>
        <v>0</v>
      </c>
      <c r="CV32" s="130">
        <f t="shared" si="48"/>
        <v>0</v>
      </c>
      <c r="CW32" s="130">
        <f t="shared" si="48"/>
        <v>70636</v>
      </c>
      <c r="CX32" s="130">
        <f t="shared" si="35"/>
        <v>35963</v>
      </c>
      <c r="CY32" s="130">
        <f t="shared" si="49"/>
        <v>22226</v>
      </c>
      <c r="CZ32" s="130">
        <f t="shared" si="50"/>
        <v>12447</v>
      </c>
      <c r="DA32" s="130">
        <f t="shared" si="51"/>
        <v>0</v>
      </c>
      <c r="DB32" s="130">
        <f t="shared" si="39"/>
        <v>449</v>
      </c>
      <c r="DC32" s="130">
        <f t="shared" si="40"/>
        <v>0</v>
      </c>
      <c r="DD32" s="130">
        <f t="shared" si="41"/>
        <v>0</v>
      </c>
      <c r="DE32" s="130">
        <f t="shared" si="42"/>
        <v>0</v>
      </c>
      <c r="DF32" s="130">
        <f t="shared" si="43"/>
        <v>449</v>
      </c>
      <c r="DG32" s="130">
        <f t="shared" si="44"/>
        <v>65763</v>
      </c>
      <c r="DH32" s="130">
        <f t="shared" si="45"/>
        <v>0</v>
      </c>
      <c r="DI32" s="130">
        <f t="shared" si="46"/>
        <v>6344</v>
      </c>
      <c r="DJ32" s="130">
        <f t="shared" si="47"/>
        <v>77429</v>
      </c>
    </row>
    <row r="33" spans="1:114" s="122" customFormat="1" ht="12" customHeight="1">
      <c r="A33" s="118" t="s">
        <v>230</v>
      </c>
      <c r="B33" s="133" t="s">
        <v>282</v>
      </c>
      <c r="C33" s="118" t="s">
        <v>283</v>
      </c>
      <c r="D33" s="130">
        <f t="shared" si="0"/>
        <v>50227</v>
      </c>
      <c r="E33" s="130">
        <f t="shared" si="1"/>
        <v>781</v>
      </c>
      <c r="F33" s="130">
        <v>0</v>
      </c>
      <c r="G33" s="130">
        <v>0</v>
      </c>
      <c r="H33" s="130">
        <v>0</v>
      </c>
      <c r="I33" s="130">
        <v>1</v>
      </c>
      <c r="J33" s="131" t="s">
        <v>228</v>
      </c>
      <c r="K33" s="130">
        <v>780</v>
      </c>
      <c r="L33" s="130">
        <v>49446</v>
      </c>
      <c r="M33" s="130">
        <f t="shared" si="2"/>
        <v>22688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228</v>
      </c>
      <c r="T33" s="130">
        <v>0</v>
      </c>
      <c r="U33" s="130">
        <v>22688</v>
      </c>
      <c r="V33" s="130">
        <f t="shared" si="4"/>
        <v>72915</v>
      </c>
      <c r="W33" s="130">
        <f t="shared" si="4"/>
        <v>781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1</v>
      </c>
      <c r="AB33" s="131" t="s">
        <v>228</v>
      </c>
      <c r="AC33" s="130">
        <f t="shared" si="5"/>
        <v>780</v>
      </c>
      <c r="AD33" s="130">
        <f t="shared" si="6"/>
        <v>72134</v>
      </c>
      <c r="AE33" s="130">
        <f t="shared" si="7"/>
        <v>0</v>
      </c>
      <c r="AF33" s="130">
        <f t="shared" si="8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9"/>
        <v>5699</v>
      </c>
      <c r="AN33" s="130">
        <f t="shared" si="10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1"/>
        <v>5699</v>
      </c>
      <c r="AT33" s="130">
        <v>4877</v>
      </c>
      <c r="AU33" s="130">
        <v>615</v>
      </c>
      <c r="AV33" s="130">
        <v>207</v>
      </c>
      <c r="AW33" s="130">
        <v>0</v>
      </c>
      <c r="AX33" s="130">
        <f t="shared" si="12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44528</v>
      </c>
      <c r="BD33" s="130">
        <v>0</v>
      </c>
      <c r="BE33" s="130">
        <v>0</v>
      </c>
      <c r="BF33" s="130">
        <f t="shared" si="13"/>
        <v>5699</v>
      </c>
      <c r="BG33" s="130">
        <f t="shared" si="14"/>
        <v>0</v>
      </c>
      <c r="BH33" s="130">
        <f t="shared" si="15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16"/>
        <v>0</v>
      </c>
      <c r="BP33" s="130">
        <f t="shared" si="17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18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19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22688</v>
      </c>
      <c r="CF33" s="130">
        <v>0</v>
      </c>
      <c r="CG33" s="130">
        <v>0</v>
      </c>
      <c r="CH33" s="130">
        <f t="shared" si="20"/>
        <v>0</v>
      </c>
      <c r="CI33" s="130">
        <f t="shared" si="48"/>
        <v>0</v>
      </c>
      <c r="CJ33" s="130">
        <f t="shared" si="48"/>
        <v>0</v>
      </c>
      <c r="CK33" s="130">
        <f t="shared" si="48"/>
        <v>0</v>
      </c>
      <c r="CL33" s="130">
        <f t="shared" si="48"/>
        <v>0</v>
      </c>
      <c r="CM33" s="130">
        <f t="shared" si="48"/>
        <v>0</v>
      </c>
      <c r="CN33" s="130">
        <f t="shared" si="48"/>
        <v>0</v>
      </c>
      <c r="CO33" s="130">
        <f t="shared" si="48"/>
        <v>0</v>
      </c>
      <c r="CP33" s="130">
        <f t="shared" si="48"/>
        <v>0</v>
      </c>
      <c r="CQ33" s="130">
        <f t="shared" si="48"/>
        <v>5699</v>
      </c>
      <c r="CR33" s="130">
        <f t="shared" si="48"/>
        <v>0</v>
      </c>
      <c r="CS33" s="130">
        <f t="shared" si="48"/>
        <v>0</v>
      </c>
      <c r="CT33" s="130">
        <f t="shared" si="48"/>
        <v>0</v>
      </c>
      <c r="CU33" s="130">
        <f t="shared" si="48"/>
        <v>0</v>
      </c>
      <c r="CV33" s="130">
        <f t="shared" si="48"/>
        <v>0</v>
      </c>
      <c r="CW33" s="130">
        <f t="shared" si="48"/>
        <v>5699</v>
      </c>
      <c r="CX33" s="130">
        <f t="shared" si="35"/>
        <v>4877</v>
      </c>
      <c r="CY33" s="130">
        <f t="shared" si="49"/>
        <v>615</v>
      </c>
      <c r="CZ33" s="130">
        <f t="shared" si="50"/>
        <v>207</v>
      </c>
      <c r="DA33" s="130">
        <f t="shared" si="51"/>
        <v>0</v>
      </c>
      <c r="DB33" s="130">
        <f t="shared" si="39"/>
        <v>0</v>
      </c>
      <c r="DC33" s="130">
        <f t="shared" si="40"/>
        <v>0</v>
      </c>
      <c r="DD33" s="130">
        <f t="shared" si="41"/>
        <v>0</v>
      </c>
      <c r="DE33" s="130">
        <f t="shared" si="42"/>
        <v>0</v>
      </c>
      <c r="DF33" s="130">
        <f t="shared" si="43"/>
        <v>0</v>
      </c>
      <c r="DG33" s="130">
        <f t="shared" si="44"/>
        <v>67216</v>
      </c>
      <c r="DH33" s="130">
        <f t="shared" si="45"/>
        <v>0</v>
      </c>
      <c r="DI33" s="130">
        <f t="shared" si="46"/>
        <v>0</v>
      </c>
      <c r="DJ33" s="130">
        <f t="shared" si="47"/>
        <v>5699</v>
      </c>
    </row>
    <row r="34" spans="1:114" s="122" customFormat="1" ht="12" customHeight="1">
      <c r="A34" s="118" t="s">
        <v>230</v>
      </c>
      <c r="B34" s="133" t="s">
        <v>284</v>
      </c>
      <c r="C34" s="118" t="s">
        <v>285</v>
      </c>
      <c r="D34" s="130">
        <f t="shared" si="0"/>
        <v>147041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 t="s">
        <v>228</v>
      </c>
      <c r="K34" s="130">
        <v>0</v>
      </c>
      <c r="L34" s="130">
        <v>147041</v>
      </c>
      <c r="M34" s="130">
        <f t="shared" si="2"/>
        <v>50743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228</v>
      </c>
      <c r="T34" s="130">
        <v>0</v>
      </c>
      <c r="U34" s="130">
        <v>50743</v>
      </c>
      <c r="V34" s="130">
        <f t="shared" si="4"/>
        <v>197784</v>
      </c>
      <c r="W34" s="130">
        <f t="shared" si="4"/>
        <v>0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0</v>
      </c>
      <c r="AB34" s="131" t="s">
        <v>228</v>
      </c>
      <c r="AC34" s="130">
        <f t="shared" si="5"/>
        <v>0</v>
      </c>
      <c r="AD34" s="130">
        <f t="shared" si="6"/>
        <v>197784</v>
      </c>
      <c r="AE34" s="130">
        <f t="shared" si="7"/>
        <v>0</v>
      </c>
      <c r="AF34" s="130">
        <f t="shared" si="8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125317</v>
      </c>
      <c r="AM34" s="130">
        <f t="shared" si="9"/>
        <v>21724</v>
      </c>
      <c r="AN34" s="130">
        <f t="shared" si="10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1"/>
        <v>671</v>
      </c>
      <c r="AT34" s="130">
        <v>671</v>
      </c>
      <c r="AU34" s="130">
        <v>0</v>
      </c>
      <c r="AV34" s="130">
        <v>0</v>
      </c>
      <c r="AW34" s="130">
        <v>0</v>
      </c>
      <c r="AX34" s="130">
        <f t="shared" si="12"/>
        <v>21053</v>
      </c>
      <c r="AY34" s="130">
        <v>12663</v>
      </c>
      <c r="AZ34" s="130">
        <v>8214</v>
      </c>
      <c r="BA34" s="130">
        <v>176</v>
      </c>
      <c r="BB34" s="130">
        <v>0</v>
      </c>
      <c r="BC34" s="130">
        <v>0</v>
      </c>
      <c r="BD34" s="130">
        <v>0</v>
      </c>
      <c r="BE34" s="130">
        <v>0</v>
      </c>
      <c r="BF34" s="130">
        <f t="shared" si="13"/>
        <v>21724</v>
      </c>
      <c r="BG34" s="130">
        <f t="shared" si="14"/>
        <v>0</v>
      </c>
      <c r="BH34" s="130">
        <f t="shared" si="15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16"/>
        <v>0</v>
      </c>
      <c r="BP34" s="130">
        <f t="shared" si="17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18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19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50743</v>
      </c>
      <c r="CF34" s="130">
        <v>0</v>
      </c>
      <c r="CG34" s="130">
        <v>0</v>
      </c>
      <c r="CH34" s="130">
        <f t="shared" si="20"/>
        <v>0</v>
      </c>
      <c r="CI34" s="130">
        <f t="shared" si="48"/>
        <v>0</v>
      </c>
      <c r="CJ34" s="130">
        <f t="shared" si="48"/>
        <v>0</v>
      </c>
      <c r="CK34" s="130">
        <f t="shared" si="48"/>
        <v>0</v>
      </c>
      <c r="CL34" s="130">
        <f t="shared" si="48"/>
        <v>0</v>
      </c>
      <c r="CM34" s="130">
        <f t="shared" si="48"/>
        <v>0</v>
      </c>
      <c r="CN34" s="130">
        <f t="shared" si="48"/>
        <v>0</v>
      </c>
      <c r="CO34" s="130">
        <f t="shared" si="48"/>
        <v>0</v>
      </c>
      <c r="CP34" s="130">
        <f t="shared" si="48"/>
        <v>125317</v>
      </c>
      <c r="CQ34" s="130">
        <f t="shared" si="48"/>
        <v>21724</v>
      </c>
      <c r="CR34" s="130">
        <f t="shared" si="48"/>
        <v>0</v>
      </c>
      <c r="CS34" s="130">
        <f t="shared" si="48"/>
        <v>0</v>
      </c>
      <c r="CT34" s="130">
        <f t="shared" si="48"/>
        <v>0</v>
      </c>
      <c r="CU34" s="130">
        <f t="shared" si="48"/>
        <v>0</v>
      </c>
      <c r="CV34" s="130">
        <f t="shared" si="48"/>
        <v>0</v>
      </c>
      <c r="CW34" s="130">
        <f t="shared" si="48"/>
        <v>671</v>
      </c>
      <c r="CX34" s="130">
        <f t="shared" si="35"/>
        <v>671</v>
      </c>
      <c r="CY34" s="130">
        <f t="shared" si="49"/>
        <v>0</v>
      </c>
      <c r="CZ34" s="130">
        <f t="shared" si="50"/>
        <v>0</v>
      </c>
      <c r="DA34" s="130">
        <f t="shared" si="51"/>
        <v>0</v>
      </c>
      <c r="DB34" s="130">
        <f t="shared" si="39"/>
        <v>21053</v>
      </c>
      <c r="DC34" s="130">
        <f t="shared" si="40"/>
        <v>12663</v>
      </c>
      <c r="DD34" s="130">
        <f t="shared" si="41"/>
        <v>8214</v>
      </c>
      <c r="DE34" s="130">
        <f t="shared" si="42"/>
        <v>176</v>
      </c>
      <c r="DF34" s="130">
        <f t="shared" si="43"/>
        <v>0</v>
      </c>
      <c r="DG34" s="130">
        <f t="shared" si="44"/>
        <v>50743</v>
      </c>
      <c r="DH34" s="130">
        <f t="shared" si="45"/>
        <v>0</v>
      </c>
      <c r="DI34" s="130">
        <f t="shared" si="46"/>
        <v>0</v>
      </c>
      <c r="DJ34" s="130">
        <f t="shared" si="47"/>
        <v>21724</v>
      </c>
    </row>
    <row r="35" spans="1:114" s="122" customFormat="1" ht="12" customHeight="1">
      <c r="A35" s="118" t="s">
        <v>230</v>
      </c>
      <c r="B35" s="133" t="s">
        <v>286</v>
      </c>
      <c r="C35" s="118" t="s">
        <v>287</v>
      </c>
      <c r="D35" s="130">
        <f t="shared" si="0"/>
        <v>77258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 t="s">
        <v>228</v>
      </c>
      <c r="K35" s="130">
        <v>0</v>
      </c>
      <c r="L35" s="130">
        <v>77258</v>
      </c>
      <c r="M35" s="130">
        <f t="shared" si="2"/>
        <v>49362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228</v>
      </c>
      <c r="T35" s="130">
        <v>0</v>
      </c>
      <c r="U35" s="130">
        <v>49362</v>
      </c>
      <c r="V35" s="130">
        <f t="shared" si="4"/>
        <v>126620</v>
      </c>
      <c r="W35" s="130">
        <f t="shared" si="4"/>
        <v>0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0</v>
      </c>
      <c r="AB35" s="131" t="s">
        <v>228</v>
      </c>
      <c r="AC35" s="130">
        <f t="shared" si="5"/>
        <v>0</v>
      </c>
      <c r="AD35" s="130">
        <f t="shared" si="6"/>
        <v>126620</v>
      </c>
      <c r="AE35" s="130">
        <f t="shared" si="7"/>
        <v>0</v>
      </c>
      <c r="AF35" s="130">
        <f t="shared" si="8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9"/>
        <v>24593</v>
      </c>
      <c r="AN35" s="130">
        <f t="shared" si="10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1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2"/>
        <v>24593</v>
      </c>
      <c r="AY35" s="130">
        <v>18668</v>
      </c>
      <c r="AZ35" s="130">
        <v>5925</v>
      </c>
      <c r="BA35" s="130">
        <v>0</v>
      </c>
      <c r="BB35" s="130">
        <v>0</v>
      </c>
      <c r="BC35" s="130">
        <v>52665</v>
      </c>
      <c r="BD35" s="130">
        <v>0</v>
      </c>
      <c r="BE35" s="130">
        <v>0</v>
      </c>
      <c r="BF35" s="130">
        <f t="shared" si="13"/>
        <v>24593</v>
      </c>
      <c r="BG35" s="130">
        <f t="shared" si="14"/>
        <v>0</v>
      </c>
      <c r="BH35" s="130">
        <f t="shared" si="15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16"/>
        <v>0</v>
      </c>
      <c r="BP35" s="130">
        <f t="shared" si="17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18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19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49362</v>
      </c>
      <c r="CF35" s="130">
        <v>0</v>
      </c>
      <c r="CG35" s="130">
        <v>0</v>
      </c>
      <c r="CH35" s="130">
        <f t="shared" si="20"/>
        <v>0</v>
      </c>
      <c r="CI35" s="130">
        <f t="shared" si="48"/>
        <v>0</v>
      </c>
      <c r="CJ35" s="130">
        <f t="shared" si="48"/>
        <v>0</v>
      </c>
      <c r="CK35" s="130">
        <f t="shared" si="48"/>
        <v>0</v>
      </c>
      <c r="CL35" s="130">
        <f t="shared" si="48"/>
        <v>0</v>
      </c>
      <c r="CM35" s="130">
        <f t="shared" si="48"/>
        <v>0</v>
      </c>
      <c r="CN35" s="130">
        <f t="shared" si="48"/>
        <v>0</v>
      </c>
      <c r="CO35" s="130">
        <f t="shared" si="48"/>
        <v>0</v>
      </c>
      <c r="CP35" s="130">
        <f t="shared" si="48"/>
        <v>0</v>
      </c>
      <c r="CQ35" s="130">
        <f t="shared" si="48"/>
        <v>24593</v>
      </c>
      <c r="CR35" s="130">
        <f t="shared" si="48"/>
        <v>0</v>
      </c>
      <c r="CS35" s="130">
        <f t="shared" si="48"/>
        <v>0</v>
      </c>
      <c r="CT35" s="130">
        <f t="shared" si="48"/>
        <v>0</v>
      </c>
      <c r="CU35" s="130">
        <f t="shared" si="48"/>
        <v>0</v>
      </c>
      <c r="CV35" s="130">
        <f t="shared" si="48"/>
        <v>0</v>
      </c>
      <c r="CW35" s="130">
        <f t="shared" si="48"/>
        <v>0</v>
      </c>
      <c r="CX35" s="130">
        <f t="shared" si="35"/>
        <v>0</v>
      </c>
      <c r="CY35" s="130">
        <f t="shared" si="49"/>
        <v>0</v>
      </c>
      <c r="CZ35" s="130">
        <f t="shared" si="50"/>
        <v>0</v>
      </c>
      <c r="DA35" s="130">
        <f t="shared" si="51"/>
        <v>0</v>
      </c>
      <c r="DB35" s="130">
        <f t="shared" si="39"/>
        <v>24593</v>
      </c>
      <c r="DC35" s="130">
        <f t="shared" si="40"/>
        <v>18668</v>
      </c>
      <c r="DD35" s="130">
        <f t="shared" si="41"/>
        <v>5925</v>
      </c>
      <c r="DE35" s="130">
        <f t="shared" si="42"/>
        <v>0</v>
      </c>
      <c r="DF35" s="130">
        <f t="shared" si="43"/>
        <v>0</v>
      </c>
      <c r="DG35" s="130">
        <f t="shared" si="44"/>
        <v>102027</v>
      </c>
      <c r="DH35" s="130">
        <f t="shared" si="45"/>
        <v>0</v>
      </c>
      <c r="DI35" s="130">
        <f t="shared" si="46"/>
        <v>0</v>
      </c>
      <c r="DJ35" s="130">
        <f t="shared" si="47"/>
        <v>24593</v>
      </c>
    </row>
    <row r="36" spans="1:114" s="122" customFormat="1" ht="12" customHeight="1">
      <c r="A36" s="118" t="s">
        <v>230</v>
      </c>
      <c r="B36" s="133" t="s">
        <v>288</v>
      </c>
      <c r="C36" s="118" t="s">
        <v>289</v>
      </c>
      <c r="D36" s="130">
        <f t="shared" si="0"/>
        <v>148387</v>
      </c>
      <c r="E36" s="130">
        <f t="shared" si="1"/>
        <v>2141</v>
      </c>
      <c r="F36" s="130">
        <v>0</v>
      </c>
      <c r="G36" s="130">
        <v>0</v>
      </c>
      <c r="H36" s="130">
        <v>0</v>
      </c>
      <c r="I36" s="130">
        <v>0</v>
      </c>
      <c r="J36" s="131" t="s">
        <v>228</v>
      </c>
      <c r="K36" s="130">
        <v>2141</v>
      </c>
      <c r="L36" s="130">
        <v>146246</v>
      </c>
      <c r="M36" s="130">
        <f t="shared" si="2"/>
        <v>55167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228</v>
      </c>
      <c r="T36" s="130">
        <v>0</v>
      </c>
      <c r="U36" s="130">
        <v>55167</v>
      </c>
      <c r="V36" s="130">
        <f t="shared" si="4"/>
        <v>203554</v>
      </c>
      <c r="W36" s="130">
        <f t="shared" si="4"/>
        <v>2141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0</v>
      </c>
      <c r="AB36" s="131" t="s">
        <v>228</v>
      </c>
      <c r="AC36" s="130">
        <f t="shared" si="5"/>
        <v>2141</v>
      </c>
      <c r="AD36" s="130">
        <f t="shared" si="6"/>
        <v>201413</v>
      </c>
      <c r="AE36" s="130">
        <f t="shared" si="7"/>
        <v>0</v>
      </c>
      <c r="AF36" s="130">
        <f t="shared" si="8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9"/>
        <v>33421</v>
      </c>
      <c r="AN36" s="130">
        <f t="shared" si="10"/>
        <v>16829</v>
      </c>
      <c r="AO36" s="130">
        <v>16829</v>
      </c>
      <c r="AP36" s="130">
        <v>0</v>
      </c>
      <c r="AQ36" s="130">
        <v>0</v>
      </c>
      <c r="AR36" s="130">
        <v>0</v>
      </c>
      <c r="AS36" s="130">
        <f t="shared" si="11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2"/>
        <v>16592</v>
      </c>
      <c r="AY36" s="130">
        <v>13889</v>
      </c>
      <c r="AZ36" s="130">
        <v>1277</v>
      </c>
      <c r="BA36" s="130">
        <v>0</v>
      </c>
      <c r="BB36" s="130">
        <v>1426</v>
      </c>
      <c r="BC36" s="130">
        <v>114966</v>
      </c>
      <c r="BD36" s="130">
        <v>0</v>
      </c>
      <c r="BE36" s="130">
        <v>0</v>
      </c>
      <c r="BF36" s="130">
        <f t="shared" si="13"/>
        <v>33421</v>
      </c>
      <c r="BG36" s="130">
        <f t="shared" si="14"/>
        <v>0</v>
      </c>
      <c r="BH36" s="130">
        <f t="shared" si="15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16"/>
        <v>0</v>
      </c>
      <c r="BP36" s="130">
        <f t="shared" si="17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18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19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55167</v>
      </c>
      <c r="CF36" s="130">
        <v>0</v>
      </c>
      <c r="CG36" s="130">
        <v>0</v>
      </c>
      <c r="CH36" s="130">
        <f t="shared" si="20"/>
        <v>0</v>
      </c>
      <c r="CI36" s="130">
        <f t="shared" si="48"/>
        <v>0</v>
      </c>
      <c r="CJ36" s="130">
        <f t="shared" si="48"/>
        <v>0</v>
      </c>
      <c r="CK36" s="130">
        <f t="shared" si="48"/>
        <v>0</v>
      </c>
      <c r="CL36" s="130">
        <f t="shared" si="48"/>
        <v>0</v>
      </c>
      <c r="CM36" s="130">
        <f t="shared" si="48"/>
        <v>0</v>
      </c>
      <c r="CN36" s="130">
        <f t="shared" si="48"/>
        <v>0</v>
      </c>
      <c r="CO36" s="130">
        <f t="shared" si="48"/>
        <v>0</v>
      </c>
      <c r="CP36" s="130">
        <f t="shared" si="48"/>
        <v>0</v>
      </c>
      <c r="CQ36" s="130">
        <f t="shared" si="48"/>
        <v>33421</v>
      </c>
      <c r="CR36" s="130">
        <f t="shared" si="48"/>
        <v>16829</v>
      </c>
      <c r="CS36" s="130">
        <f t="shared" si="48"/>
        <v>16829</v>
      </c>
      <c r="CT36" s="130">
        <f t="shared" si="48"/>
        <v>0</v>
      </c>
      <c r="CU36" s="130">
        <f t="shared" si="48"/>
        <v>0</v>
      </c>
      <c r="CV36" s="130">
        <f t="shared" si="48"/>
        <v>0</v>
      </c>
      <c r="CW36" s="130">
        <f t="shared" si="48"/>
        <v>0</v>
      </c>
      <c r="CX36" s="130">
        <f t="shared" si="35"/>
        <v>0</v>
      </c>
      <c r="CY36" s="130">
        <f t="shared" si="49"/>
        <v>0</v>
      </c>
      <c r="CZ36" s="130">
        <f t="shared" si="50"/>
        <v>0</v>
      </c>
      <c r="DA36" s="130">
        <f t="shared" si="51"/>
        <v>0</v>
      </c>
      <c r="DB36" s="130">
        <f t="shared" si="39"/>
        <v>16592</v>
      </c>
      <c r="DC36" s="130">
        <f t="shared" si="40"/>
        <v>13889</v>
      </c>
      <c r="DD36" s="130">
        <f t="shared" si="41"/>
        <v>1277</v>
      </c>
      <c r="DE36" s="130">
        <f t="shared" si="42"/>
        <v>0</v>
      </c>
      <c r="DF36" s="130">
        <f t="shared" si="43"/>
        <v>1426</v>
      </c>
      <c r="DG36" s="130">
        <f t="shared" si="44"/>
        <v>170133</v>
      </c>
      <c r="DH36" s="130">
        <f t="shared" si="45"/>
        <v>0</v>
      </c>
      <c r="DI36" s="130">
        <f t="shared" si="46"/>
        <v>0</v>
      </c>
      <c r="DJ36" s="130">
        <f t="shared" si="47"/>
        <v>33421</v>
      </c>
    </row>
    <row r="37" spans="1:114" s="122" customFormat="1" ht="12" customHeight="1">
      <c r="A37" s="118" t="s">
        <v>230</v>
      </c>
      <c r="B37" s="133" t="s">
        <v>290</v>
      </c>
      <c r="C37" s="118" t="s">
        <v>291</v>
      </c>
      <c r="D37" s="130">
        <f t="shared" si="0"/>
        <v>112096</v>
      </c>
      <c r="E37" s="130">
        <f t="shared" si="1"/>
        <v>7663</v>
      </c>
      <c r="F37" s="130">
        <v>0</v>
      </c>
      <c r="G37" s="130">
        <v>0</v>
      </c>
      <c r="H37" s="130">
        <v>0</v>
      </c>
      <c r="I37" s="130">
        <v>7663</v>
      </c>
      <c r="J37" s="131" t="s">
        <v>228</v>
      </c>
      <c r="K37" s="130">
        <v>0</v>
      </c>
      <c r="L37" s="130">
        <v>104433</v>
      </c>
      <c r="M37" s="130">
        <f t="shared" si="2"/>
        <v>32221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228</v>
      </c>
      <c r="T37" s="130">
        <v>0</v>
      </c>
      <c r="U37" s="130">
        <v>32221</v>
      </c>
      <c r="V37" s="130">
        <f t="shared" si="4"/>
        <v>144317</v>
      </c>
      <c r="W37" s="130">
        <f t="shared" si="4"/>
        <v>7663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7663</v>
      </c>
      <c r="AB37" s="131" t="s">
        <v>228</v>
      </c>
      <c r="AC37" s="130">
        <f t="shared" si="5"/>
        <v>0</v>
      </c>
      <c r="AD37" s="130">
        <f t="shared" si="6"/>
        <v>136654</v>
      </c>
      <c r="AE37" s="130">
        <f t="shared" si="7"/>
        <v>0</v>
      </c>
      <c r="AF37" s="130">
        <f t="shared" si="8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19100</v>
      </c>
      <c r="AM37" s="130">
        <f t="shared" si="9"/>
        <v>27287</v>
      </c>
      <c r="AN37" s="130">
        <f t="shared" si="10"/>
        <v>3002</v>
      </c>
      <c r="AO37" s="130">
        <v>0</v>
      </c>
      <c r="AP37" s="130">
        <v>0</v>
      </c>
      <c r="AQ37" s="130">
        <v>0</v>
      </c>
      <c r="AR37" s="130">
        <v>3002</v>
      </c>
      <c r="AS37" s="130">
        <f t="shared" si="11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2"/>
        <v>24285</v>
      </c>
      <c r="AY37" s="130">
        <v>23841</v>
      </c>
      <c r="AZ37" s="130">
        <v>0</v>
      </c>
      <c r="BA37" s="130">
        <v>0</v>
      </c>
      <c r="BB37" s="130">
        <v>444</v>
      </c>
      <c r="BC37" s="130">
        <v>65709</v>
      </c>
      <c r="BD37" s="130">
        <v>0</v>
      </c>
      <c r="BE37" s="130">
        <v>0</v>
      </c>
      <c r="BF37" s="130">
        <f t="shared" si="13"/>
        <v>27287</v>
      </c>
      <c r="BG37" s="130">
        <f t="shared" si="14"/>
        <v>0</v>
      </c>
      <c r="BH37" s="130">
        <f t="shared" si="15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16"/>
        <v>0</v>
      </c>
      <c r="BP37" s="130">
        <f t="shared" si="17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18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19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32221</v>
      </c>
      <c r="CF37" s="130">
        <v>0</v>
      </c>
      <c r="CG37" s="130">
        <v>0</v>
      </c>
      <c r="CH37" s="130">
        <f t="shared" si="20"/>
        <v>0</v>
      </c>
      <c r="CI37" s="130">
        <f t="shared" si="48"/>
        <v>0</v>
      </c>
      <c r="CJ37" s="130">
        <f t="shared" si="48"/>
        <v>0</v>
      </c>
      <c r="CK37" s="130">
        <f t="shared" si="48"/>
        <v>0</v>
      </c>
      <c r="CL37" s="130">
        <f t="shared" si="48"/>
        <v>0</v>
      </c>
      <c r="CM37" s="130">
        <f t="shared" si="48"/>
        <v>0</v>
      </c>
      <c r="CN37" s="130">
        <f t="shared" si="48"/>
        <v>0</v>
      </c>
      <c r="CO37" s="130">
        <f t="shared" si="48"/>
        <v>0</v>
      </c>
      <c r="CP37" s="130">
        <f t="shared" si="48"/>
        <v>19100</v>
      </c>
      <c r="CQ37" s="130">
        <f t="shared" si="48"/>
        <v>27287</v>
      </c>
      <c r="CR37" s="130">
        <f t="shared" si="48"/>
        <v>3002</v>
      </c>
      <c r="CS37" s="130">
        <f t="shared" si="48"/>
        <v>0</v>
      </c>
      <c r="CT37" s="130">
        <f t="shared" si="48"/>
        <v>0</v>
      </c>
      <c r="CU37" s="130">
        <f t="shared" si="48"/>
        <v>0</v>
      </c>
      <c r="CV37" s="130">
        <f t="shared" si="48"/>
        <v>3002</v>
      </c>
      <c r="CW37" s="130">
        <f t="shared" si="48"/>
        <v>0</v>
      </c>
      <c r="CX37" s="130">
        <f t="shared" si="35"/>
        <v>0</v>
      </c>
      <c r="CY37" s="130">
        <f t="shared" si="49"/>
        <v>0</v>
      </c>
      <c r="CZ37" s="130">
        <f t="shared" si="50"/>
        <v>0</v>
      </c>
      <c r="DA37" s="130">
        <f t="shared" si="51"/>
        <v>0</v>
      </c>
      <c r="DB37" s="130">
        <f t="shared" si="39"/>
        <v>24285</v>
      </c>
      <c r="DC37" s="130">
        <f t="shared" si="40"/>
        <v>23841</v>
      </c>
      <c r="DD37" s="130">
        <f t="shared" si="41"/>
        <v>0</v>
      </c>
      <c r="DE37" s="130">
        <f t="shared" si="42"/>
        <v>0</v>
      </c>
      <c r="DF37" s="130">
        <f t="shared" si="43"/>
        <v>444</v>
      </c>
      <c r="DG37" s="130">
        <f t="shared" si="44"/>
        <v>97930</v>
      </c>
      <c r="DH37" s="130">
        <f t="shared" si="45"/>
        <v>0</v>
      </c>
      <c r="DI37" s="130">
        <f t="shared" si="46"/>
        <v>0</v>
      </c>
      <c r="DJ37" s="130">
        <f t="shared" si="47"/>
        <v>27287</v>
      </c>
    </row>
    <row r="38" spans="1:114" s="122" customFormat="1" ht="12" customHeight="1">
      <c r="A38" s="118" t="s">
        <v>230</v>
      </c>
      <c r="B38" s="133" t="s">
        <v>292</v>
      </c>
      <c r="C38" s="118" t="s">
        <v>293</v>
      </c>
      <c r="D38" s="130">
        <f t="shared" si="0"/>
        <v>1059592</v>
      </c>
      <c r="E38" s="130">
        <f t="shared" si="1"/>
        <v>889873</v>
      </c>
      <c r="F38" s="130">
        <v>225773</v>
      </c>
      <c r="G38" s="130">
        <v>0</v>
      </c>
      <c r="H38" s="130">
        <v>664100</v>
      </c>
      <c r="I38" s="130">
        <v>0</v>
      </c>
      <c r="J38" s="131" t="s">
        <v>228</v>
      </c>
      <c r="K38" s="130">
        <v>0</v>
      </c>
      <c r="L38" s="130">
        <v>169719</v>
      </c>
      <c r="M38" s="130">
        <f t="shared" si="2"/>
        <v>25631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228</v>
      </c>
      <c r="T38" s="130">
        <v>0</v>
      </c>
      <c r="U38" s="130">
        <v>25631</v>
      </c>
      <c r="V38" s="130">
        <f t="shared" si="4"/>
        <v>1085223</v>
      </c>
      <c r="W38" s="130">
        <f t="shared" si="4"/>
        <v>889873</v>
      </c>
      <c r="X38" s="130">
        <f t="shared" si="4"/>
        <v>225773</v>
      </c>
      <c r="Y38" s="130">
        <f t="shared" si="4"/>
        <v>0</v>
      </c>
      <c r="Z38" s="130">
        <f t="shared" si="4"/>
        <v>664100</v>
      </c>
      <c r="AA38" s="130">
        <f t="shared" si="4"/>
        <v>0</v>
      </c>
      <c r="AB38" s="131" t="s">
        <v>228</v>
      </c>
      <c r="AC38" s="130">
        <f t="shared" si="5"/>
        <v>0</v>
      </c>
      <c r="AD38" s="130">
        <f t="shared" si="6"/>
        <v>195350</v>
      </c>
      <c r="AE38" s="130">
        <f t="shared" si="7"/>
        <v>963944</v>
      </c>
      <c r="AF38" s="130">
        <f t="shared" si="8"/>
        <v>963944</v>
      </c>
      <c r="AG38" s="130">
        <v>0</v>
      </c>
      <c r="AH38" s="130">
        <v>404010</v>
      </c>
      <c r="AI38" s="130">
        <v>559934</v>
      </c>
      <c r="AJ38" s="130">
        <v>0</v>
      </c>
      <c r="AK38" s="130">
        <v>0</v>
      </c>
      <c r="AL38" s="130">
        <v>0</v>
      </c>
      <c r="AM38" s="130">
        <f t="shared" si="9"/>
        <v>51522</v>
      </c>
      <c r="AN38" s="130">
        <f t="shared" si="10"/>
        <v>21733</v>
      </c>
      <c r="AO38" s="130">
        <v>15815</v>
      </c>
      <c r="AP38" s="130">
        <v>0</v>
      </c>
      <c r="AQ38" s="130">
        <v>3037</v>
      </c>
      <c r="AR38" s="130">
        <v>2881</v>
      </c>
      <c r="AS38" s="130">
        <f t="shared" si="11"/>
        <v>2532</v>
      </c>
      <c r="AT38" s="130">
        <v>0</v>
      </c>
      <c r="AU38" s="130">
        <v>1376</v>
      </c>
      <c r="AV38" s="130">
        <v>1156</v>
      </c>
      <c r="AW38" s="130">
        <v>0</v>
      </c>
      <c r="AX38" s="130">
        <f t="shared" si="12"/>
        <v>27257</v>
      </c>
      <c r="AY38" s="130">
        <v>27052</v>
      </c>
      <c r="AZ38" s="130">
        <v>0</v>
      </c>
      <c r="BA38" s="130">
        <v>0</v>
      </c>
      <c r="BB38" s="130">
        <v>205</v>
      </c>
      <c r="BC38" s="130">
        <v>44126</v>
      </c>
      <c r="BD38" s="130">
        <v>0</v>
      </c>
      <c r="BE38" s="130">
        <v>0</v>
      </c>
      <c r="BF38" s="130">
        <f t="shared" si="13"/>
        <v>1015466</v>
      </c>
      <c r="BG38" s="130">
        <f t="shared" si="14"/>
        <v>0</v>
      </c>
      <c r="BH38" s="130">
        <f t="shared" si="15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16"/>
        <v>0</v>
      </c>
      <c r="BP38" s="130">
        <f t="shared" si="17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18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19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25631</v>
      </c>
      <c r="CF38" s="130">
        <v>0</v>
      </c>
      <c r="CG38" s="130">
        <v>0</v>
      </c>
      <c r="CH38" s="130">
        <f t="shared" si="20"/>
        <v>0</v>
      </c>
      <c r="CI38" s="130">
        <f t="shared" si="48"/>
        <v>963944</v>
      </c>
      <c r="CJ38" s="130">
        <f t="shared" si="48"/>
        <v>963944</v>
      </c>
      <c r="CK38" s="130">
        <f t="shared" si="48"/>
        <v>0</v>
      </c>
      <c r="CL38" s="130">
        <f t="shared" si="48"/>
        <v>404010</v>
      </c>
      <c r="CM38" s="130">
        <f t="shared" si="48"/>
        <v>559934</v>
      </c>
      <c r="CN38" s="130">
        <f t="shared" si="48"/>
        <v>0</v>
      </c>
      <c r="CO38" s="130">
        <f t="shared" si="48"/>
        <v>0</v>
      </c>
      <c r="CP38" s="130">
        <f t="shared" si="48"/>
        <v>0</v>
      </c>
      <c r="CQ38" s="130">
        <f t="shared" si="48"/>
        <v>51522</v>
      </c>
      <c r="CR38" s="130">
        <f t="shared" si="48"/>
        <v>21733</v>
      </c>
      <c r="CS38" s="130">
        <f t="shared" si="48"/>
        <v>15815</v>
      </c>
      <c r="CT38" s="130">
        <f t="shared" si="48"/>
        <v>0</v>
      </c>
      <c r="CU38" s="130">
        <f t="shared" si="48"/>
        <v>3037</v>
      </c>
      <c r="CV38" s="130">
        <f t="shared" si="48"/>
        <v>2881</v>
      </c>
      <c r="CW38" s="130">
        <f t="shared" si="48"/>
        <v>2532</v>
      </c>
      <c r="CX38" s="130">
        <f t="shared" si="35"/>
        <v>0</v>
      </c>
      <c r="CY38" s="130">
        <f t="shared" si="49"/>
        <v>1376</v>
      </c>
      <c r="CZ38" s="130">
        <f t="shared" si="50"/>
        <v>1156</v>
      </c>
      <c r="DA38" s="130">
        <f t="shared" si="51"/>
        <v>0</v>
      </c>
      <c r="DB38" s="130">
        <f t="shared" si="39"/>
        <v>27257</v>
      </c>
      <c r="DC38" s="130">
        <f t="shared" si="40"/>
        <v>27052</v>
      </c>
      <c r="DD38" s="130">
        <f t="shared" si="41"/>
        <v>0</v>
      </c>
      <c r="DE38" s="130">
        <f t="shared" si="42"/>
        <v>0</v>
      </c>
      <c r="DF38" s="130">
        <f t="shared" si="43"/>
        <v>205</v>
      </c>
      <c r="DG38" s="130">
        <f t="shared" si="44"/>
        <v>69757</v>
      </c>
      <c r="DH38" s="130">
        <f t="shared" si="45"/>
        <v>0</v>
      </c>
      <c r="DI38" s="130">
        <f t="shared" si="46"/>
        <v>0</v>
      </c>
      <c r="DJ38" s="130">
        <f t="shared" si="47"/>
        <v>1015466</v>
      </c>
    </row>
    <row r="39" spans="1:114" s="122" customFormat="1" ht="12" customHeight="1">
      <c r="A39" s="118" t="s">
        <v>230</v>
      </c>
      <c r="B39" s="133" t="s">
        <v>294</v>
      </c>
      <c r="C39" s="118" t="s">
        <v>295</v>
      </c>
      <c r="D39" s="130">
        <f t="shared" si="0"/>
        <v>408152</v>
      </c>
      <c r="E39" s="130">
        <f t="shared" si="1"/>
        <v>55965</v>
      </c>
      <c r="F39" s="130">
        <v>0</v>
      </c>
      <c r="G39" s="130">
        <v>14650</v>
      </c>
      <c r="H39" s="130">
        <v>0</v>
      </c>
      <c r="I39" s="130">
        <v>39907</v>
      </c>
      <c r="J39" s="131" t="s">
        <v>228</v>
      </c>
      <c r="K39" s="130">
        <v>1408</v>
      </c>
      <c r="L39" s="130">
        <v>352187</v>
      </c>
      <c r="M39" s="130">
        <f t="shared" si="2"/>
        <v>230200</v>
      </c>
      <c r="N39" s="130">
        <f t="shared" si="3"/>
        <v>77996</v>
      </c>
      <c r="O39" s="130">
        <v>0</v>
      </c>
      <c r="P39" s="130">
        <v>0</v>
      </c>
      <c r="Q39" s="130">
        <v>76000</v>
      </c>
      <c r="R39" s="130">
        <v>1996</v>
      </c>
      <c r="S39" s="131" t="s">
        <v>228</v>
      </c>
      <c r="T39" s="130">
        <v>0</v>
      </c>
      <c r="U39" s="130">
        <v>152204</v>
      </c>
      <c r="V39" s="130">
        <f t="shared" si="4"/>
        <v>638352</v>
      </c>
      <c r="W39" s="130">
        <f t="shared" si="4"/>
        <v>133961</v>
      </c>
      <c r="X39" s="130">
        <f t="shared" si="4"/>
        <v>0</v>
      </c>
      <c r="Y39" s="130">
        <f t="shared" si="4"/>
        <v>14650</v>
      </c>
      <c r="Z39" s="130">
        <f t="shared" si="4"/>
        <v>76000</v>
      </c>
      <c r="AA39" s="130">
        <f t="shared" si="4"/>
        <v>41903</v>
      </c>
      <c r="AB39" s="131" t="s">
        <v>228</v>
      </c>
      <c r="AC39" s="130">
        <f t="shared" si="5"/>
        <v>1408</v>
      </c>
      <c r="AD39" s="130">
        <f t="shared" si="6"/>
        <v>504391</v>
      </c>
      <c r="AE39" s="130">
        <f t="shared" si="7"/>
        <v>0</v>
      </c>
      <c r="AF39" s="130">
        <f t="shared" si="8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9"/>
        <v>395003</v>
      </c>
      <c r="AN39" s="130">
        <f t="shared" si="10"/>
        <v>2662</v>
      </c>
      <c r="AO39" s="130">
        <v>1006</v>
      </c>
      <c r="AP39" s="130">
        <v>0</v>
      </c>
      <c r="AQ39" s="130">
        <v>1656</v>
      </c>
      <c r="AR39" s="130">
        <v>0</v>
      </c>
      <c r="AS39" s="130">
        <f t="shared" si="11"/>
        <v>178323</v>
      </c>
      <c r="AT39" s="130">
        <v>0</v>
      </c>
      <c r="AU39" s="130">
        <v>178323</v>
      </c>
      <c r="AV39" s="130">
        <v>0</v>
      </c>
      <c r="AW39" s="130">
        <v>0</v>
      </c>
      <c r="AX39" s="130">
        <f t="shared" si="12"/>
        <v>214018</v>
      </c>
      <c r="AY39" s="130">
        <v>61458</v>
      </c>
      <c r="AZ39" s="130">
        <v>129532</v>
      </c>
      <c r="BA39" s="130">
        <v>0</v>
      </c>
      <c r="BB39" s="130">
        <v>23028</v>
      </c>
      <c r="BC39" s="130">
        <v>0</v>
      </c>
      <c r="BD39" s="130">
        <v>0</v>
      </c>
      <c r="BE39" s="130">
        <v>13149</v>
      </c>
      <c r="BF39" s="130">
        <f t="shared" si="13"/>
        <v>408152</v>
      </c>
      <c r="BG39" s="130">
        <f t="shared" si="14"/>
        <v>0</v>
      </c>
      <c r="BH39" s="130">
        <f t="shared" si="15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16"/>
        <v>230195</v>
      </c>
      <c r="BP39" s="130">
        <f t="shared" si="17"/>
        <v>32040</v>
      </c>
      <c r="BQ39" s="130">
        <v>32040</v>
      </c>
      <c r="BR39" s="130">
        <v>0</v>
      </c>
      <c r="BS39" s="130">
        <v>0</v>
      </c>
      <c r="BT39" s="130">
        <v>0</v>
      </c>
      <c r="BU39" s="130">
        <f t="shared" si="18"/>
        <v>46525</v>
      </c>
      <c r="BV39" s="130">
        <v>510</v>
      </c>
      <c r="BW39" s="130">
        <v>46015</v>
      </c>
      <c r="BX39" s="130">
        <v>0</v>
      </c>
      <c r="BY39" s="130">
        <v>0</v>
      </c>
      <c r="BZ39" s="130">
        <f t="shared" si="19"/>
        <v>151630</v>
      </c>
      <c r="CA39" s="130">
        <v>0</v>
      </c>
      <c r="CB39" s="130">
        <v>0</v>
      </c>
      <c r="CC39" s="130">
        <v>0</v>
      </c>
      <c r="CD39" s="130">
        <v>151630</v>
      </c>
      <c r="CE39" s="130">
        <v>0</v>
      </c>
      <c r="CF39" s="130">
        <v>0</v>
      </c>
      <c r="CG39" s="130">
        <v>5</v>
      </c>
      <c r="CH39" s="130">
        <f t="shared" si="20"/>
        <v>230200</v>
      </c>
      <c r="CI39" s="130">
        <f t="shared" si="48"/>
        <v>0</v>
      </c>
      <c r="CJ39" s="130">
        <f t="shared" si="48"/>
        <v>0</v>
      </c>
      <c r="CK39" s="130">
        <f t="shared" si="48"/>
        <v>0</v>
      </c>
      <c r="CL39" s="130">
        <f t="shared" si="48"/>
        <v>0</v>
      </c>
      <c r="CM39" s="130">
        <f t="shared" si="48"/>
        <v>0</v>
      </c>
      <c r="CN39" s="130">
        <f t="shared" si="48"/>
        <v>0</v>
      </c>
      <c r="CO39" s="130">
        <f t="shared" si="48"/>
        <v>0</v>
      </c>
      <c r="CP39" s="130">
        <f t="shared" si="48"/>
        <v>0</v>
      </c>
      <c r="CQ39" s="130">
        <f t="shared" si="48"/>
        <v>625198</v>
      </c>
      <c r="CR39" s="130">
        <f t="shared" si="48"/>
        <v>34702</v>
      </c>
      <c r="CS39" s="130">
        <f t="shared" si="48"/>
        <v>33046</v>
      </c>
      <c r="CT39" s="130">
        <f t="shared" si="48"/>
        <v>0</v>
      </c>
      <c r="CU39" s="130">
        <f t="shared" si="48"/>
        <v>1656</v>
      </c>
      <c r="CV39" s="130">
        <f t="shared" si="48"/>
        <v>0</v>
      </c>
      <c r="CW39" s="130">
        <f t="shared" si="48"/>
        <v>224848</v>
      </c>
      <c r="CX39" s="130">
        <f t="shared" si="35"/>
        <v>510</v>
      </c>
      <c r="CY39" s="130">
        <f t="shared" si="49"/>
        <v>224338</v>
      </c>
      <c r="CZ39" s="130">
        <f t="shared" si="50"/>
        <v>0</v>
      </c>
      <c r="DA39" s="130">
        <f t="shared" si="51"/>
        <v>0</v>
      </c>
      <c r="DB39" s="130">
        <f t="shared" si="39"/>
        <v>365648</v>
      </c>
      <c r="DC39" s="130">
        <f t="shared" si="40"/>
        <v>61458</v>
      </c>
      <c r="DD39" s="130">
        <f t="shared" si="41"/>
        <v>129532</v>
      </c>
      <c r="DE39" s="130">
        <f t="shared" si="42"/>
        <v>0</v>
      </c>
      <c r="DF39" s="130">
        <f t="shared" si="43"/>
        <v>174658</v>
      </c>
      <c r="DG39" s="130">
        <f t="shared" si="44"/>
        <v>0</v>
      </c>
      <c r="DH39" s="130">
        <f t="shared" si="45"/>
        <v>0</v>
      </c>
      <c r="DI39" s="130">
        <f t="shared" si="46"/>
        <v>13154</v>
      </c>
      <c r="DJ39" s="130">
        <f t="shared" si="47"/>
        <v>638352</v>
      </c>
    </row>
    <row r="40" spans="1:114" s="122" customFormat="1" ht="12" customHeight="1">
      <c r="A40" s="118" t="s">
        <v>230</v>
      </c>
      <c r="B40" s="133" t="s">
        <v>202</v>
      </c>
      <c r="C40" s="118" t="s">
        <v>203</v>
      </c>
      <c r="D40" s="130">
        <f t="shared" si="0"/>
        <v>19189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228</v>
      </c>
      <c r="K40" s="130">
        <v>0</v>
      </c>
      <c r="L40" s="130">
        <v>19189</v>
      </c>
      <c r="M40" s="130">
        <f t="shared" si="2"/>
        <v>22801</v>
      </c>
      <c r="N40" s="130">
        <f t="shared" si="3"/>
        <v>9</v>
      </c>
      <c r="O40" s="130">
        <v>0</v>
      </c>
      <c r="P40" s="130">
        <v>0</v>
      </c>
      <c r="Q40" s="130">
        <v>0</v>
      </c>
      <c r="R40" s="130">
        <v>9</v>
      </c>
      <c r="S40" s="131" t="s">
        <v>228</v>
      </c>
      <c r="T40" s="130">
        <v>0</v>
      </c>
      <c r="U40" s="130">
        <v>22792</v>
      </c>
      <c r="V40" s="130">
        <f t="shared" si="4"/>
        <v>41990</v>
      </c>
      <c r="W40" s="130">
        <f t="shared" si="4"/>
        <v>9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9</v>
      </c>
      <c r="AB40" s="131" t="s">
        <v>228</v>
      </c>
      <c r="AC40" s="130">
        <f t="shared" si="5"/>
        <v>0</v>
      </c>
      <c r="AD40" s="130">
        <f t="shared" si="6"/>
        <v>41981</v>
      </c>
      <c r="AE40" s="130">
        <f t="shared" si="7"/>
        <v>0</v>
      </c>
      <c r="AF40" s="130">
        <f t="shared" si="8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9"/>
        <v>8522</v>
      </c>
      <c r="AN40" s="130">
        <f t="shared" si="10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1"/>
        <v>296</v>
      </c>
      <c r="AT40" s="130">
        <v>296</v>
      </c>
      <c r="AU40" s="130">
        <v>0</v>
      </c>
      <c r="AV40" s="130">
        <v>0</v>
      </c>
      <c r="AW40" s="130">
        <v>0</v>
      </c>
      <c r="AX40" s="130">
        <f t="shared" si="12"/>
        <v>8226</v>
      </c>
      <c r="AY40" s="130">
        <v>8226</v>
      </c>
      <c r="AZ40" s="130">
        <v>0</v>
      </c>
      <c r="BA40" s="130">
        <v>0</v>
      </c>
      <c r="BB40" s="130">
        <v>0</v>
      </c>
      <c r="BC40" s="130">
        <v>10667</v>
      </c>
      <c r="BD40" s="130">
        <v>0</v>
      </c>
      <c r="BE40" s="130">
        <v>0</v>
      </c>
      <c r="BF40" s="130">
        <f t="shared" si="13"/>
        <v>8522</v>
      </c>
      <c r="BG40" s="130">
        <f t="shared" si="14"/>
        <v>0</v>
      </c>
      <c r="BH40" s="130">
        <f t="shared" si="15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16"/>
        <v>22725</v>
      </c>
      <c r="BP40" s="130">
        <f t="shared" si="17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18"/>
        <v>11440</v>
      </c>
      <c r="BV40" s="130">
        <v>0</v>
      </c>
      <c r="BW40" s="130">
        <v>0</v>
      </c>
      <c r="BX40" s="130">
        <v>11440</v>
      </c>
      <c r="BY40" s="130">
        <v>0</v>
      </c>
      <c r="BZ40" s="130">
        <f t="shared" si="19"/>
        <v>11285</v>
      </c>
      <c r="CA40" s="130">
        <v>0</v>
      </c>
      <c r="CB40" s="130">
        <v>0</v>
      </c>
      <c r="CC40" s="130">
        <v>10920</v>
      </c>
      <c r="CD40" s="130">
        <v>365</v>
      </c>
      <c r="CE40" s="130">
        <v>0</v>
      </c>
      <c r="CF40" s="130">
        <v>0</v>
      </c>
      <c r="CG40" s="130">
        <v>76</v>
      </c>
      <c r="CH40" s="130">
        <f t="shared" si="20"/>
        <v>22801</v>
      </c>
      <c r="CI40" s="130">
        <f t="shared" si="48"/>
        <v>0</v>
      </c>
      <c r="CJ40" s="130">
        <f t="shared" si="48"/>
        <v>0</v>
      </c>
      <c r="CK40" s="130">
        <f t="shared" si="48"/>
        <v>0</v>
      </c>
      <c r="CL40" s="130">
        <f t="shared" si="48"/>
        <v>0</v>
      </c>
      <c r="CM40" s="130">
        <f t="shared" si="48"/>
        <v>0</v>
      </c>
      <c r="CN40" s="130">
        <f t="shared" si="48"/>
        <v>0</v>
      </c>
      <c r="CO40" s="130">
        <f t="shared" si="48"/>
        <v>0</v>
      </c>
      <c r="CP40" s="130">
        <f t="shared" si="48"/>
        <v>0</v>
      </c>
      <c r="CQ40" s="130">
        <f t="shared" si="48"/>
        <v>31247</v>
      </c>
      <c r="CR40" s="130">
        <f t="shared" si="48"/>
        <v>0</v>
      </c>
      <c r="CS40" s="130">
        <f t="shared" si="48"/>
        <v>0</v>
      </c>
      <c r="CT40" s="130">
        <f t="shared" si="48"/>
        <v>0</v>
      </c>
      <c r="CU40" s="130">
        <f t="shared" si="48"/>
        <v>0</v>
      </c>
      <c r="CV40" s="130">
        <f t="shared" si="48"/>
        <v>0</v>
      </c>
      <c r="CW40" s="130">
        <f t="shared" si="48"/>
        <v>11736</v>
      </c>
      <c r="CX40" s="130">
        <f t="shared" si="35"/>
        <v>296</v>
      </c>
      <c r="CY40" s="130">
        <f t="shared" si="49"/>
        <v>0</v>
      </c>
      <c r="CZ40" s="130">
        <f t="shared" si="50"/>
        <v>11440</v>
      </c>
      <c r="DA40" s="130">
        <f t="shared" si="51"/>
        <v>0</v>
      </c>
      <c r="DB40" s="130">
        <f t="shared" si="39"/>
        <v>19511</v>
      </c>
      <c r="DC40" s="130">
        <f t="shared" si="40"/>
        <v>8226</v>
      </c>
      <c r="DD40" s="130">
        <f t="shared" si="41"/>
        <v>0</v>
      </c>
      <c r="DE40" s="130">
        <f t="shared" si="42"/>
        <v>10920</v>
      </c>
      <c r="DF40" s="130">
        <f t="shared" si="43"/>
        <v>365</v>
      </c>
      <c r="DG40" s="130">
        <f t="shared" si="44"/>
        <v>10667</v>
      </c>
      <c r="DH40" s="130">
        <f t="shared" si="45"/>
        <v>0</v>
      </c>
      <c r="DI40" s="130">
        <f t="shared" si="46"/>
        <v>76</v>
      </c>
      <c r="DJ40" s="130">
        <f t="shared" si="47"/>
        <v>31323</v>
      </c>
    </row>
    <row r="41" spans="1:114" s="122" customFormat="1" ht="12" customHeight="1">
      <c r="A41" s="118" t="s">
        <v>230</v>
      </c>
      <c r="B41" s="133" t="s">
        <v>204</v>
      </c>
      <c r="C41" s="118" t="s">
        <v>205</v>
      </c>
      <c r="D41" s="130">
        <f t="shared" si="0"/>
        <v>20812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1" t="s">
        <v>228</v>
      </c>
      <c r="K41" s="130">
        <v>0</v>
      </c>
      <c r="L41" s="130">
        <v>20812</v>
      </c>
      <c r="M41" s="130">
        <f t="shared" si="2"/>
        <v>569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228</v>
      </c>
      <c r="T41" s="130">
        <v>0</v>
      </c>
      <c r="U41" s="130">
        <v>569</v>
      </c>
      <c r="V41" s="130">
        <f t="shared" si="4"/>
        <v>21381</v>
      </c>
      <c r="W41" s="130">
        <f t="shared" si="4"/>
        <v>0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1" t="s">
        <v>228</v>
      </c>
      <c r="AC41" s="130">
        <f t="shared" si="5"/>
        <v>0</v>
      </c>
      <c r="AD41" s="130">
        <f t="shared" si="6"/>
        <v>21381</v>
      </c>
      <c r="AE41" s="130">
        <f t="shared" si="7"/>
        <v>0</v>
      </c>
      <c r="AF41" s="130">
        <f t="shared" si="8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9"/>
        <v>9960</v>
      </c>
      <c r="AN41" s="130">
        <f t="shared" si="10"/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f t="shared" si="11"/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f t="shared" si="12"/>
        <v>9960</v>
      </c>
      <c r="AY41" s="130">
        <v>9960</v>
      </c>
      <c r="AZ41" s="130">
        <v>0</v>
      </c>
      <c r="BA41" s="130">
        <v>0</v>
      </c>
      <c r="BB41" s="130">
        <v>0</v>
      </c>
      <c r="BC41" s="130">
        <v>10852</v>
      </c>
      <c r="BD41" s="130">
        <v>0</v>
      </c>
      <c r="BE41" s="130">
        <v>0</v>
      </c>
      <c r="BF41" s="130">
        <f t="shared" si="13"/>
        <v>9960</v>
      </c>
      <c r="BG41" s="130">
        <f t="shared" si="14"/>
        <v>0</v>
      </c>
      <c r="BH41" s="130">
        <f t="shared" si="15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16"/>
        <v>569</v>
      </c>
      <c r="BP41" s="130">
        <f t="shared" si="17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18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19"/>
        <v>569</v>
      </c>
      <c r="CA41" s="130">
        <v>569</v>
      </c>
      <c r="CB41" s="130">
        <v>0</v>
      </c>
      <c r="CC41" s="130">
        <v>0</v>
      </c>
      <c r="CD41" s="130">
        <v>0</v>
      </c>
      <c r="CE41" s="130">
        <v>0</v>
      </c>
      <c r="CF41" s="130">
        <v>0</v>
      </c>
      <c r="CG41" s="130">
        <v>0</v>
      </c>
      <c r="CH41" s="130">
        <f t="shared" si="20"/>
        <v>569</v>
      </c>
      <c r="CI41" s="130">
        <f t="shared" si="48"/>
        <v>0</v>
      </c>
      <c r="CJ41" s="130">
        <f t="shared" si="48"/>
        <v>0</v>
      </c>
      <c r="CK41" s="130">
        <f t="shared" si="48"/>
        <v>0</v>
      </c>
      <c r="CL41" s="130">
        <f t="shared" si="48"/>
        <v>0</v>
      </c>
      <c r="CM41" s="130">
        <f t="shared" si="48"/>
        <v>0</v>
      </c>
      <c r="CN41" s="130">
        <f t="shared" si="48"/>
        <v>0</v>
      </c>
      <c r="CO41" s="130">
        <f t="shared" si="48"/>
        <v>0</v>
      </c>
      <c r="CP41" s="130">
        <f t="shared" si="48"/>
        <v>0</v>
      </c>
      <c r="CQ41" s="130">
        <f t="shared" si="48"/>
        <v>10529</v>
      </c>
      <c r="CR41" s="130">
        <f t="shared" si="48"/>
        <v>0</v>
      </c>
      <c r="CS41" s="130">
        <f t="shared" si="48"/>
        <v>0</v>
      </c>
      <c r="CT41" s="130">
        <f t="shared" si="48"/>
        <v>0</v>
      </c>
      <c r="CU41" s="130">
        <f t="shared" si="48"/>
        <v>0</v>
      </c>
      <c r="CV41" s="130">
        <f t="shared" si="48"/>
        <v>0</v>
      </c>
      <c r="CW41" s="130">
        <f t="shared" si="48"/>
        <v>0</v>
      </c>
      <c r="CX41" s="130">
        <f t="shared" si="35"/>
        <v>0</v>
      </c>
      <c r="CY41" s="130">
        <f t="shared" si="49"/>
        <v>0</v>
      </c>
      <c r="CZ41" s="130">
        <f t="shared" si="50"/>
        <v>0</v>
      </c>
      <c r="DA41" s="130">
        <f t="shared" si="51"/>
        <v>0</v>
      </c>
      <c r="DB41" s="130">
        <f t="shared" si="39"/>
        <v>10529</v>
      </c>
      <c r="DC41" s="130">
        <f t="shared" si="40"/>
        <v>10529</v>
      </c>
      <c r="DD41" s="130">
        <f t="shared" si="41"/>
        <v>0</v>
      </c>
      <c r="DE41" s="130">
        <f t="shared" si="42"/>
        <v>0</v>
      </c>
      <c r="DF41" s="130">
        <f t="shared" si="43"/>
        <v>0</v>
      </c>
      <c r="DG41" s="130">
        <f t="shared" si="44"/>
        <v>10852</v>
      </c>
      <c r="DH41" s="130">
        <f t="shared" si="45"/>
        <v>0</v>
      </c>
      <c r="DI41" s="130">
        <f t="shared" si="46"/>
        <v>0</v>
      </c>
      <c r="DJ41" s="130">
        <f t="shared" si="47"/>
        <v>10529</v>
      </c>
    </row>
    <row r="42" spans="1:114" s="122" customFormat="1" ht="12" customHeight="1">
      <c r="A42" s="118" t="s">
        <v>230</v>
      </c>
      <c r="B42" s="133" t="s">
        <v>206</v>
      </c>
      <c r="C42" s="118" t="s">
        <v>207</v>
      </c>
      <c r="D42" s="130">
        <f t="shared" si="0"/>
        <v>204743</v>
      </c>
      <c r="E42" s="130">
        <f t="shared" si="1"/>
        <v>19296</v>
      </c>
      <c r="F42" s="130">
        <v>0</v>
      </c>
      <c r="G42" s="130">
        <v>13425</v>
      </c>
      <c r="H42" s="130">
        <v>0</v>
      </c>
      <c r="I42" s="130">
        <v>3060</v>
      </c>
      <c r="J42" s="131" t="s">
        <v>228</v>
      </c>
      <c r="K42" s="130">
        <v>2811</v>
      </c>
      <c r="L42" s="130">
        <v>185447</v>
      </c>
      <c r="M42" s="130">
        <f t="shared" si="2"/>
        <v>52902</v>
      </c>
      <c r="N42" s="130">
        <f t="shared" si="3"/>
        <v>1577</v>
      </c>
      <c r="O42" s="130">
        <v>0</v>
      </c>
      <c r="P42" s="130">
        <v>0</v>
      </c>
      <c r="Q42" s="130">
        <v>0</v>
      </c>
      <c r="R42" s="130">
        <v>1577</v>
      </c>
      <c r="S42" s="131" t="s">
        <v>228</v>
      </c>
      <c r="T42" s="130">
        <v>0</v>
      </c>
      <c r="U42" s="130">
        <v>51325</v>
      </c>
      <c r="V42" s="130">
        <f t="shared" si="4"/>
        <v>257645</v>
      </c>
      <c r="W42" s="130">
        <f t="shared" si="4"/>
        <v>20873</v>
      </c>
      <c r="X42" s="130">
        <f t="shared" si="4"/>
        <v>0</v>
      </c>
      <c r="Y42" s="130">
        <f t="shared" si="4"/>
        <v>13425</v>
      </c>
      <c r="Z42" s="130">
        <f t="shared" si="4"/>
        <v>0</v>
      </c>
      <c r="AA42" s="130">
        <f t="shared" si="4"/>
        <v>4637</v>
      </c>
      <c r="AB42" s="131" t="s">
        <v>228</v>
      </c>
      <c r="AC42" s="130">
        <f t="shared" si="5"/>
        <v>2811</v>
      </c>
      <c r="AD42" s="130">
        <f t="shared" si="6"/>
        <v>236772</v>
      </c>
      <c r="AE42" s="130">
        <f t="shared" si="7"/>
        <v>9899</v>
      </c>
      <c r="AF42" s="130">
        <f t="shared" si="8"/>
        <v>9899</v>
      </c>
      <c r="AG42" s="130">
        <v>0</v>
      </c>
      <c r="AH42" s="130">
        <v>9899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9"/>
        <v>186324</v>
      </c>
      <c r="AN42" s="130">
        <f t="shared" si="10"/>
        <v>42708</v>
      </c>
      <c r="AO42" s="130">
        <v>9126</v>
      </c>
      <c r="AP42" s="130">
        <v>4960</v>
      </c>
      <c r="AQ42" s="130">
        <v>22754</v>
      </c>
      <c r="AR42" s="130">
        <v>5868</v>
      </c>
      <c r="AS42" s="130">
        <f t="shared" si="11"/>
        <v>7741</v>
      </c>
      <c r="AT42" s="130">
        <v>5146</v>
      </c>
      <c r="AU42" s="130">
        <v>1686</v>
      </c>
      <c r="AV42" s="130">
        <v>909</v>
      </c>
      <c r="AW42" s="130">
        <v>6883</v>
      </c>
      <c r="AX42" s="130">
        <f t="shared" si="12"/>
        <v>128992</v>
      </c>
      <c r="AY42" s="130">
        <v>35310</v>
      </c>
      <c r="AZ42" s="130">
        <v>92332</v>
      </c>
      <c r="BA42" s="130">
        <v>1350</v>
      </c>
      <c r="BB42" s="130">
        <v>0</v>
      </c>
      <c r="BC42" s="130">
        <v>0</v>
      </c>
      <c r="BD42" s="130">
        <v>0</v>
      </c>
      <c r="BE42" s="130">
        <v>8520</v>
      </c>
      <c r="BF42" s="130">
        <f t="shared" si="13"/>
        <v>204743</v>
      </c>
      <c r="BG42" s="130">
        <f t="shared" si="14"/>
        <v>0</v>
      </c>
      <c r="BH42" s="130">
        <f t="shared" si="15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16"/>
        <v>51165</v>
      </c>
      <c r="BP42" s="130">
        <f t="shared" si="17"/>
        <v>16609</v>
      </c>
      <c r="BQ42" s="130">
        <v>6996</v>
      </c>
      <c r="BR42" s="130">
        <v>0</v>
      </c>
      <c r="BS42" s="130">
        <v>9613</v>
      </c>
      <c r="BT42" s="130">
        <v>0</v>
      </c>
      <c r="BU42" s="130">
        <f t="shared" si="18"/>
        <v>31687</v>
      </c>
      <c r="BV42" s="130">
        <v>0</v>
      </c>
      <c r="BW42" s="130">
        <v>31687</v>
      </c>
      <c r="BX42" s="130">
        <v>0</v>
      </c>
      <c r="BY42" s="130">
        <v>0</v>
      </c>
      <c r="BZ42" s="130">
        <f t="shared" si="19"/>
        <v>2869</v>
      </c>
      <c r="CA42" s="130">
        <v>2869</v>
      </c>
      <c r="CB42" s="130">
        <v>0</v>
      </c>
      <c r="CC42" s="130">
        <v>0</v>
      </c>
      <c r="CD42" s="130">
        <v>0</v>
      </c>
      <c r="CE42" s="130">
        <v>0</v>
      </c>
      <c r="CF42" s="130">
        <v>0</v>
      </c>
      <c r="CG42" s="130">
        <v>1737</v>
      </c>
      <c r="CH42" s="130">
        <f t="shared" si="20"/>
        <v>52902</v>
      </c>
      <c r="CI42" s="130">
        <f aca="true" t="shared" si="52" ref="CI42:CI50">SUM(AE42,+BG42)</f>
        <v>9899</v>
      </c>
      <c r="CJ42" s="130">
        <f aca="true" t="shared" si="53" ref="CJ42:CJ50">SUM(AF42,+BH42)</f>
        <v>9899</v>
      </c>
      <c r="CK42" s="130">
        <f aca="true" t="shared" si="54" ref="CK42:CK50">SUM(AG42,+BI42)</f>
        <v>0</v>
      </c>
      <c r="CL42" s="130">
        <f aca="true" t="shared" si="55" ref="CL42:CL50">SUM(AH42,+BJ42)</f>
        <v>9899</v>
      </c>
      <c r="CM42" s="130">
        <f aca="true" t="shared" si="56" ref="CM42:CM50">SUM(AI42,+BK42)</f>
        <v>0</v>
      </c>
      <c r="CN42" s="130">
        <f aca="true" t="shared" si="57" ref="CN42:CN50">SUM(AJ42,+BL42)</f>
        <v>0</v>
      </c>
      <c r="CO42" s="130">
        <f aca="true" t="shared" si="58" ref="CO42:CO50">SUM(AK42,+BM42)</f>
        <v>0</v>
      </c>
      <c r="CP42" s="130">
        <f aca="true" t="shared" si="59" ref="CP42:CP50">SUM(AL42,+BN42)</f>
        <v>0</v>
      </c>
      <c r="CQ42" s="130">
        <f aca="true" t="shared" si="60" ref="CQ42:CQ50">SUM(AM42,+BO42)</f>
        <v>237489</v>
      </c>
      <c r="CR42" s="130">
        <f aca="true" t="shared" si="61" ref="CR42:CR50">SUM(AN42,+BP42)</f>
        <v>59317</v>
      </c>
      <c r="CS42" s="130">
        <f aca="true" t="shared" si="62" ref="CS42:CS50">SUM(AO42,+BQ42)</f>
        <v>16122</v>
      </c>
      <c r="CT42" s="130">
        <f aca="true" t="shared" si="63" ref="CT42:CT50">SUM(AP42,+BR42)</f>
        <v>4960</v>
      </c>
      <c r="CU42" s="130">
        <f aca="true" t="shared" si="64" ref="CU42:CU50">SUM(AQ42,+BS42)</f>
        <v>32367</v>
      </c>
      <c r="CV42" s="130">
        <f aca="true" t="shared" si="65" ref="CV42:CV50">SUM(AR42,+BT42)</f>
        <v>5868</v>
      </c>
      <c r="CW42" s="130">
        <f aca="true" t="shared" si="66" ref="CW42:CW50">SUM(AS42,+BU42)</f>
        <v>39428</v>
      </c>
      <c r="CX42" s="130">
        <f t="shared" si="35"/>
        <v>5146</v>
      </c>
      <c r="CY42" s="130">
        <f t="shared" si="49"/>
        <v>33373</v>
      </c>
      <c r="CZ42" s="130">
        <f t="shared" si="50"/>
        <v>909</v>
      </c>
      <c r="DA42" s="130">
        <f t="shared" si="51"/>
        <v>6883</v>
      </c>
      <c r="DB42" s="130">
        <f t="shared" si="39"/>
        <v>131861</v>
      </c>
      <c r="DC42" s="130">
        <f t="shared" si="40"/>
        <v>38179</v>
      </c>
      <c r="DD42" s="130">
        <f t="shared" si="41"/>
        <v>92332</v>
      </c>
      <c r="DE42" s="130">
        <f t="shared" si="42"/>
        <v>1350</v>
      </c>
      <c r="DF42" s="130">
        <f t="shared" si="43"/>
        <v>0</v>
      </c>
      <c r="DG42" s="130">
        <f t="shared" si="44"/>
        <v>0</v>
      </c>
      <c r="DH42" s="130">
        <f t="shared" si="45"/>
        <v>0</v>
      </c>
      <c r="DI42" s="130">
        <f t="shared" si="46"/>
        <v>10257</v>
      </c>
      <c r="DJ42" s="130">
        <f t="shared" si="47"/>
        <v>257645</v>
      </c>
    </row>
    <row r="43" spans="1:114" s="122" customFormat="1" ht="12" customHeight="1">
      <c r="A43" s="118" t="s">
        <v>230</v>
      </c>
      <c r="B43" s="133" t="s">
        <v>208</v>
      </c>
      <c r="C43" s="118" t="s">
        <v>209</v>
      </c>
      <c r="D43" s="130">
        <f t="shared" si="0"/>
        <v>58183</v>
      </c>
      <c r="E43" s="130">
        <f t="shared" si="1"/>
        <v>4282</v>
      </c>
      <c r="F43" s="130">
        <v>4264</v>
      </c>
      <c r="G43" s="130">
        <v>0</v>
      </c>
      <c r="H43" s="130">
        <v>0</v>
      </c>
      <c r="I43" s="130">
        <v>0</v>
      </c>
      <c r="J43" s="131" t="s">
        <v>228</v>
      </c>
      <c r="K43" s="130">
        <v>18</v>
      </c>
      <c r="L43" s="130">
        <v>53901</v>
      </c>
      <c r="M43" s="130">
        <f t="shared" si="2"/>
        <v>35869</v>
      </c>
      <c r="N43" s="130">
        <f t="shared" si="3"/>
        <v>9</v>
      </c>
      <c r="O43" s="130">
        <v>0</v>
      </c>
      <c r="P43" s="130">
        <v>0</v>
      </c>
      <c r="Q43" s="130">
        <v>0</v>
      </c>
      <c r="R43" s="130">
        <v>0</v>
      </c>
      <c r="S43" s="131" t="s">
        <v>228</v>
      </c>
      <c r="T43" s="130">
        <v>9</v>
      </c>
      <c r="U43" s="130">
        <v>35860</v>
      </c>
      <c r="V43" s="130">
        <f t="shared" si="4"/>
        <v>94052</v>
      </c>
      <c r="W43" s="130">
        <f t="shared" si="4"/>
        <v>4291</v>
      </c>
      <c r="X43" s="130">
        <f t="shared" si="4"/>
        <v>4264</v>
      </c>
      <c r="Y43" s="130">
        <f t="shared" si="4"/>
        <v>0</v>
      </c>
      <c r="Z43" s="130">
        <f t="shared" si="4"/>
        <v>0</v>
      </c>
      <c r="AA43" s="130">
        <f t="shared" si="4"/>
        <v>0</v>
      </c>
      <c r="AB43" s="131" t="s">
        <v>228</v>
      </c>
      <c r="AC43" s="130">
        <f t="shared" si="5"/>
        <v>27</v>
      </c>
      <c r="AD43" s="130">
        <f t="shared" si="6"/>
        <v>89761</v>
      </c>
      <c r="AE43" s="130">
        <f t="shared" si="7"/>
        <v>0</v>
      </c>
      <c r="AF43" s="130">
        <f t="shared" si="8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f t="shared" si="9"/>
        <v>26377</v>
      </c>
      <c r="AN43" s="130">
        <f t="shared" si="10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1"/>
        <v>8938</v>
      </c>
      <c r="AT43" s="130">
        <v>8938</v>
      </c>
      <c r="AU43" s="130">
        <v>0</v>
      </c>
      <c r="AV43" s="130">
        <v>0</v>
      </c>
      <c r="AW43" s="130">
        <v>0</v>
      </c>
      <c r="AX43" s="130">
        <f t="shared" si="12"/>
        <v>17439</v>
      </c>
      <c r="AY43" s="130">
        <v>17439</v>
      </c>
      <c r="AZ43" s="130">
        <v>0</v>
      </c>
      <c r="BA43" s="130">
        <v>0</v>
      </c>
      <c r="BB43" s="130">
        <v>0</v>
      </c>
      <c r="BC43" s="130">
        <v>31806</v>
      </c>
      <c r="BD43" s="130">
        <v>0</v>
      </c>
      <c r="BE43" s="130">
        <v>0</v>
      </c>
      <c r="BF43" s="130">
        <f t="shared" si="13"/>
        <v>26377</v>
      </c>
      <c r="BG43" s="130">
        <f t="shared" si="14"/>
        <v>0</v>
      </c>
      <c r="BH43" s="130">
        <f t="shared" si="15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16"/>
        <v>0</v>
      </c>
      <c r="BP43" s="130">
        <f t="shared" si="17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18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19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35869</v>
      </c>
      <c r="CF43" s="130">
        <v>0</v>
      </c>
      <c r="CG43" s="130">
        <v>0</v>
      </c>
      <c r="CH43" s="130">
        <f t="shared" si="20"/>
        <v>0</v>
      </c>
      <c r="CI43" s="130">
        <f t="shared" si="52"/>
        <v>0</v>
      </c>
      <c r="CJ43" s="130">
        <f t="shared" si="53"/>
        <v>0</v>
      </c>
      <c r="CK43" s="130">
        <f t="shared" si="54"/>
        <v>0</v>
      </c>
      <c r="CL43" s="130">
        <f t="shared" si="55"/>
        <v>0</v>
      </c>
      <c r="CM43" s="130">
        <f t="shared" si="56"/>
        <v>0</v>
      </c>
      <c r="CN43" s="130">
        <f t="shared" si="57"/>
        <v>0</v>
      </c>
      <c r="CO43" s="130">
        <f t="shared" si="58"/>
        <v>0</v>
      </c>
      <c r="CP43" s="130">
        <f t="shared" si="59"/>
        <v>0</v>
      </c>
      <c r="CQ43" s="130">
        <f t="shared" si="60"/>
        <v>26377</v>
      </c>
      <c r="CR43" s="130">
        <f t="shared" si="61"/>
        <v>0</v>
      </c>
      <c r="CS43" s="130">
        <f t="shared" si="62"/>
        <v>0</v>
      </c>
      <c r="CT43" s="130">
        <f t="shared" si="63"/>
        <v>0</v>
      </c>
      <c r="CU43" s="130">
        <f t="shared" si="64"/>
        <v>0</v>
      </c>
      <c r="CV43" s="130">
        <f t="shared" si="65"/>
        <v>0</v>
      </c>
      <c r="CW43" s="130">
        <f t="shared" si="66"/>
        <v>8938</v>
      </c>
      <c r="CX43" s="130">
        <f t="shared" si="35"/>
        <v>8938</v>
      </c>
      <c r="CY43" s="130">
        <f t="shared" si="49"/>
        <v>0</v>
      </c>
      <c r="CZ43" s="130">
        <f t="shared" si="50"/>
        <v>0</v>
      </c>
      <c r="DA43" s="130">
        <f t="shared" si="51"/>
        <v>0</v>
      </c>
      <c r="DB43" s="130">
        <f t="shared" si="39"/>
        <v>17439</v>
      </c>
      <c r="DC43" s="130">
        <f t="shared" si="40"/>
        <v>17439</v>
      </c>
      <c r="DD43" s="130">
        <f t="shared" si="41"/>
        <v>0</v>
      </c>
      <c r="DE43" s="130">
        <f t="shared" si="42"/>
        <v>0</v>
      </c>
      <c r="DF43" s="130">
        <f t="shared" si="43"/>
        <v>0</v>
      </c>
      <c r="DG43" s="130">
        <f t="shared" si="44"/>
        <v>67675</v>
      </c>
      <c r="DH43" s="130">
        <f t="shared" si="45"/>
        <v>0</v>
      </c>
      <c r="DI43" s="130">
        <f t="shared" si="46"/>
        <v>0</v>
      </c>
      <c r="DJ43" s="130">
        <f t="shared" si="47"/>
        <v>26377</v>
      </c>
    </row>
    <row r="44" spans="1:114" s="122" customFormat="1" ht="12" customHeight="1">
      <c r="A44" s="118" t="s">
        <v>230</v>
      </c>
      <c r="B44" s="133" t="s">
        <v>210</v>
      </c>
      <c r="C44" s="118" t="s">
        <v>211</v>
      </c>
      <c r="D44" s="130">
        <f t="shared" si="0"/>
        <v>94787</v>
      </c>
      <c r="E44" s="130">
        <f t="shared" si="1"/>
        <v>21360</v>
      </c>
      <c r="F44" s="130">
        <v>0</v>
      </c>
      <c r="G44" s="130">
        <v>0</v>
      </c>
      <c r="H44" s="130">
        <v>0</v>
      </c>
      <c r="I44" s="130">
        <v>11202</v>
      </c>
      <c r="J44" s="131" t="s">
        <v>228</v>
      </c>
      <c r="K44" s="130">
        <v>10158</v>
      </c>
      <c r="L44" s="130">
        <v>73427</v>
      </c>
      <c r="M44" s="130">
        <f t="shared" si="2"/>
        <v>2191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228</v>
      </c>
      <c r="T44" s="130">
        <v>0</v>
      </c>
      <c r="U44" s="130">
        <v>2191</v>
      </c>
      <c r="V44" s="130">
        <f t="shared" si="4"/>
        <v>96978</v>
      </c>
      <c r="W44" s="130">
        <f t="shared" si="4"/>
        <v>21360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11202</v>
      </c>
      <c r="AB44" s="131" t="s">
        <v>228</v>
      </c>
      <c r="AC44" s="130">
        <f t="shared" si="5"/>
        <v>10158</v>
      </c>
      <c r="AD44" s="130">
        <f t="shared" si="6"/>
        <v>75618</v>
      </c>
      <c r="AE44" s="130">
        <f t="shared" si="7"/>
        <v>0</v>
      </c>
      <c r="AF44" s="130">
        <f t="shared" si="8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9"/>
        <v>69945</v>
      </c>
      <c r="AN44" s="130">
        <f t="shared" si="10"/>
        <v>31371</v>
      </c>
      <c r="AO44" s="130">
        <v>0</v>
      </c>
      <c r="AP44" s="130">
        <v>0</v>
      </c>
      <c r="AQ44" s="130">
        <v>31371</v>
      </c>
      <c r="AR44" s="130">
        <v>0</v>
      </c>
      <c r="AS44" s="130">
        <f t="shared" si="11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2"/>
        <v>33482</v>
      </c>
      <c r="AY44" s="130">
        <v>24552</v>
      </c>
      <c r="AZ44" s="130">
        <v>0</v>
      </c>
      <c r="BA44" s="130">
        <v>8930</v>
      </c>
      <c r="BB44" s="130">
        <v>0</v>
      </c>
      <c r="BC44" s="130">
        <v>0</v>
      </c>
      <c r="BD44" s="130">
        <v>5092</v>
      </c>
      <c r="BE44" s="130">
        <v>24842</v>
      </c>
      <c r="BF44" s="130">
        <f t="shared" si="13"/>
        <v>94787</v>
      </c>
      <c r="BG44" s="130">
        <f t="shared" si="14"/>
        <v>0</v>
      </c>
      <c r="BH44" s="130">
        <f t="shared" si="15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16"/>
        <v>2191</v>
      </c>
      <c r="BP44" s="130">
        <f t="shared" si="17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18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19"/>
        <v>2191</v>
      </c>
      <c r="CA44" s="130">
        <v>0</v>
      </c>
      <c r="CB44" s="130">
        <v>0</v>
      </c>
      <c r="CC44" s="130">
        <v>0</v>
      </c>
      <c r="CD44" s="130">
        <v>2191</v>
      </c>
      <c r="CE44" s="130">
        <v>0</v>
      </c>
      <c r="CF44" s="130">
        <v>0</v>
      </c>
      <c r="CG44" s="130">
        <v>0</v>
      </c>
      <c r="CH44" s="130">
        <f t="shared" si="20"/>
        <v>2191</v>
      </c>
      <c r="CI44" s="130">
        <f t="shared" si="52"/>
        <v>0</v>
      </c>
      <c r="CJ44" s="130">
        <f t="shared" si="53"/>
        <v>0</v>
      </c>
      <c r="CK44" s="130">
        <f t="shared" si="54"/>
        <v>0</v>
      </c>
      <c r="CL44" s="130">
        <f t="shared" si="55"/>
        <v>0</v>
      </c>
      <c r="CM44" s="130">
        <f t="shared" si="56"/>
        <v>0</v>
      </c>
      <c r="CN44" s="130">
        <f t="shared" si="57"/>
        <v>0</v>
      </c>
      <c r="CO44" s="130">
        <f t="shared" si="58"/>
        <v>0</v>
      </c>
      <c r="CP44" s="130">
        <f t="shared" si="59"/>
        <v>0</v>
      </c>
      <c r="CQ44" s="130">
        <f t="shared" si="60"/>
        <v>72136</v>
      </c>
      <c r="CR44" s="130">
        <f t="shared" si="61"/>
        <v>31371</v>
      </c>
      <c r="CS44" s="130">
        <f t="shared" si="62"/>
        <v>0</v>
      </c>
      <c r="CT44" s="130">
        <f t="shared" si="63"/>
        <v>0</v>
      </c>
      <c r="CU44" s="130">
        <f t="shared" si="64"/>
        <v>31371</v>
      </c>
      <c r="CV44" s="130">
        <f t="shared" si="65"/>
        <v>0</v>
      </c>
      <c r="CW44" s="130">
        <f t="shared" si="66"/>
        <v>0</v>
      </c>
      <c r="CX44" s="130">
        <f t="shared" si="35"/>
        <v>0</v>
      </c>
      <c r="CY44" s="130">
        <f t="shared" si="49"/>
        <v>0</v>
      </c>
      <c r="CZ44" s="130">
        <f t="shared" si="50"/>
        <v>0</v>
      </c>
      <c r="DA44" s="130">
        <f t="shared" si="51"/>
        <v>0</v>
      </c>
      <c r="DB44" s="130">
        <f t="shared" si="39"/>
        <v>35673</v>
      </c>
      <c r="DC44" s="130">
        <f t="shared" si="40"/>
        <v>24552</v>
      </c>
      <c r="DD44" s="130">
        <f t="shared" si="41"/>
        <v>0</v>
      </c>
      <c r="DE44" s="130">
        <f t="shared" si="42"/>
        <v>8930</v>
      </c>
      <c r="DF44" s="130">
        <f t="shared" si="43"/>
        <v>2191</v>
      </c>
      <c r="DG44" s="130">
        <f t="shared" si="44"/>
        <v>0</v>
      </c>
      <c r="DH44" s="130">
        <f t="shared" si="45"/>
        <v>5092</v>
      </c>
      <c r="DI44" s="130">
        <f t="shared" si="46"/>
        <v>24842</v>
      </c>
      <c r="DJ44" s="130">
        <f t="shared" si="47"/>
        <v>96978</v>
      </c>
    </row>
    <row r="45" spans="1:114" s="122" customFormat="1" ht="12" customHeight="1">
      <c r="A45" s="118" t="s">
        <v>230</v>
      </c>
      <c r="B45" s="133" t="s">
        <v>212</v>
      </c>
      <c r="C45" s="118" t="s">
        <v>213</v>
      </c>
      <c r="D45" s="130">
        <f t="shared" si="0"/>
        <v>124485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 t="s">
        <v>228</v>
      </c>
      <c r="K45" s="130">
        <v>0</v>
      </c>
      <c r="L45" s="130">
        <v>124485</v>
      </c>
      <c r="M45" s="130">
        <f t="shared" si="2"/>
        <v>65996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 t="s">
        <v>228</v>
      </c>
      <c r="T45" s="130">
        <v>0</v>
      </c>
      <c r="U45" s="130">
        <v>65996</v>
      </c>
      <c r="V45" s="130">
        <f t="shared" si="4"/>
        <v>190481</v>
      </c>
      <c r="W45" s="130">
        <f t="shared" si="4"/>
        <v>0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0</v>
      </c>
      <c r="AB45" s="131" t="s">
        <v>228</v>
      </c>
      <c r="AC45" s="130">
        <f t="shared" si="5"/>
        <v>0</v>
      </c>
      <c r="AD45" s="130">
        <f t="shared" si="6"/>
        <v>190481</v>
      </c>
      <c r="AE45" s="130">
        <f t="shared" si="7"/>
        <v>0</v>
      </c>
      <c r="AF45" s="130">
        <f t="shared" si="8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9"/>
        <v>33051</v>
      </c>
      <c r="AN45" s="130">
        <f t="shared" si="10"/>
        <v>1435</v>
      </c>
      <c r="AO45" s="130">
        <v>1435</v>
      </c>
      <c r="AP45" s="130">
        <v>0</v>
      </c>
      <c r="AQ45" s="130">
        <v>0</v>
      </c>
      <c r="AR45" s="130">
        <v>0</v>
      </c>
      <c r="AS45" s="130">
        <f t="shared" si="11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2"/>
        <v>31616</v>
      </c>
      <c r="AY45" s="130">
        <v>31616</v>
      </c>
      <c r="AZ45" s="130">
        <v>0</v>
      </c>
      <c r="BA45" s="130">
        <v>0</v>
      </c>
      <c r="BB45" s="130">
        <v>0</v>
      </c>
      <c r="BC45" s="130">
        <v>91434</v>
      </c>
      <c r="BD45" s="130">
        <v>0</v>
      </c>
      <c r="BE45" s="130">
        <v>0</v>
      </c>
      <c r="BF45" s="130">
        <f t="shared" si="13"/>
        <v>33051</v>
      </c>
      <c r="BG45" s="130">
        <f t="shared" si="14"/>
        <v>0</v>
      </c>
      <c r="BH45" s="130">
        <f t="shared" si="15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16"/>
        <v>65996</v>
      </c>
      <c r="BP45" s="130">
        <f t="shared" si="17"/>
        <v>2576</v>
      </c>
      <c r="BQ45" s="130">
        <v>2576</v>
      </c>
      <c r="BR45" s="130">
        <v>0</v>
      </c>
      <c r="BS45" s="130">
        <v>0</v>
      </c>
      <c r="BT45" s="130">
        <v>0</v>
      </c>
      <c r="BU45" s="130">
        <f t="shared" si="18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19"/>
        <v>63420</v>
      </c>
      <c r="CA45" s="130">
        <v>0</v>
      </c>
      <c r="CB45" s="130">
        <v>0</v>
      </c>
      <c r="CC45" s="130">
        <v>0</v>
      </c>
      <c r="CD45" s="130">
        <v>63420</v>
      </c>
      <c r="CE45" s="130">
        <v>0</v>
      </c>
      <c r="CF45" s="130">
        <v>0</v>
      </c>
      <c r="CG45" s="130">
        <v>0</v>
      </c>
      <c r="CH45" s="130">
        <f t="shared" si="20"/>
        <v>65996</v>
      </c>
      <c r="CI45" s="130">
        <f t="shared" si="52"/>
        <v>0</v>
      </c>
      <c r="CJ45" s="130">
        <f t="shared" si="53"/>
        <v>0</v>
      </c>
      <c r="CK45" s="130">
        <f t="shared" si="54"/>
        <v>0</v>
      </c>
      <c r="CL45" s="130">
        <f t="shared" si="55"/>
        <v>0</v>
      </c>
      <c r="CM45" s="130">
        <f t="shared" si="56"/>
        <v>0</v>
      </c>
      <c r="CN45" s="130">
        <f t="shared" si="57"/>
        <v>0</v>
      </c>
      <c r="CO45" s="130">
        <f t="shared" si="58"/>
        <v>0</v>
      </c>
      <c r="CP45" s="130">
        <f t="shared" si="59"/>
        <v>0</v>
      </c>
      <c r="CQ45" s="130">
        <f t="shared" si="60"/>
        <v>99047</v>
      </c>
      <c r="CR45" s="130">
        <f t="shared" si="61"/>
        <v>4011</v>
      </c>
      <c r="CS45" s="130">
        <f t="shared" si="62"/>
        <v>4011</v>
      </c>
      <c r="CT45" s="130">
        <f t="shared" si="63"/>
        <v>0</v>
      </c>
      <c r="CU45" s="130">
        <f t="shared" si="64"/>
        <v>0</v>
      </c>
      <c r="CV45" s="130">
        <f t="shared" si="65"/>
        <v>0</v>
      </c>
      <c r="CW45" s="130">
        <f t="shared" si="66"/>
        <v>0</v>
      </c>
      <c r="CX45" s="130">
        <f t="shared" si="35"/>
        <v>0</v>
      </c>
      <c r="CY45" s="130">
        <f t="shared" si="49"/>
        <v>0</v>
      </c>
      <c r="CZ45" s="130">
        <f t="shared" si="50"/>
        <v>0</v>
      </c>
      <c r="DA45" s="130">
        <f t="shared" si="51"/>
        <v>0</v>
      </c>
      <c r="DB45" s="130">
        <f t="shared" si="39"/>
        <v>95036</v>
      </c>
      <c r="DC45" s="130">
        <f t="shared" si="40"/>
        <v>31616</v>
      </c>
      <c r="DD45" s="130">
        <f t="shared" si="41"/>
        <v>0</v>
      </c>
      <c r="DE45" s="130">
        <f t="shared" si="42"/>
        <v>0</v>
      </c>
      <c r="DF45" s="130">
        <f t="shared" si="43"/>
        <v>63420</v>
      </c>
      <c r="DG45" s="130">
        <f t="shared" si="44"/>
        <v>91434</v>
      </c>
      <c r="DH45" s="130">
        <f t="shared" si="45"/>
        <v>0</v>
      </c>
      <c r="DI45" s="130">
        <f t="shared" si="46"/>
        <v>0</v>
      </c>
      <c r="DJ45" s="130">
        <f t="shared" si="47"/>
        <v>99047</v>
      </c>
    </row>
    <row r="46" spans="1:114" s="122" customFormat="1" ht="12" customHeight="1">
      <c r="A46" s="118" t="s">
        <v>230</v>
      </c>
      <c r="B46" s="133" t="s">
        <v>214</v>
      </c>
      <c r="C46" s="118" t="s">
        <v>215</v>
      </c>
      <c r="D46" s="130">
        <f t="shared" si="0"/>
        <v>74921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 t="s">
        <v>228</v>
      </c>
      <c r="K46" s="130">
        <v>0</v>
      </c>
      <c r="L46" s="130">
        <v>74921</v>
      </c>
      <c r="M46" s="130">
        <f t="shared" si="2"/>
        <v>4024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228</v>
      </c>
      <c r="T46" s="130">
        <v>0</v>
      </c>
      <c r="U46" s="130">
        <v>4024</v>
      </c>
      <c r="V46" s="130">
        <f t="shared" si="4"/>
        <v>78945</v>
      </c>
      <c r="W46" s="130">
        <f t="shared" si="4"/>
        <v>0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0</v>
      </c>
      <c r="AB46" s="131" t="s">
        <v>228</v>
      </c>
      <c r="AC46" s="130">
        <f t="shared" si="5"/>
        <v>0</v>
      </c>
      <c r="AD46" s="130">
        <f t="shared" si="6"/>
        <v>78945</v>
      </c>
      <c r="AE46" s="130">
        <f t="shared" si="7"/>
        <v>0</v>
      </c>
      <c r="AF46" s="130">
        <f t="shared" si="8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9"/>
        <v>18865</v>
      </c>
      <c r="AN46" s="130">
        <f t="shared" si="10"/>
        <v>2684</v>
      </c>
      <c r="AO46" s="130">
        <v>2684</v>
      </c>
      <c r="AP46" s="130">
        <v>0</v>
      </c>
      <c r="AQ46" s="130">
        <v>0</v>
      </c>
      <c r="AR46" s="130">
        <v>0</v>
      </c>
      <c r="AS46" s="130">
        <f t="shared" si="11"/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f t="shared" si="12"/>
        <v>16181</v>
      </c>
      <c r="AY46" s="130">
        <v>16181</v>
      </c>
      <c r="AZ46" s="130">
        <v>0</v>
      </c>
      <c r="BA46" s="130">
        <v>0</v>
      </c>
      <c r="BB46" s="130">
        <v>0</v>
      </c>
      <c r="BC46" s="130">
        <v>56056</v>
      </c>
      <c r="BD46" s="130">
        <v>0</v>
      </c>
      <c r="BE46" s="130">
        <v>0</v>
      </c>
      <c r="BF46" s="130">
        <f t="shared" si="13"/>
        <v>18865</v>
      </c>
      <c r="BG46" s="130">
        <f t="shared" si="14"/>
        <v>0</v>
      </c>
      <c r="BH46" s="130">
        <f t="shared" si="15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16"/>
        <v>4024</v>
      </c>
      <c r="BP46" s="130">
        <f t="shared" si="17"/>
        <v>1230</v>
      </c>
      <c r="BQ46" s="130">
        <v>1230</v>
      </c>
      <c r="BR46" s="130">
        <v>0</v>
      </c>
      <c r="BS46" s="130">
        <v>0</v>
      </c>
      <c r="BT46" s="130">
        <v>0</v>
      </c>
      <c r="BU46" s="130">
        <f t="shared" si="18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19"/>
        <v>2794</v>
      </c>
      <c r="CA46" s="130">
        <v>0</v>
      </c>
      <c r="CB46" s="130">
        <v>0</v>
      </c>
      <c r="CC46" s="130">
        <v>0</v>
      </c>
      <c r="CD46" s="130">
        <v>2794</v>
      </c>
      <c r="CE46" s="130">
        <v>0</v>
      </c>
      <c r="CF46" s="130">
        <v>0</v>
      </c>
      <c r="CG46" s="130">
        <v>0</v>
      </c>
      <c r="CH46" s="130">
        <f t="shared" si="20"/>
        <v>4024</v>
      </c>
      <c r="CI46" s="130">
        <f t="shared" si="52"/>
        <v>0</v>
      </c>
      <c r="CJ46" s="130">
        <f t="shared" si="53"/>
        <v>0</v>
      </c>
      <c r="CK46" s="130">
        <f t="shared" si="54"/>
        <v>0</v>
      </c>
      <c r="CL46" s="130">
        <f t="shared" si="55"/>
        <v>0</v>
      </c>
      <c r="CM46" s="130">
        <f t="shared" si="56"/>
        <v>0</v>
      </c>
      <c r="CN46" s="130">
        <f t="shared" si="57"/>
        <v>0</v>
      </c>
      <c r="CO46" s="130">
        <f t="shared" si="58"/>
        <v>0</v>
      </c>
      <c r="CP46" s="130">
        <f t="shared" si="59"/>
        <v>0</v>
      </c>
      <c r="CQ46" s="130">
        <f t="shared" si="60"/>
        <v>22889</v>
      </c>
      <c r="CR46" s="130">
        <f t="shared" si="61"/>
        <v>3914</v>
      </c>
      <c r="CS46" s="130">
        <f t="shared" si="62"/>
        <v>3914</v>
      </c>
      <c r="CT46" s="130">
        <f t="shared" si="63"/>
        <v>0</v>
      </c>
      <c r="CU46" s="130">
        <f t="shared" si="64"/>
        <v>0</v>
      </c>
      <c r="CV46" s="130">
        <f t="shared" si="65"/>
        <v>0</v>
      </c>
      <c r="CW46" s="130">
        <f t="shared" si="66"/>
        <v>0</v>
      </c>
      <c r="CX46" s="130">
        <f t="shared" si="35"/>
        <v>0</v>
      </c>
      <c r="CY46" s="130">
        <f t="shared" si="49"/>
        <v>0</v>
      </c>
      <c r="CZ46" s="130">
        <f t="shared" si="50"/>
        <v>0</v>
      </c>
      <c r="DA46" s="130">
        <f t="shared" si="51"/>
        <v>0</v>
      </c>
      <c r="DB46" s="130">
        <f t="shared" si="39"/>
        <v>18975</v>
      </c>
      <c r="DC46" s="130">
        <f t="shared" si="40"/>
        <v>16181</v>
      </c>
      <c r="DD46" s="130">
        <f t="shared" si="41"/>
        <v>0</v>
      </c>
      <c r="DE46" s="130">
        <f t="shared" si="42"/>
        <v>0</v>
      </c>
      <c r="DF46" s="130">
        <f t="shared" si="43"/>
        <v>2794</v>
      </c>
      <c r="DG46" s="130">
        <f t="shared" si="44"/>
        <v>56056</v>
      </c>
      <c r="DH46" s="130">
        <f t="shared" si="45"/>
        <v>0</v>
      </c>
      <c r="DI46" s="130">
        <f t="shared" si="46"/>
        <v>0</v>
      </c>
      <c r="DJ46" s="130">
        <f t="shared" si="47"/>
        <v>22889</v>
      </c>
    </row>
    <row r="47" spans="1:114" s="122" customFormat="1" ht="12" customHeight="1">
      <c r="A47" s="118" t="s">
        <v>230</v>
      </c>
      <c r="B47" s="133" t="s">
        <v>216</v>
      </c>
      <c r="C47" s="118" t="s">
        <v>217</v>
      </c>
      <c r="D47" s="130">
        <f t="shared" si="0"/>
        <v>87677</v>
      </c>
      <c r="E47" s="130">
        <f t="shared" si="1"/>
        <v>10293</v>
      </c>
      <c r="F47" s="130">
        <v>0</v>
      </c>
      <c r="G47" s="130">
        <v>10293</v>
      </c>
      <c r="H47" s="130">
        <v>0</v>
      </c>
      <c r="I47" s="130">
        <v>0</v>
      </c>
      <c r="J47" s="131" t="s">
        <v>228</v>
      </c>
      <c r="K47" s="130">
        <v>0</v>
      </c>
      <c r="L47" s="130">
        <v>77384</v>
      </c>
      <c r="M47" s="130">
        <f t="shared" si="2"/>
        <v>403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 t="s">
        <v>228</v>
      </c>
      <c r="T47" s="130">
        <v>0</v>
      </c>
      <c r="U47" s="130">
        <v>403</v>
      </c>
      <c r="V47" s="130">
        <f t="shared" si="4"/>
        <v>88080</v>
      </c>
      <c r="W47" s="130">
        <f t="shared" si="4"/>
        <v>10293</v>
      </c>
      <c r="X47" s="130">
        <f t="shared" si="4"/>
        <v>0</v>
      </c>
      <c r="Y47" s="130">
        <f t="shared" si="4"/>
        <v>10293</v>
      </c>
      <c r="Z47" s="130">
        <f t="shared" si="4"/>
        <v>0</v>
      </c>
      <c r="AA47" s="130">
        <f t="shared" si="4"/>
        <v>0</v>
      </c>
      <c r="AB47" s="131" t="s">
        <v>228</v>
      </c>
      <c r="AC47" s="130">
        <f t="shared" si="5"/>
        <v>0</v>
      </c>
      <c r="AD47" s="130">
        <f t="shared" si="6"/>
        <v>77787</v>
      </c>
      <c r="AE47" s="130">
        <f t="shared" si="7"/>
        <v>0</v>
      </c>
      <c r="AF47" s="130">
        <f t="shared" si="8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9"/>
        <v>28382</v>
      </c>
      <c r="AN47" s="130">
        <f t="shared" si="10"/>
        <v>8993</v>
      </c>
      <c r="AO47" s="130">
        <v>8993</v>
      </c>
      <c r="AP47" s="130">
        <v>0</v>
      </c>
      <c r="AQ47" s="130">
        <v>0</v>
      </c>
      <c r="AR47" s="130">
        <v>0</v>
      </c>
      <c r="AS47" s="130">
        <f t="shared" si="11"/>
        <v>2365</v>
      </c>
      <c r="AT47" s="130">
        <v>1676</v>
      </c>
      <c r="AU47" s="130">
        <v>689</v>
      </c>
      <c r="AV47" s="130">
        <v>0</v>
      </c>
      <c r="AW47" s="130">
        <v>0</v>
      </c>
      <c r="AX47" s="130">
        <f t="shared" si="12"/>
        <v>17024</v>
      </c>
      <c r="AY47" s="130">
        <v>17024</v>
      </c>
      <c r="AZ47" s="130">
        <v>0</v>
      </c>
      <c r="BA47" s="130">
        <v>0</v>
      </c>
      <c r="BB47" s="130">
        <v>0</v>
      </c>
      <c r="BC47" s="130">
        <v>59295</v>
      </c>
      <c r="BD47" s="130">
        <v>0</v>
      </c>
      <c r="BE47" s="130">
        <v>0</v>
      </c>
      <c r="BF47" s="130">
        <f t="shared" si="13"/>
        <v>28382</v>
      </c>
      <c r="BG47" s="130">
        <f t="shared" si="14"/>
        <v>0</v>
      </c>
      <c r="BH47" s="130">
        <f t="shared" si="15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16"/>
        <v>403</v>
      </c>
      <c r="BP47" s="130">
        <f t="shared" si="17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18"/>
        <v>403</v>
      </c>
      <c r="BV47" s="130">
        <v>403</v>
      </c>
      <c r="BW47" s="130">
        <v>0</v>
      </c>
      <c r="BX47" s="130">
        <v>0</v>
      </c>
      <c r="BY47" s="130">
        <v>0</v>
      </c>
      <c r="BZ47" s="130">
        <f t="shared" si="19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f t="shared" si="20"/>
        <v>403</v>
      </c>
      <c r="CI47" s="130">
        <f t="shared" si="52"/>
        <v>0</v>
      </c>
      <c r="CJ47" s="130">
        <f t="shared" si="53"/>
        <v>0</v>
      </c>
      <c r="CK47" s="130">
        <f t="shared" si="54"/>
        <v>0</v>
      </c>
      <c r="CL47" s="130">
        <f t="shared" si="55"/>
        <v>0</v>
      </c>
      <c r="CM47" s="130">
        <f t="shared" si="56"/>
        <v>0</v>
      </c>
      <c r="CN47" s="130">
        <f t="shared" si="57"/>
        <v>0</v>
      </c>
      <c r="CO47" s="130">
        <f t="shared" si="58"/>
        <v>0</v>
      </c>
      <c r="CP47" s="130">
        <f t="shared" si="59"/>
        <v>0</v>
      </c>
      <c r="CQ47" s="130">
        <f t="shared" si="60"/>
        <v>28785</v>
      </c>
      <c r="CR47" s="130">
        <f t="shared" si="61"/>
        <v>8993</v>
      </c>
      <c r="CS47" s="130">
        <f t="shared" si="62"/>
        <v>8993</v>
      </c>
      <c r="CT47" s="130">
        <f t="shared" si="63"/>
        <v>0</v>
      </c>
      <c r="CU47" s="130">
        <f t="shared" si="64"/>
        <v>0</v>
      </c>
      <c r="CV47" s="130">
        <f t="shared" si="65"/>
        <v>0</v>
      </c>
      <c r="CW47" s="130">
        <f t="shared" si="66"/>
        <v>2768</v>
      </c>
      <c r="CX47" s="130">
        <f t="shared" si="35"/>
        <v>2079</v>
      </c>
      <c r="CY47" s="130">
        <f t="shared" si="49"/>
        <v>689</v>
      </c>
      <c r="CZ47" s="130">
        <f t="shared" si="50"/>
        <v>0</v>
      </c>
      <c r="DA47" s="130">
        <f t="shared" si="51"/>
        <v>0</v>
      </c>
      <c r="DB47" s="130">
        <f t="shared" si="39"/>
        <v>17024</v>
      </c>
      <c r="DC47" s="130">
        <f t="shared" si="40"/>
        <v>17024</v>
      </c>
      <c r="DD47" s="130">
        <f t="shared" si="41"/>
        <v>0</v>
      </c>
      <c r="DE47" s="130">
        <f t="shared" si="42"/>
        <v>0</v>
      </c>
      <c r="DF47" s="130">
        <f t="shared" si="43"/>
        <v>0</v>
      </c>
      <c r="DG47" s="130">
        <f t="shared" si="44"/>
        <v>59295</v>
      </c>
      <c r="DH47" s="130">
        <f t="shared" si="45"/>
        <v>0</v>
      </c>
      <c r="DI47" s="130">
        <f t="shared" si="46"/>
        <v>0</v>
      </c>
      <c r="DJ47" s="130">
        <f t="shared" si="47"/>
        <v>28785</v>
      </c>
    </row>
    <row r="48" spans="1:114" s="122" customFormat="1" ht="12" customHeight="1">
      <c r="A48" s="118" t="s">
        <v>230</v>
      </c>
      <c r="B48" s="133" t="s">
        <v>218</v>
      </c>
      <c r="C48" s="118" t="s">
        <v>219</v>
      </c>
      <c r="D48" s="130">
        <f t="shared" si="0"/>
        <v>69496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 t="s">
        <v>228</v>
      </c>
      <c r="K48" s="130">
        <v>0</v>
      </c>
      <c r="L48" s="130">
        <v>69496</v>
      </c>
      <c r="M48" s="130">
        <f t="shared" si="2"/>
        <v>2734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 t="s">
        <v>228</v>
      </c>
      <c r="T48" s="130">
        <v>0</v>
      </c>
      <c r="U48" s="130">
        <v>2734</v>
      </c>
      <c r="V48" s="130">
        <f t="shared" si="4"/>
        <v>72230</v>
      </c>
      <c r="W48" s="130">
        <f t="shared" si="4"/>
        <v>0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 t="shared" si="4"/>
        <v>0</v>
      </c>
      <c r="AB48" s="131" t="s">
        <v>228</v>
      </c>
      <c r="AC48" s="130">
        <f t="shared" si="5"/>
        <v>0</v>
      </c>
      <c r="AD48" s="130">
        <f t="shared" si="6"/>
        <v>72230</v>
      </c>
      <c r="AE48" s="130">
        <f t="shared" si="7"/>
        <v>0</v>
      </c>
      <c r="AF48" s="130">
        <f t="shared" si="8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9"/>
        <v>7363</v>
      </c>
      <c r="AN48" s="130">
        <f t="shared" si="10"/>
        <v>649</v>
      </c>
      <c r="AO48" s="130">
        <v>649</v>
      </c>
      <c r="AP48" s="130">
        <v>0</v>
      </c>
      <c r="AQ48" s="130">
        <v>0</v>
      </c>
      <c r="AR48" s="130">
        <v>0</v>
      </c>
      <c r="AS48" s="130">
        <f t="shared" si="11"/>
        <v>714</v>
      </c>
      <c r="AT48" s="130">
        <v>714</v>
      </c>
      <c r="AU48" s="130">
        <v>0</v>
      </c>
      <c r="AV48" s="130">
        <v>0</v>
      </c>
      <c r="AW48" s="130">
        <v>0</v>
      </c>
      <c r="AX48" s="130">
        <f t="shared" si="12"/>
        <v>6000</v>
      </c>
      <c r="AY48" s="130">
        <v>6000</v>
      </c>
      <c r="AZ48" s="130">
        <v>0</v>
      </c>
      <c r="BA48" s="130">
        <v>0</v>
      </c>
      <c r="BB48" s="130">
        <v>0</v>
      </c>
      <c r="BC48" s="130">
        <v>62133</v>
      </c>
      <c r="BD48" s="130">
        <v>0</v>
      </c>
      <c r="BE48" s="130">
        <v>0</v>
      </c>
      <c r="BF48" s="130">
        <f t="shared" si="13"/>
        <v>7363</v>
      </c>
      <c r="BG48" s="130">
        <f t="shared" si="14"/>
        <v>0</v>
      </c>
      <c r="BH48" s="130">
        <f t="shared" si="15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16"/>
        <v>2734</v>
      </c>
      <c r="BP48" s="130">
        <f t="shared" si="17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18"/>
        <v>893</v>
      </c>
      <c r="BV48" s="130">
        <v>0</v>
      </c>
      <c r="BW48" s="130">
        <v>0</v>
      </c>
      <c r="BX48" s="130">
        <v>893</v>
      </c>
      <c r="BY48" s="130">
        <v>0</v>
      </c>
      <c r="BZ48" s="130">
        <f t="shared" si="19"/>
        <v>1841</v>
      </c>
      <c r="CA48" s="130">
        <v>0</v>
      </c>
      <c r="CB48" s="130">
        <v>0</v>
      </c>
      <c r="CC48" s="130">
        <v>1841</v>
      </c>
      <c r="CD48" s="130">
        <v>0</v>
      </c>
      <c r="CE48" s="130">
        <v>0</v>
      </c>
      <c r="CF48" s="130">
        <v>0</v>
      </c>
      <c r="CG48" s="130">
        <v>0</v>
      </c>
      <c r="CH48" s="130">
        <f t="shared" si="20"/>
        <v>2734</v>
      </c>
      <c r="CI48" s="130">
        <f t="shared" si="52"/>
        <v>0</v>
      </c>
      <c r="CJ48" s="130">
        <f t="shared" si="53"/>
        <v>0</v>
      </c>
      <c r="CK48" s="130">
        <f t="shared" si="54"/>
        <v>0</v>
      </c>
      <c r="CL48" s="130">
        <f t="shared" si="55"/>
        <v>0</v>
      </c>
      <c r="CM48" s="130">
        <f t="shared" si="56"/>
        <v>0</v>
      </c>
      <c r="CN48" s="130">
        <f t="shared" si="57"/>
        <v>0</v>
      </c>
      <c r="CO48" s="130">
        <f t="shared" si="58"/>
        <v>0</v>
      </c>
      <c r="CP48" s="130">
        <f t="shared" si="59"/>
        <v>0</v>
      </c>
      <c r="CQ48" s="130">
        <f t="shared" si="60"/>
        <v>10097</v>
      </c>
      <c r="CR48" s="130">
        <f t="shared" si="61"/>
        <v>649</v>
      </c>
      <c r="CS48" s="130">
        <f t="shared" si="62"/>
        <v>649</v>
      </c>
      <c r="CT48" s="130">
        <f t="shared" si="63"/>
        <v>0</v>
      </c>
      <c r="CU48" s="130">
        <f t="shared" si="64"/>
        <v>0</v>
      </c>
      <c r="CV48" s="130">
        <f t="shared" si="65"/>
        <v>0</v>
      </c>
      <c r="CW48" s="130">
        <f t="shared" si="66"/>
        <v>1607</v>
      </c>
      <c r="CX48" s="130">
        <f t="shared" si="35"/>
        <v>714</v>
      </c>
      <c r="CY48" s="130">
        <f t="shared" si="49"/>
        <v>0</v>
      </c>
      <c r="CZ48" s="130">
        <f t="shared" si="50"/>
        <v>893</v>
      </c>
      <c r="DA48" s="130">
        <f t="shared" si="51"/>
        <v>0</v>
      </c>
      <c r="DB48" s="130">
        <f t="shared" si="39"/>
        <v>7841</v>
      </c>
      <c r="DC48" s="130">
        <f t="shared" si="40"/>
        <v>6000</v>
      </c>
      <c r="DD48" s="130">
        <f t="shared" si="41"/>
        <v>0</v>
      </c>
      <c r="DE48" s="130">
        <f t="shared" si="42"/>
        <v>1841</v>
      </c>
      <c r="DF48" s="130">
        <f t="shared" si="43"/>
        <v>0</v>
      </c>
      <c r="DG48" s="130">
        <f t="shared" si="44"/>
        <v>62133</v>
      </c>
      <c r="DH48" s="130">
        <f t="shared" si="45"/>
        <v>0</v>
      </c>
      <c r="DI48" s="130">
        <f t="shared" si="46"/>
        <v>0</v>
      </c>
      <c r="DJ48" s="130">
        <f t="shared" si="47"/>
        <v>10097</v>
      </c>
    </row>
    <row r="49" spans="1:114" s="122" customFormat="1" ht="12" customHeight="1">
      <c r="A49" s="118" t="s">
        <v>230</v>
      </c>
      <c r="B49" s="133" t="s">
        <v>220</v>
      </c>
      <c r="C49" s="118" t="s">
        <v>221</v>
      </c>
      <c r="D49" s="130">
        <f t="shared" si="0"/>
        <v>70765</v>
      </c>
      <c r="E49" s="130">
        <f t="shared" si="1"/>
        <v>10</v>
      </c>
      <c r="F49" s="130">
        <v>0</v>
      </c>
      <c r="G49" s="130">
        <v>0</v>
      </c>
      <c r="H49" s="130">
        <v>0</v>
      </c>
      <c r="I49" s="130">
        <v>10</v>
      </c>
      <c r="J49" s="131" t="s">
        <v>228</v>
      </c>
      <c r="K49" s="130">
        <v>0</v>
      </c>
      <c r="L49" s="130">
        <v>70755</v>
      </c>
      <c r="M49" s="130">
        <f t="shared" si="2"/>
        <v>8871</v>
      </c>
      <c r="N49" s="130">
        <f t="shared" si="3"/>
        <v>916</v>
      </c>
      <c r="O49" s="130">
        <v>0</v>
      </c>
      <c r="P49" s="130">
        <v>0</v>
      </c>
      <c r="Q49" s="130">
        <v>0</v>
      </c>
      <c r="R49" s="130">
        <v>0</v>
      </c>
      <c r="S49" s="131" t="s">
        <v>228</v>
      </c>
      <c r="T49" s="130">
        <v>916</v>
      </c>
      <c r="U49" s="130">
        <v>7955</v>
      </c>
      <c r="V49" s="130">
        <f t="shared" si="4"/>
        <v>79636</v>
      </c>
      <c r="W49" s="130">
        <f t="shared" si="4"/>
        <v>926</v>
      </c>
      <c r="X49" s="130">
        <f t="shared" si="4"/>
        <v>0</v>
      </c>
      <c r="Y49" s="130">
        <f t="shared" si="4"/>
        <v>0</v>
      </c>
      <c r="Z49" s="130">
        <f t="shared" si="4"/>
        <v>0</v>
      </c>
      <c r="AA49" s="130">
        <f t="shared" si="4"/>
        <v>10</v>
      </c>
      <c r="AB49" s="131" t="s">
        <v>228</v>
      </c>
      <c r="AC49" s="130">
        <f t="shared" si="5"/>
        <v>916</v>
      </c>
      <c r="AD49" s="130">
        <f t="shared" si="6"/>
        <v>78710</v>
      </c>
      <c r="AE49" s="130">
        <f t="shared" si="7"/>
        <v>0</v>
      </c>
      <c r="AF49" s="130">
        <f t="shared" si="8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9"/>
        <v>8632</v>
      </c>
      <c r="AN49" s="130">
        <f t="shared" si="10"/>
        <v>1787</v>
      </c>
      <c r="AO49" s="130">
        <v>1787</v>
      </c>
      <c r="AP49" s="130">
        <v>0</v>
      </c>
      <c r="AQ49" s="130">
        <v>0</v>
      </c>
      <c r="AR49" s="130">
        <v>0</v>
      </c>
      <c r="AS49" s="130">
        <f t="shared" si="11"/>
        <v>845</v>
      </c>
      <c r="AT49" s="130">
        <v>845</v>
      </c>
      <c r="AU49" s="130">
        <v>0</v>
      </c>
      <c r="AV49" s="130">
        <v>0</v>
      </c>
      <c r="AW49" s="130">
        <v>0</v>
      </c>
      <c r="AX49" s="130">
        <f t="shared" si="12"/>
        <v>6000</v>
      </c>
      <c r="AY49" s="130">
        <v>6000</v>
      </c>
      <c r="AZ49" s="130">
        <v>0</v>
      </c>
      <c r="BA49" s="130">
        <v>0</v>
      </c>
      <c r="BB49" s="130">
        <v>0</v>
      </c>
      <c r="BC49" s="130">
        <v>62133</v>
      </c>
      <c r="BD49" s="130">
        <v>0</v>
      </c>
      <c r="BE49" s="130">
        <v>0</v>
      </c>
      <c r="BF49" s="130">
        <f t="shared" si="13"/>
        <v>8632</v>
      </c>
      <c r="BG49" s="130">
        <f t="shared" si="14"/>
        <v>0</v>
      </c>
      <c r="BH49" s="130">
        <f t="shared" si="15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16"/>
        <v>8871</v>
      </c>
      <c r="BP49" s="130">
        <f t="shared" si="17"/>
        <v>3747</v>
      </c>
      <c r="BQ49" s="130">
        <v>0</v>
      </c>
      <c r="BR49" s="130">
        <v>0</v>
      </c>
      <c r="BS49" s="130">
        <v>3747</v>
      </c>
      <c r="BT49" s="130">
        <v>0</v>
      </c>
      <c r="BU49" s="130">
        <f t="shared" si="18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19"/>
        <v>5124</v>
      </c>
      <c r="CA49" s="130">
        <v>5124</v>
      </c>
      <c r="CB49" s="130">
        <v>0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f t="shared" si="20"/>
        <v>8871</v>
      </c>
      <c r="CI49" s="130">
        <f t="shared" si="52"/>
        <v>0</v>
      </c>
      <c r="CJ49" s="130">
        <f t="shared" si="53"/>
        <v>0</v>
      </c>
      <c r="CK49" s="130">
        <f t="shared" si="54"/>
        <v>0</v>
      </c>
      <c r="CL49" s="130">
        <f t="shared" si="55"/>
        <v>0</v>
      </c>
      <c r="CM49" s="130">
        <f t="shared" si="56"/>
        <v>0</v>
      </c>
      <c r="CN49" s="130">
        <f t="shared" si="57"/>
        <v>0</v>
      </c>
      <c r="CO49" s="130">
        <f t="shared" si="58"/>
        <v>0</v>
      </c>
      <c r="CP49" s="130">
        <f t="shared" si="59"/>
        <v>0</v>
      </c>
      <c r="CQ49" s="130">
        <f t="shared" si="60"/>
        <v>17503</v>
      </c>
      <c r="CR49" s="130">
        <f t="shared" si="61"/>
        <v>5534</v>
      </c>
      <c r="CS49" s="130">
        <f t="shared" si="62"/>
        <v>1787</v>
      </c>
      <c r="CT49" s="130">
        <f t="shared" si="63"/>
        <v>0</v>
      </c>
      <c r="CU49" s="130">
        <f t="shared" si="64"/>
        <v>3747</v>
      </c>
      <c r="CV49" s="130">
        <f t="shared" si="65"/>
        <v>0</v>
      </c>
      <c r="CW49" s="130">
        <f t="shared" si="66"/>
        <v>845</v>
      </c>
      <c r="CX49" s="130">
        <f t="shared" si="35"/>
        <v>845</v>
      </c>
      <c r="CY49" s="130">
        <f t="shared" si="49"/>
        <v>0</v>
      </c>
      <c r="CZ49" s="130">
        <f t="shared" si="50"/>
        <v>0</v>
      </c>
      <c r="DA49" s="130">
        <f t="shared" si="51"/>
        <v>0</v>
      </c>
      <c r="DB49" s="130">
        <f t="shared" si="39"/>
        <v>11124</v>
      </c>
      <c r="DC49" s="130">
        <f t="shared" si="40"/>
        <v>11124</v>
      </c>
      <c r="DD49" s="130">
        <f t="shared" si="41"/>
        <v>0</v>
      </c>
      <c r="DE49" s="130">
        <f t="shared" si="42"/>
        <v>0</v>
      </c>
      <c r="DF49" s="130">
        <f t="shared" si="43"/>
        <v>0</v>
      </c>
      <c r="DG49" s="130">
        <f t="shared" si="44"/>
        <v>62133</v>
      </c>
      <c r="DH49" s="130">
        <f t="shared" si="45"/>
        <v>0</v>
      </c>
      <c r="DI49" s="130">
        <f t="shared" si="46"/>
        <v>0</v>
      </c>
      <c r="DJ49" s="130">
        <f t="shared" si="47"/>
        <v>17503</v>
      </c>
    </row>
    <row r="50" spans="1:114" s="122" customFormat="1" ht="12" customHeight="1">
      <c r="A50" s="118" t="s">
        <v>230</v>
      </c>
      <c r="B50" s="133" t="s">
        <v>222</v>
      </c>
      <c r="C50" s="118" t="s">
        <v>223</v>
      </c>
      <c r="D50" s="130">
        <f t="shared" si="0"/>
        <v>102862</v>
      </c>
      <c r="E50" s="130">
        <f t="shared" si="1"/>
        <v>2985</v>
      </c>
      <c r="F50" s="130">
        <v>0</v>
      </c>
      <c r="G50" s="130">
        <v>0</v>
      </c>
      <c r="H50" s="130">
        <v>0</v>
      </c>
      <c r="I50" s="130">
        <v>2589</v>
      </c>
      <c r="J50" s="131" t="s">
        <v>228</v>
      </c>
      <c r="K50" s="130">
        <v>396</v>
      </c>
      <c r="L50" s="130">
        <v>99877</v>
      </c>
      <c r="M50" s="130">
        <f t="shared" si="2"/>
        <v>948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 t="s">
        <v>228</v>
      </c>
      <c r="T50" s="130">
        <v>0</v>
      </c>
      <c r="U50" s="130">
        <v>948</v>
      </c>
      <c r="V50" s="130">
        <f t="shared" si="4"/>
        <v>103810</v>
      </c>
      <c r="W50" s="130">
        <f t="shared" si="4"/>
        <v>2985</v>
      </c>
      <c r="X50" s="130">
        <f t="shared" si="4"/>
        <v>0</v>
      </c>
      <c r="Y50" s="130">
        <f>+SUM(G50,P50)</f>
        <v>0</v>
      </c>
      <c r="Z50" s="130">
        <f>+SUM(H50,Q50)</f>
        <v>0</v>
      </c>
      <c r="AA50" s="130">
        <f>+SUM(I50,R50)</f>
        <v>2589</v>
      </c>
      <c r="AB50" s="131" t="s">
        <v>228</v>
      </c>
      <c r="AC50" s="130">
        <f t="shared" si="5"/>
        <v>396</v>
      </c>
      <c r="AD50" s="130">
        <f t="shared" si="6"/>
        <v>100825</v>
      </c>
      <c r="AE50" s="130">
        <f t="shared" si="7"/>
        <v>0</v>
      </c>
      <c r="AF50" s="130">
        <f t="shared" si="8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9"/>
        <v>102862</v>
      </c>
      <c r="AN50" s="130">
        <f t="shared" si="10"/>
        <v>27510</v>
      </c>
      <c r="AO50" s="130">
        <v>13494</v>
      </c>
      <c r="AP50" s="130">
        <v>0</v>
      </c>
      <c r="AQ50" s="130">
        <v>14016</v>
      </c>
      <c r="AR50" s="130">
        <v>0</v>
      </c>
      <c r="AS50" s="130">
        <f t="shared" si="11"/>
        <v>50244</v>
      </c>
      <c r="AT50" s="130">
        <v>1776</v>
      </c>
      <c r="AU50" s="130">
        <v>48468</v>
      </c>
      <c r="AV50" s="130">
        <v>0</v>
      </c>
      <c r="AW50" s="130">
        <v>0</v>
      </c>
      <c r="AX50" s="130">
        <f t="shared" si="12"/>
        <v>25108</v>
      </c>
      <c r="AY50" s="130">
        <v>8568</v>
      </c>
      <c r="AZ50" s="130">
        <v>879</v>
      </c>
      <c r="BA50" s="130">
        <v>9792</v>
      </c>
      <c r="BB50" s="130">
        <v>5869</v>
      </c>
      <c r="BC50" s="130">
        <v>0</v>
      </c>
      <c r="BD50" s="130">
        <v>0</v>
      </c>
      <c r="BE50" s="130">
        <v>0</v>
      </c>
      <c r="BF50" s="130">
        <f t="shared" si="13"/>
        <v>102862</v>
      </c>
      <c r="BG50" s="130">
        <f t="shared" si="14"/>
        <v>0</v>
      </c>
      <c r="BH50" s="130">
        <f t="shared" si="15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16"/>
        <v>948</v>
      </c>
      <c r="BP50" s="130">
        <f t="shared" si="17"/>
        <v>0</v>
      </c>
      <c r="BQ50" s="130">
        <v>0</v>
      </c>
      <c r="BR50" s="130">
        <v>0</v>
      </c>
      <c r="BS50" s="130">
        <v>0</v>
      </c>
      <c r="BT50" s="130">
        <v>0</v>
      </c>
      <c r="BU50" s="130">
        <f t="shared" si="18"/>
        <v>948</v>
      </c>
      <c r="BV50" s="130">
        <v>0</v>
      </c>
      <c r="BW50" s="130">
        <v>808</v>
      </c>
      <c r="BX50" s="130">
        <v>140</v>
      </c>
      <c r="BY50" s="130">
        <v>0</v>
      </c>
      <c r="BZ50" s="130">
        <f t="shared" si="19"/>
        <v>0</v>
      </c>
      <c r="CA50" s="130">
        <v>0</v>
      </c>
      <c r="CB50" s="130">
        <v>0</v>
      </c>
      <c r="CC50" s="130">
        <v>0</v>
      </c>
      <c r="CD50" s="130">
        <v>0</v>
      </c>
      <c r="CE50" s="130">
        <v>0</v>
      </c>
      <c r="CF50" s="130">
        <v>0</v>
      </c>
      <c r="CG50" s="130">
        <v>0</v>
      </c>
      <c r="CH50" s="130">
        <f t="shared" si="20"/>
        <v>948</v>
      </c>
      <c r="CI50" s="130">
        <f t="shared" si="52"/>
        <v>0</v>
      </c>
      <c r="CJ50" s="130">
        <f t="shared" si="53"/>
        <v>0</v>
      </c>
      <c r="CK50" s="130">
        <f t="shared" si="54"/>
        <v>0</v>
      </c>
      <c r="CL50" s="130">
        <f t="shared" si="55"/>
        <v>0</v>
      </c>
      <c r="CM50" s="130">
        <f t="shared" si="56"/>
        <v>0</v>
      </c>
      <c r="CN50" s="130">
        <f t="shared" si="57"/>
        <v>0</v>
      </c>
      <c r="CO50" s="130">
        <f t="shared" si="58"/>
        <v>0</v>
      </c>
      <c r="CP50" s="130">
        <f t="shared" si="59"/>
        <v>0</v>
      </c>
      <c r="CQ50" s="130">
        <f t="shared" si="60"/>
        <v>103810</v>
      </c>
      <c r="CR50" s="130">
        <f t="shared" si="61"/>
        <v>27510</v>
      </c>
      <c r="CS50" s="130">
        <f t="shared" si="62"/>
        <v>13494</v>
      </c>
      <c r="CT50" s="130">
        <f t="shared" si="63"/>
        <v>0</v>
      </c>
      <c r="CU50" s="130">
        <f t="shared" si="64"/>
        <v>14016</v>
      </c>
      <c r="CV50" s="130">
        <f t="shared" si="65"/>
        <v>0</v>
      </c>
      <c r="CW50" s="130">
        <f t="shared" si="66"/>
        <v>51192</v>
      </c>
      <c r="CX50" s="130">
        <f t="shared" si="35"/>
        <v>1776</v>
      </c>
      <c r="CY50" s="130">
        <f t="shared" si="49"/>
        <v>49276</v>
      </c>
      <c r="CZ50" s="130">
        <f t="shared" si="50"/>
        <v>140</v>
      </c>
      <c r="DA50" s="130">
        <f t="shared" si="51"/>
        <v>0</v>
      </c>
      <c r="DB50" s="130">
        <f t="shared" si="39"/>
        <v>25108</v>
      </c>
      <c r="DC50" s="130">
        <f t="shared" si="40"/>
        <v>8568</v>
      </c>
      <c r="DD50" s="130">
        <f t="shared" si="41"/>
        <v>879</v>
      </c>
      <c r="DE50" s="130">
        <f t="shared" si="42"/>
        <v>9792</v>
      </c>
      <c r="DF50" s="130">
        <f t="shared" si="43"/>
        <v>5869</v>
      </c>
      <c r="DG50" s="130">
        <f t="shared" si="44"/>
        <v>0</v>
      </c>
      <c r="DH50" s="130">
        <f t="shared" si="45"/>
        <v>0</v>
      </c>
      <c r="DI50" s="130">
        <f t="shared" si="46"/>
        <v>0</v>
      </c>
      <c r="DJ50" s="130">
        <f t="shared" si="47"/>
        <v>103810</v>
      </c>
    </row>
  </sheetData>
  <sheetProtection/>
  <autoFilter ref="A6:DJ50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230</v>
      </c>
      <c r="B7" s="191" t="s">
        <v>231</v>
      </c>
      <c r="C7" s="190" t="s">
        <v>229</v>
      </c>
      <c r="D7" s="192">
        <f>SUM(D8:D53)</f>
        <v>1972958</v>
      </c>
      <c r="E7" s="192">
        <f>SUM(E8:E53)</f>
        <v>1779526</v>
      </c>
      <c r="F7" s="192">
        <f>SUM(F8:F53)</f>
        <v>520005</v>
      </c>
      <c r="G7" s="192">
        <f>SUM(G8:G53)</f>
        <v>0</v>
      </c>
      <c r="H7" s="192">
        <f>SUM(H8:H53)</f>
        <v>739800</v>
      </c>
      <c r="I7" s="192">
        <f>SUM(I8:I53)</f>
        <v>373843</v>
      </c>
      <c r="J7" s="192">
        <f>SUM(J8:J53)</f>
        <v>3601934</v>
      </c>
      <c r="K7" s="192">
        <f>SUM(K8:K53)</f>
        <v>145878</v>
      </c>
      <c r="L7" s="192">
        <f>SUM(L8:L53)</f>
        <v>193432</v>
      </c>
      <c r="M7" s="192">
        <f>SUM(M8:M53)</f>
        <v>1350969</v>
      </c>
      <c r="N7" s="192">
        <f>SUM(N8:N53)</f>
        <v>1028349</v>
      </c>
      <c r="O7" s="192">
        <f>SUM(O8:O53)</f>
        <v>522269</v>
      </c>
      <c r="P7" s="192">
        <f>SUM(P8:P53)</f>
        <v>0</v>
      </c>
      <c r="Q7" s="192">
        <f>SUM(Q8:Q53)</f>
        <v>339300</v>
      </c>
      <c r="R7" s="192">
        <f>SUM(R8:R53)</f>
        <v>162188</v>
      </c>
      <c r="S7" s="192">
        <f>SUM(S8:S53)</f>
        <v>1308400</v>
      </c>
      <c r="T7" s="192">
        <f>SUM(T8:T53)</f>
        <v>4592</v>
      </c>
      <c r="U7" s="192">
        <f>SUM(U8:U53)</f>
        <v>322620</v>
      </c>
      <c r="V7" s="192">
        <f>SUM(V8:V53)</f>
        <v>3323927</v>
      </c>
      <c r="W7" s="192">
        <f>SUM(W8:W53)</f>
        <v>2807875</v>
      </c>
      <c r="X7" s="192">
        <f>SUM(X8:X53)</f>
        <v>1042274</v>
      </c>
      <c r="Y7" s="192">
        <f>SUM(Y8:Y53)</f>
        <v>0</v>
      </c>
      <c r="Z7" s="192">
        <f>SUM(Z8:Z53)</f>
        <v>1079100</v>
      </c>
      <c r="AA7" s="192">
        <f>SUM(AA8:AA53)</f>
        <v>536031</v>
      </c>
      <c r="AB7" s="192">
        <f>SUM(AB8:AB53)</f>
        <v>4910334</v>
      </c>
      <c r="AC7" s="192">
        <f>SUM(AC8:AC53)</f>
        <v>150470</v>
      </c>
      <c r="AD7" s="192">
        <f>SUM(AD8:AD53)</f>
        <v>516052</v>
      </c>
      <c r="AE7" s="192">
        <f>SUM(AE8:AE53)</f>
        <v>1325904</v>
      </c>
      <c r="AF7" s="192">
        <f>SUM(AF8:AF53)</f>
        <v>1275412</v>
      </c>
      <c r="AG7" s="192">
        <f>SUM(AG8:AG53)</f>
        <v>0</v>
      </c>
      <c r="AH7" s="192">
        <f>SUM(AH8:AH53)</f>
        <v>405794</v>
      </c>
      <c r="AI7" s="192">
        <f>SUM(AI8:AI53)</f>
        <v>824138</v>
      </c>
      <c r="AJ7" s="192">
        <f>SUM(AJ8:AJ53)</f>
        <v>45480</v>
      </c>
      <c r="AK7" s="192">
        <f>SUM(AK8:AK53)</f>
        <v>50492</v>
      </c>
      <c r="AL7" s="192" t="s">
        <v>228</v>
      </c>
      <c r="AM7" s="192">
        <f>SUM(AM8:AM53)</f>
        <v>3625709</v>
      </c>
      <c r="AN7" s="192">
        <f>SUM(AN8:AN53)</f>
        <v>647440</v>
      </c>
      <c r="AO7" s="192">
        <f>SUM(AO8:AO53)</f>
        <v>351666</v>
      </c>
      <c r="AP7" s="192">
        <f>SUM(AP8:AP53)</f>
        <v>0</v>
      </c>
      <c r="AQ7" s="192">
        <f>SUM(AQ8:AQ53)</f>
        <v>259316</v>
      </c>
      <c r="AR7" s="192">
        <f>SUM(AR8:AR53)</f>
        <v>36458</v>
      </c>
      <c r="AS7" s="192">
        <f>SUM(AS8:AS53)</f>
        <v>1547894</v>
      </c>
      <c r="AT7" s="192">
        <f>SUM(AT8:AT53)</f>
        <v>4843</v>
      </c>
      <c r="AU7" s="192">
        <f>SUM(AU8:AU53)</f>
        <v>1402042</v>
      </c>
      <c r="AV7" s="192">
        <f>SUM(AV8:AV53)</f>
        <v>141009</v>
      </c>
      <c r="AW7" s="192">
        <f>SUM(AW8:AW53)</f>
        <v>0</v>
      </c>
      <c r="AX7" s="192">
        <f>SUM(AX8:AX53)</f>
        <v>1430375</v>
      </c>
      <c r="AY7" s="192">
        <f>SUM(AY8:AY53)</f>
        <v>10782</v>
      </c>
      <c r="AZ7" s="192">
        <f>SUM(AZ8:AZ53)</f>
        <v>1312948</v>
      </c>
      <c r="BA7" s="192">
        <f>SUM(BA8:BA53)</f>
        <v>82873</v>
      </c>
      <c r="BB7" s="192">
        <f>SUM(BB8:BB53)</f>
        <v>23772</v>
      </c>
      <c r="BC7" s="192" t="s">
        <v>228</v>
      </c>
      <c r="BD7" s="192">
        <f>SUM(BD8:BD53)</f>
        <v>0</v>
      </c>
      <c r="BE7" s="192">
        <f>SUM(BE8:BE53)</f>
        <v>623279</v>
      </c>
      <c r="BF7" s="192">
        <f>SUM(BF8:BF53)</f>
        <v>5574892</v>
      </c>
      <c r="BG7" s="192">
        <f>SUM(BG8:BG53)</f>
        <v>996611</v>
      </c>
      <c r="BH7" s="192">
        <f>SUM(BH8:BH53)</f>
        <v>970977</v>
      </c>
      <c r="BI7" s="192">
        <f>SUM(BI8:BI53)</f>
        <v>0</v>
      </c>
      <c r="BJ7" s="192">
        <f>SUM(BJ8:BJ53)</f>
        <v>965202</v>
      </c>
      <c r="BK7" s="192">
        <f>SUM(BK8:BK53)</f>
        <v>0</v>
      </c>
      <c r="BL7" s="192">
        <f>SUM(BL8:BL53)</f>
        <v>5775</v>
      </c>
      <c r="BM7" s="192">
        <f>SUM(BM8:BM53)</f>
        <v>25634</v>
      </c>
      <c r="BN7" s="192" t="s">
        <v>228</v>
      </c>
      <c r="BO7" s="192">
        <f>SUM(BO8:BO53)</f>
        <v>1255585</v>
      </c>
      <c r="BP7" s="192">
        <f>SUM(BP8:BP53)</f>
        <v>447155</v>
      </c>
      <c r="BQ7" s="192">
        <f>SUM(BQ8:BQ53)</f>
        <v>198287</v>
      </c>
      <c r="BR7" s="192">
        <f>SUM(BR8:BR53)</f>
        <v>86923</v>
      </c>
      <c r="BS7" s="192">
        <f>SUM(BS8:BS53)</f>
        <v>141025</v>
      </c>
      <c r="BT7" s="192">
        <f>SUM(BT8:BT53)</f>
        <v>20920</v>
      </c>
      <c r="BU7" s="192">
        <f>SUM(BU8:BU53)</f>
        <v>634128</v>
      </c>
      <c r="BV7" s="192">
        <f>SUM(BV8:BV53)</f>
        <v>20461</v>
      </c>
      <c r="BW7" s="192">
        <f>SUM(BW8:BW53)</f>
        <v>504640</v>
      </c>
      <c r="BX7" s="192">
        <f>SUM(BX8:BX53)</f>
        <v>109027</v>
      </c>
      <c r="BY7" s="192">
        <f>SUM(BY8:BY53)</f>
        <v>5019</v>
      </c>
      <c r="BZ7" s="192">
        <f>SUM(BZ8:BZ53)</f>
        <v>169283</v>
      </c>
      <c r="CA7" s="192">
        <f>SUM(CA8:CA53)</f>
        <v>378</v>
      </c>
      <c r="CB7" s="192">
        <f>SUM(CB8:CB53)</f>
        <v>156668</v>
      </c>
      <c r="CC7" s="192">
        <f>SUM(CC8:CC53)</f>
        <v>3958</v>
      </c>
      <c r="CD7" s="192">
        <f>SUM(CD8:CD53)</f>
        <v>8279</v>
      </c>
      <c r="CE7" s="192" t="s">
        <v>228</v>
      </c>
      <c r="CF7" s="192">
        <f>SUM(CF8:CF53)</f>
        <v>0</v>
      </c>
      <c r="CG7" s="192">
        <f>SUM(CG8:CG53)</f>
        <v>407173</v>
      </c>
      <c r="CH7" s="192">
        <f>SUM(CH8:CH53)</f>
        <v>2659369</v>
      </c>
      <c r="CI7" s="192">
        <f>SUM(CI8:CI53)</f>
        <v>2322515</v>
      </c>
      <c r="CJ7" s="192">
        <f>SUM(CJ8:CJ53)</f>
        <v>2246389</v>
      </c>
      <c r="CK7" s="192">
        <f>SUM(CK8:CK53)</f>
        <v>0</v>
      </c>
      <c r="CL7" s="192">
        <f>SUM(CL8:CL53)</f>
        <v>1370996</v>
      </c>
      <c r="CM7" s="192">
        <f>SUM(CM8:CM53)</f>
        <v>824138</v>
      </c>
      <c r="CN7" s="192">
        <f>SUM(CN8:CN53)</f>
        <v>51255</v>
      </c>
      <c r="CO7" s="192">
        <f>SUM(CO8:CO53)</f>
        <v>76126</v>
      </c>
      <c r="CP7" s="192" t="s">
        <v>228</v>
      </c>
      <c r="CQ7" s="192">
        <f>SUM(CQ8:CQ53)</f>
        <v>4881294</v>
      </c>
      <c r="CR7" s="192">
        <f>SUM(CR8:CR53)</f>
        <v>1094595</v>
      </c>
      <c r="CS7" s="192">
        <f>SUM(CS8:CS53)</f>
        <v>549953</v>
      </c>
      <c r="CT7" s="192">
        <f>SUM(CT8:CT53)</f>
        <v>86923</v>
      </c>
      <c r="CU7" s="192">
        <f>SUM(CU8:CU53)</f>
        <v>400341</v>
      </c>
      <c r="CV7" s="192">
        <f>SUM(CV8:CV53)</f>
        <v>57378</v>
      </c>
      <c r="CW7" s="192">
        <f>SUM(CW8:CW53)</f>
        <v>2182022</v>
      </c>
      <c r="CX7" s="192">
        <f>SUM(CX8:CX53)</f>
        <v>25304</v>
      </c>
      <c r="CY7" s="192">
        <f>SUM(CY8:CY53)</f>
        <v>1906682</v>
      </c>
      <c r="CZ7" s="192">
        <f>SUM(CZ8:CZ53)</f>
        <v>250036</v>
      </c>
      <c r="DA7" s="192">
        <f>SUM(DA8:DA53)</f>
        <v>5019</v>
      </c>
      <c r="DB7" s="192">
        <f>SUM(DB8:DB53)</f>
        <v>1599658</v>
      </c>
      <c r="DC7" s="192">
        <f>SUM(DC8:DC53)</f>
        <v>11160</v>
      </c>
      <c r="DD7" s="192">
        <f>SUM(DD8:DD53)</f>
        <v>1469616</v>
      </c>
      <c r="DE7" s="192">
        <f>SUM(DE8:DE53)</f>
        <v>86831</v>
      </c>
      <c r="DF7" s="192">
        <f>SUM(DF8:DF53)</f>
        <v>32051</v>
      </c>
      <c r="DG7" s="192" t="s">
        <v>228</v>
      </c>
      <c r="DH7" s="192">
        <f>SUM(DH8:DH53)</f>
        <v>0</v>
      </c>
      <c r="DI7" s="192">
        <f>SUM(DI8:DI53)</f>
        <v>1030452</v>
      </c>
      <c r="DJ7" s="192">
        <f>SUM(DJ8:DJ53)</f>
        <v>8234261</v>
      </c>
    </row>
    <row r="8" spans="1:114" s="122" customFormat="1" ht="12" customHeight="1">
      <c r="A8" s="118" t="s">
        <v>230</v>
      </c>
      <c r="B8" s="133" t="s">
        <v>298</v>
      </c>
      <c r="C8" s="118" t="s">
        <v>299</v>
      </c>
      <c r="D8" s="120">
        <f aca="true" t="shared" si="0" ref="D8:D22">SUM(E8,+L8)</f>
        <v>0</v>
      </c>
      <c r="E8" s="120">
        <f aca="true" t="shared" si="1" ref="E8:E22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2">SUM(N8,+U8)</f>
        <v>453367</v>
      </c>
      <c r="N8" s="120">
        <f aca="true" t="shared" si="3" ref="N8:N22">SUM(O8:R8)+T8</f>
        <v>132689</v>
      </c>
      <c r="O8" s="120">
        <v>0</v>
      </c>
      <c r="P8" s="120">
        <v>0</v>
      </c>
      <c r="Q8" s="120">
        <v>0</v>
      </c>
      <c r="R8" s="120">
        <v>132689</v>
      </c>
      <c r="S8" s="120">
        <v>135225</v>
      </c>
      <c r="T8" s="120">
        <v>0</v>
      </c>
      <c r="U8" s="120">
        <v>320678</v>
      </c>
      <c r="V8" s="120">
        <f aca="true" t="shared" si="4" ref="V8:V22">+SUM(D8,M8)</f>
        <v>453367</v>
      </c>
      <c r="W8" s="120">
        <f aca="true" t="shared" si="5" ref="W8:W22">+SUM(E8,N8)</f>
        <v>132689</v>
      </c>
      <c r="X8" s="120">
        <f aca="true" t="shared" si="6" ref="X8:X22">+SUM(F8,O8)</f>
        <v>0</v>
      </c>
      <c r="Y8" s="120">
        <f aca="true" t="shared" si="7" ref="Y8:Y22">+SUM(G8,P8)</f>
        <v>0</v>
      </c>
      <c r="Z8" s="120">
        <f aca="true" t="shared" si="8" ref="Z8:Z22">+SUM(H8,Q8)</f>
        <v>0</v>
      </c>
      <c r="AA8" s="120">
        <f aca="true" t="shared" si="9" ref="AA8:AA22">+SUM(I8,R8)</f>
        <v>132689</v>
      </c>
      <c r="AB8" s="120">
        <f aca="true" t="shared" si="10" ref="AB8:AB22">+SUM(J8,S8)</f>
        <v>135225</v>
      </c>
      <c r="AC8" s="120">
        <f aca="true" t="shared" si="11" ref="AC8:AC22">+SUM(K8,T8)</f>
        <v>0</v>
      </c>
      <c r="AD8" s="120">
        <f aca="true" t="shared" si="12" ref="AD8:AD22">+SUM(L8,U8)</f>
        <v>320678</v>
      </c>
      <c r="AE8" s="120">
        <f aca="true" t="shared" si="13" ref="AE8:AE22">SUM(AF8,+AK8)</f>
        <v>0</v>
      </c>
      <c r="AF8" s="120">
        <f aca="true" t="shared" si="14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228</v>
      </c>
      <c r="AM8" s="120">
        <f aca="true" t="shared" si="15" ref="AM8:AM22">SUM(AN8,AS8,AW8,AX8,BD8)</f>
        <v>0</v>
      </c>
      <c r="AN8" s="120">
        <f aca="true" t="shared" si="16" ref="AN8:AN22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2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2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228</v>
      </c>
      <c r="BD8" s="120">
        <v>0</v>
      </c>
      <c r="BE8" s="120">
        <v>0</v>
      </c>
      <c r="BF8" s="120">
        <f aca="true" t="shared" si="19" ref="BF8:BF22">SUM(AE8,+AM8,+BE8)</f>
        <v>0</v>
      </c>
      <c r="BG8" s="120">
        <f aca="true" t="shared" si="20" ref="BG8:BG22">SUM(BH8,+BM8)</f>
        <v>0</v>
      </c>
      <c r="BH8" s="120">
        <f aca="true" t="shared" si="21" ref="BH8:BH2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228</v>
      </c>
      <c r="BO8" s="120">
        <f aca="true" t="shared" si="22" ref="BO8:BO22">SUM(BP8,BU8,BY8,BZ8,CF8)</f>
        <v>263147</v>
      </c>
      <c r="BP8" s="120">
        <f aca="true" t="shared" si="23" ref="BP8:BP22">SUM(BQ8:BT8)</f>
        <v>128157</v>
      </c>
      <c r="BQ8" s="120">
        <v>33868</v>
      </c>
      <c r="BR8" s="120">
        <v>86923</v>
      </c>
      <c r="BS8" s="120">
        <v>7366</v>
      </c>
      <c r="BT8" s="120">
        <v>0</v>
      </c>
      <c r="BU8" s="120">
        <f aca="true" t="shared" si="24" ref="BU8:BU22">SUM(BV8:BX8)</f>
        <v>103263</v>
      </c>
      <c r="BV8" s="120">
        <v>20461</v>
      </c>
      <c r="BW8" s="120">
        <v>82802</v>
      </c>
      <c r="BX8" s="120">
        <v>0</v>
      </c>
      <c r="BY8" s="120">
        <v>5019</v>
      </c>
      <c r="BZ8" s="120">
        <f aca="true" t="shared" si="25" ref="BZ8:BZ22">SUM(CA8:CD8)</f>
        <v>26708</v>
      </c>
      <c r="CA8" s="120">
        <v>378</v>
      </c>
      <c r="CB8" s="120">
        <v>26330</v>
      </c>
      <c r="CC8" s="120">
        <v>0</v>
      </c>
      <c r="CD8" s="120">
        <v>0</v>
      </c>
      <c r="CE8" s="121" t="s">
        <v>228</v>
      </c>
      <c r="CF8" s="120">
        <v>0</v>
      </c>
      <c r="CG8" s="120">
        <v>325445</v>
      </c>
      <c r="CH8" s="120">
        <f aca="true" t="shared" si="26" ref="CH8:CH22">SUM(BG8,+BO8,+CG8)</f>
        <v>588592</v>
      </c>
      <c r="CI8" s="120">
        <f aca="true" t="shared" si="27" ref="CI8:CI22">SUM(AE8,+BG8)</f>
        <v>0</v>
      </c>
      <c r="CJ8" s="120">
        <f aca="true" t="shared" si="28" ref="CJ8:CJ22">SUM(AF8,+BH8)</f>
        <v>0</v>
      </c>
      <c r="CK8" s="120">
        <f aca="true" t="shared" si="29" ref="CK8:CK22">SUM(AG8,+BI8)</f>
        <v>0</v>
      </c>
      <c r="CL8" s="120">
        <f aca="true" t="shared" si="30" ref="CL8:CL22">SUM(AH8,+BJ8)</f>
        <v>0</v>
      </c>
      <c r="CM8" s="120">
        <f aca="true" t="shared" si="31" ref="CM8:CM22">SUM(AI8,+BK8)</f>
        <v>0</v>
      </c>
      <c r="CN8" s="120">
        <f aca="true" t="shared" si="32" ref="CN8:CN22">SUM(AJ8,+BL8)</f>
        <v>0</v>
      </c>
      <c r="CO8" s="120">
        <f aca="true" t="shared" si="33" ref="CO8:CO22">SUM(AK8,+BM8)</f>
        <v>0</v>
      </c>
      <c r="CP8" s="121" t="s">
        <v>228</v>
      </c>
      <c r="CQ8" s="120">
        <f aca="true" t="shared" si="34" ref="CQ8:CQ22">SUM(AM8,+BO8)</f>
        <v>263147</v>
      </c>
      <c r="CR8" s="120">
        <f aca="true" t="shared" si="35" ref="CR8:CR22">SUM(AN8,+BP8)</f>
        <v>128157</v>
      </c>
      <c r="CS8" s="120">
        <f aca="true" t="shared" si="36" ref="CS8:CS22">SUM(AO8,+BQ8)</f>
        <v>33868</v>
      </c>
      <c r="CT8" s="120">
        <f aca="true" t="shared" si="37" ref="CT8:CT22">SUM(AP8,+BR8)</f>
        <v>86923</v>
      </c>
      <c r="CU8" s="120">
        <f aca="true" t="shared" si="38" ref="CU8:CU22">SUM(AQ8,+BS8)</f>
        <v>7366</v>
      </c>
      <c r="CV8" s="120">
        <f aca="true" t="shared" si="39" ref="CV8:CV22">SUM(AR8,+BT8)</f>
        <v>0</v>
      </c>
      <c r="CW8" s="120">
        <f aca="true" t="shared" si="40" ref="CW8:CW22">SUM(AS8,+BU8)</f>
        <v>103263</v>
      </c>
      <c r="CX8" s="120">
        <f aca="true" t="shared" si="41" ref="CX8:CX22">SUM(AT8,+BV8)</f>
        <v>20461</v>
      </c>
      <c r="CY8" s="120">
        <f aca="true" t="shared" si="42" ref="CY8:CY22">SUM(AU8,+BW8)</f>
        <v>82802</v>
      </c>
      <c r="CZ8" s="120">
        <f aca="true" t="shared" si="43" ref="CZ8:CZ22">SUM(AV8,+BX8)</f>
        <v>0</v>
      </c>
      <c r="DA8" s="120">
        <f aca="true" t="shared" si="44" ref="DA8:DA22">SUM(AW8,+BY8)</f>
        <v>5019</v>
      </c>
      <c r="DB8" s="120">
        <f aca="true" t="shared" si="45" ref="DB8:DB22">SUM(AX8,+BZ8)</f>
        <v>26708</v>
      </c>
      <c r="DC8" s="120">
        <f aca="true" t="shared" si="46" ref="DC8:DC22">SUM(AY8,+CA8)</f>
        <v>378</v>
      </c>
      <c r="DD8" s="120">
        <f aca="true" t="shared" si="47" ref="DD8:DD22">SUM(AZ8,+CB8)</f>
        <v>26330</v>
      </c>
      <c r="DE8" s="120">
        <f aca="true" t="shared" si="48" ref="DE8:DE22">SUM(BA8,+CC8)</f>
        <v>0</v>
      </c>
      <c r="DF8" s="120">
        <f aca="true" t="shared" si="49" ref="DF8:DF22">SUM(BB8,+CD8)</f>
        <v>0</v>
      </c>
      <c r="DG8" s="121" t="s">
        <v>228</v>
      </c>
      <c r="DH8" s="120">
        <f aca="true" t="shared" si="50" ref="DH8:DH22">SUM(BD8,+CF8)</f>
        <v>0</v>
      </c>
      <c r="DI8" s="120">
        <f aca="true" t="shared" si="51" ref="DI8:DI22">SUM(BE8,+CG8)</f>
        <v>325445</v>
      </c>
      <c r="DJ8" s="120">
        <f aca="true" t="shared" si="52" ref="DJ8:DJ22">SUM(BF8,+CH8)</f>
        <v>588592</v>
      </c>
    </row>
    <row r="9" spans="1:114" s="122" customFormat="1" ht="12" customHeight="1">
      <c r="A9" s="118" t="s">
        <v>230</v>
      </c>
      <c r="B9" s="133" t="s">
        <v>300</v>
      </c>
      <c r="C9" s="118" t="s">
        <v>301</v>
      </c>
      <c r="D9" s="120">
        <f t="shared" si="0"/>
        <v>62416</v>
      </c>
      <c r="E9" s="120">
        <f t="shared" si="1"/>
        <v>62416</v>
      </c>
      <c r="F9" s="120">
        <v>0</v>
      </c>
      <c r="G9" s="120">
        <v>0</v>
      </c>
      <c r="H9" s="120">
        <v>0</v>
      </c>
      <c r="I9" s="120">
        <v>8888</v>
      </c>
      <c r="J9" s="120">
        <v>476588</v>
      </c>
      <c r="K9" s="120">
        <v>53528</v>
      </c>
      <c r="L9" s="120">
        <v>0</v>
      </c>
      <c r="M9" s="120">
        <f t="shared" si="2"/>
        <v>1549</v>
      </c>
      <c r="N9" s="120">
        <f t="shared" si="3"/>
        <v>1549</v>
      </c>
      <c r="O9" s="120">
        <v>0</v>
      </c>
      <c r="P9" s="120">
        <v>0</v>
      </c>
      <c r="Q9" s="120">
        <v>0</v>
      </c>
      <c r="R9" s="120">
        <v>1549</v>
      </c>
      <c r="S9" s="120">
        <v>176573</v>
      </c>
      <c r="T9" s="120">
        <v>0</v>
      </c>
      <c r="U9" s="120">
        <v>0</v>
      </c>
      <c r="V9" s="120">
        <f t="shared" si="4"/>
        <v>63965</v>
      </c>
      <c r="W9" s="120">
        <f t="shared" si="5"/>
        <v>63965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10437</v>
      </c>
      <c r="AB9" s="120">
        <f t="shared" si="10"/>
        <v>653161</v>
      </c>
      <c r="AC9" s="120">
        <f t="shared" si="11"/>
        <v>53528</v>
      </c>
      <c r="AD9" s="120">
        <f t="shared" si="12"/>
        <v>0</v>
      </c>
      <c r="AE9" s="120">
        <f t="shared" si="13"/>
        <v>6132</v>
      </c>
      <c r="AF9" s="120">
        <f t="shared" si="14"/>
        <v>6132</v>
      </c>
      <c r="AG9" s="120">
        <v>0</v>
      </c>
      <c r="AH9" s="120">
        <v>5880</v>
      </c>
      <c r="AI9" s="120">
        <v>252</v>
      </c>
      <c r="AJ9" s="120">
        <v>0</v>
      </c>
      <c r="AK9" s="120">
        <v>0</v>
      </c>
      <c r="AL9" s="121" t="s">
        <v>228</v>
      </c>
      <c r="AM9" s="120">
        <f t="shared" si="15"/>
        <v>517419</v>
      </c>
      <c r="AN9" s="120">
        <f t="shared" si="16"/>
        <v>147270</v>
      </c>
      <c r="AO9" s="120">
        <v>52746</v>
      </c>
      <c r="AP9" s="120">
        <v>0</v>
      </c>
      <c r="AQ9" s="120">
        <v>89005</v>
      </c>
      <c r="AR9" s="120">
        <v>5519</v>
      </c>
      <c r="AS9" s="120">
        <f t="shared" si="17"/>
        <v>175145</v>
      </c>
      <c r="AT9" s="120">
        <v>4843</v>
      </c>
      <c r="AU9" s="120">
        <v>162787</v>
      </c>
      <c r="AV9" s="120">
        <v>7515</v>
      </c>
      <c r="AW9" s="120">
        <v>0</v>
      </c>
      <c r="AX9" s="120">
        <f t="shared" si="18"/>
        <v>195004</v>
      </c>
      <c r="AY9" s="120">
        <v>10782</v>
      </c>
      <c r="AZ9" s="120">
        <v>177168</v>
      </c>
      <c r="BA9" s="120">
        <v>7054</v>
      </c>
      <c r="BB9" s="120">
        <v>0</v>
      </c>
      <c r="BC9" s="121" t="s">
        <v>228</v>
      </c>
      <c r="BD9" s="120">
        <v>0</v>
      </c>
      <c r="BE9" s="120">
        <v>15453</v>
      </c>
      <c r="BF9" s="120">
        <f t="shared" si="19"/>
        <v>539004</v>
      </c>
      <c r="BG9" s="120">
        <f t="shared" si="20"/>
        <v>13704</v>
      </c>
      <c r="BH9" s="120">
        <f t="shared" si="21"/>
        <v>6970</v>
      </c>
      <c r="BI9" s="120">
        <v>0</v>
      </c>
      <c r="BJ9" s="120">
        <v>6970</v>
      </c>
      <c r="BK9" s="120">
        <v>0</v>
      </c>
      <c r="BL9" s="120">
        <v>0</v>
      </c>
      <c r="BM9" s="120">
        <v>6734</v>
      </c>
      <c r="BN9" s="121" t="s">
        <v>228</v>
      </c>
      <c r="BO9" s="120">
        <f t="shared" si="22"/>
        <v>164418</v>
      </c>
      <c r="BP9" s="120">
        <f t="shared" si="23"/>
        <v>33926</v>
      </c>
      <c r="BQ9" s="120">
        <v>22773</v>
      </c>
      <c r="BR9" s="120">
        <v>0</v>
      </c>
      <c r="BS9" s="120">
        <v>11153</v>
      </c>
      <c r="BT9" s="120">
        <v>0</v>
      </c>
      <c r="BU9" s="120">
        <f t="shared" si="24"/>
        <v>91707</v>
      </c>
      <c r="BV9" s="120">
        <v>0</v>
      </c>
      <c r="BW9" s="120">
        <v>91707</v>
      </c>
      <c r="BX9" s="120">
        <v>0</v>
      </c>
      <c r="BY9" s="120">
        <v>0</v>
      </c>
      <c r="BZ9" s="120">
        <f t="shared" si="25"/>
        <v>38785</v>
      </c>
      <c r="CA9" s="120">
        <v>0</v>
      </c>
      <c r="CB9" s="120">
        <v>38785</v>
      </c>
      <c r="CC9" s="120">
        <v>0</v>
      </c>
      <c r="CD9" s="120">
        <v>0</v>
      </c>
      <c r="CE9" s="121" t="s">
        <v>228</v>
      </c>
      <c r="CF9" s="120">
        <v>0</v>
      </c>
      <c r="CG9" s="120">
        <v>0</v>
      </c>
      <c r="CH9" s="120">
        <f t="shared" si="26"/>
        <v>178122</v>
      </c>
      <c r="CI9" s="120">
        <f t="shared" si="27"/>
        <v>19836</v>
      </c>
      <c r="CJ9" s="120">
        <f t="shared" si="28"/>
        <v>13102</v>
      </c>
      <c r="CK9" s="120">
        <f t="shared" si="29"/>
        <v>0</v>
      </c>
      <c r="CL9" s="120">
        <f t="shared" si="30"/>
        <v>12850</v>
      </c>
      <c r="CM9" s="120">
        <f t="shared" si="31"/>
        <v>252</v>
      </c>
      <c r="CN9" s="120">
        <f t="shared" si="32"/>
        <v>0</v>
      </c>
      <c r="CO9" s="120">
        <f t="shared" si="33"/>
        <v>6734</v>
      </c>
      <c r="CP9" s="121" t="s">
        <v>228</v>
      </c>
      <c r="CQ9" s="120">
        <f t="shared" si="34"/>
        <v>681837</v>
      </c>
      <c r="CR9" s="120">
        <f t="shared" si="35"/>
        <v>181196</v>
      </c>
      <c r="CS9" s="120">
        <f t="shared" si="36"/>
        <v>75519</v>
      </c>
      <c r="CT9" s="120">
        <f t="shared" si="37"/>
        <v>0</v>
      </c>
      <c r="CU9" s="120">
        <f t="shared" si="38"/>
        <v>100158</v>
      </c>
      <c r="CV9" s="120">
        <f t="shared" si="39"/>
        <v>5519</v>
      </c>
      <c r="CW9" s="120">
        <f t="shared" si="40"/>
        <v>266852</v>
      </c>
      <c r="CX9" s="120">
        <f t="shared" si="41"/>
        <v>4843</v>
      </c>
      <c r="CY9" s="120">
        <f t="shared" si="42"/>
        <v>254494</v>
      </c>
      <c r="CZ9" s="120">
        <f t="shared" si="43"/>
        <v>7515</v>
      </c>
      <c r="DA9" s="120">
        <f t="shared" si="44"/>
        <v>0</v>
      </c>
      <c r="DB9" s="120">
        <f t="shared" si="45"/>
        <v>233789</v>
      </c>
      <c r="DC9" s="120">
        <f t="shared" si="46"/>
        <v>10782</v>
      </c>
      <c r="DD9" s="120">
        <f t="shared" si="47"/>
        <v>215953</v>
      </c>
      <c r="DE9" s="120">
        <f t="shared" si="48"/>
        <v>7054</v>
      </c>
      <c r="DF9" s="120">
        <f t="shared" si="49"/>
        <v>0</v>
      </c>
      <c r="DG9" s="121" t="s">
        <v>228</v>
      </c>
      <c r="DH9" s="120">
        <f t="shared" si="50"/>
        <v>0</v>
      </c>
      <c r="DI9" s="120">
        <f t="shared" si="51"/>
        <v>15453</v>
      </c>
      <c r="DJ9" s="120">
        <f t="shared" si="52"/>
        <v>717126</v>
      </c>
    </row>
    <row r="10" spans="1:114" s="122" customFormat="1" ht="12" customHeight="1">
      <c r="A10" s="118" t="s">
        <v>230</v>
      </c>
      <c r="B10" s="133" t="s">
        <v>302</v>
      </c>
      <c r="C10" s="118" t="s">
        <v>303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20148</v>
      </c>
      <c r="N10" s="120">
        <f t="shared" si="3"/>
        <v>5336</v>
      </c>
      <c r="O10" s="120">
        <v>0</v>
      </c>
      <c r="P10" s="120">
        <v>0</v>
      </c>
      <c r="Q10" s="120">
        <v>0</v>
      </c>
      <c r="R10" s="120">
        <v>5149</v>
      </c>
      <c r="S10" s="120">
        <v>138611</v>
      </c>
      <c r="T10" s="120">
        <v>187</v>
      </c>
      <c r="U10" s="120">
        <v>14812</v>
      </c>
      <c r="V10" s="120">
        <f t="shared" si="4"/>
        <v>20148</v>
      </c>
      <c r="W10" s="120">
        <f t="shared" si="5"/>
        <v>5336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5149</v>
      </c>
      <c r="AB10" s="120">
        <f t="shared" si="10"/>
        <v>138611</v>
      </c>
      <c r="AC10" s="120">
        <f t="shared" si="11"/>
        <v>187</v>
      </c>
      <c r="AD10" s="120">
        <f t="shared" si="12"/>
        <v>14812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228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228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10021</v>
      </c>
      <c r="BH10" s="120">
        <f t="shared" si="21"/>
        <v>10021</v>
      </c>
      <c r="BI10" s="120">
        <v>0</v>
      </c>
      <c r="BJ10" s="120">
        <v>10021</v>
      </c>
      <c r="BK10" s="120">
        <v>0</v>
      </c>
      <c r="BL10" s="120">
        <v>0</v>
      </c>
      <c r="BM10" s="120">
        <v>0</v>
      </c>
      <c r="BN10" s="121" t="s">
        <v>228</v>
      </c>
      <c r="BO10" s="120">
        <f t="shared" si="22"/>
        <v>70111</v>
      </c>
      <c r="BP10" s="120">
        <f t="shared" si="23"/>
        <v>29002</v>
      </c>
      <c r="BQ10" s="120">
        <v>29002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41109</v>
      </c>
      <c r="CA10" s="120">
        <v>0</v>
      </c>
      <c r="CB10" s="120">
        <v>41109</v>
      </c>
      <c r="CC10" s="120">
        <v>0</v>
      </c>
      <c r="CD10" s="120">
        <v>0</v>
      </c>
      <c r="CE10" s="121" t="s">
        <v>228</v>
      </c>
      <c r="CF10" s="120">
        <v>0</v>
      </c>
      <c r="CG10" s="120">
        <v>78627</v>
      </c>
      <c r="CH10" s="120">
        <f t="shared" si="26"/>
        <v>158759</v>
      </c>
      <c r="CI10" s="120">
        <f t="shared" si="27"/>
        <v>10021</v>
      </c>
      <c r="CJ10" s="120">
        <f t="shared" si="28"/>
        <v>10021</v>
      </c>
      <c r="CK10" s="120">
        <f t="shared" si="29"/>
        <v>0</v>
      </c>
      <c r="CL10" s="120">
        <f t="shared" si="30"/>
        <v>10021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228</v>
      </c>
      <c r="CQ10" s="120">
        <f t="shared" si="34"/>
        <v>70111</v>
      </c>
      <c r="CR10" s="120">
        <f t="shared" si="35"/>
        <v>29002</v>
      </c>
      <c r="CS10" s="120">
        <f t="shared" si="36"/>
        <v>29002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0</v>
      </c>
      <c r="CX10" s="120">
        <f t="shared" si="41"/>
        <v>0</v>
      </c>
      <c r="CY10" s="120">
        <f t="shared" si="42"/>
        <v>0</v>
      </c>
      <c r="CZ10" s="120">
        <f t="shared" si="43"/>
        <v>0</v>
      </c>
      <c r="DA10" s="120">
        <f t="shared" si="44"/>
        <v>0</v>
      </c>
      <c r="DB10" s="120">
        <f t="shared" si="45"/>
        <v>41109</v>
      </c>
      <c r="DC10" s="120">
        <f t="shared" si="46"/>
        <v>0</v>
      </c>
      <c r="DD10" s="120">
        <f t="shared" si="47"/>
        <v>41109</v>
      </c>
      <c r="DE10" s="120">
        <f t="shared" si="48"/>
        <v>0</v>
      </c>
      <c r="DF10" s="120">
        <f t="shared" si="49"/>
        <v>0</v>
      </c>
      <c r="DG10" s="121" t="s">
        <v>228</v>
      </c>
      <c r="DH10" s="120">
        <f t="shared" si="50"/>
        <v>0</v>
      </c>
      <c r="DI10" s="120">
        <f t="shared" si="51"/>
        <v>78627</v>
      </c>
      <c r="DJ10" s="120">
        <f t="shared" si="52"/>
        <v>158759</v>
      </c>
    </row>
    <row r="11" spans="1:114" s="122" customFormat="1" ht="12" customHeight="1">
      <c r="A11" s="118" t="s">
        <v>230</v>
      </c>
      <c r="B11" s="133" t="s">
        <v>304</v>
      </c>
      <c r="C11" s="118" t="s">
        <v>305</v>
      </c>
      <c r="D11" s="120">
        <f t="shared" si="0"/>
        <v>102381</v>
      </c>
      <c r="E11" s="120">
        <f t="shared" si="1"/>
        <v>102381</v>
      </c>
      <c r="F11" s="120">
        <v>23509</v>
      </c>
      <c r="G11" s="120">
        <v>0</v>
      </c>
      <c r="H11" s="120">
        <v>61900</v>
      </c>
      <c r="I11" s="120">
        <v>9023</v>
      </c>
      <c r="J11" s="120">
        <v>210948</v>
      </c>
      <c r="K11" s="120">
        <v>7949</v>
      </c>
      <c r="L11" s="120">
        <v>0</v>
      </c>
      <c r="M11" s="120">
        <f t="shared" si="2"/>
        <v>870495</v>
      </c>
      <c r="N11" s="120">
        <f t="shared" si="3"/>
        <v>870495</v>
      </c>
      <c r="O11" s="120">
        <v>522269</v>
      </c>
      <c r="P11" s="120">
        <v>0</v>
      </c>
      <c r="Q11" s="120">
        <v>339300</v>
      </c>
      <c r="R11" s="120">
        <v>8901</v>
      </c>
      <c r="S11" s="120">
        <v>201991</v>
      </c>
      <c r="T11" s="120">
        <v>25</v>
      </c>
      <c r="U11" s="120">
        <v>0</v>
      </c>
      <c r="V11" s="120">
        <f t="shared" si="4"/>
        <v>972876</v>
      </c>
      <c r="W11" s="120">
        <f t="shared" si="5"/>
        <v>972876</v>
      </c>
      <c r="X11" s="120">
        <f t="shared" si="6"/>
        <v>545778</v>
      </c>
      <c r="Y11" s="120">
        <f t="shared" si="7"/>
        <v>0</v>
      </c>
      <c r="Z11" s="120">
        <f t="shared" si="8"/>
        <v>401200</v>
      </c>
      <c r="AA11" s="120">
        <f t="shared" si="9"/>
        <v>17924</v>
      </c>
      <c r="AB11" s="120">
        <f t="shared" si="10"/>
        <v>412939</v>
      </c>
      <c r="AC11" s="120">
        <f t="shared" si="11"/>
        <v>7974</v>
      </c>
      <c r="AD11" s="120">
        <f t="shared" si="12"/>
        <v>0</v>
      </c>
      <c r="AE11" s="120">
        <f t="shared" si="13"/>
        <v>93272</v>
      </c>
      <c r="AF11" s="120">
        <f t="shared" si="14"/>
        <v>42780</v>
      </c>
      <c r="AG11" s="120">
        <v>0</v>
      </c>
      <c r="AH11" s="120">
        <v>0</v>
      </c>
      <c r="AI11" s="120">
        <v>42780</v>
      </c>
      <c r="AJ11" s="120">
        <v>0</v>
      </c>
      <c r="AK11" s="120">
        <v>50492</v>
      </c>
      <c r="AL11" s="121" t="s">
        <v>228</v>
      </c>
      <c r="AM11" s="120">
        <f t="shared" si="15"/>
        <v>220057</v>
      </c>
      <c r="AN11" s="120">
        <f t="shared" si="16"/>
        <v>76892</v>
      </c>
      <c r="AO11" s="120">
        <v>7982</v>
      </c>
      <c r="AP11" s="120">
        <v>0</v>
      </c>
      <c r="AQ11" s="120">
        <v>68910</v>
      </c>
      <c r="AR11" s="120">
        <v>0</v>
      </c>
      <c r="AS11" s="120">
        <f t="shared" si="17"/>
        <v>97857</v>
      </c>
      <c r="AT11" s="120">
        <v>0</v>
      </c>
      <c r="AU11" s="120">
        <v>97857</v>
      </c>
      <c r="AV11" s="120">
        <v>0</v>
      </c>
      <c r="AW11" s="120">
        <v>0</v>
      </c>
      <c r="AX11" s="120">
        <f t="shared" si="18"/>
        <v>45308</v>
      </c>
      <c r="AY11" s="120">
        <v>0</v>
      </c>
      <c r="AZ11" s="120">
        <v>19475</v>
      </c>
      <c r="BA11" s="120">
        <v>25833</v>
      </c>
      <c r="BB11" s="120">
        <v>0</v>
      </c>
      <c r="BC11" s="121" t="s">
        <v>228</v>
      </c>
      <c r="BD11" s="120">
        <v>0</v>
      </c>
      <c r="BE11" s="120">
        <v>0</v>
      </c>
      <c r="BF11" s="120">
        <f t="shared" si="19"/>
        <v>313329</v>
      </c>
      <c r="BG11" s="120">
        <f t="shared" si="20"/>
        <v>917656</v>
      </c>
      <c r="BH11" s="120">
        <f t="shared" si="21"/>
        <v>898756</v>
      </c>
      <c r="BI11" s="120">
        <v>0</v>
      </c>
      <c r="BJ11" s="120">
        <v>898756</v>
      </c>
      <c r="BK11" s="120">
        <v>0</v>
      </c>
      <c r="BL11" s="120">
        <v>0</v>
      </c>
      <c r="BM11" s="120">
        <v>18900</v>
      </c>
      <c r="BN11" s="121" t="s">
        <v>228</v>
      </c>
      <c r="BO11" s="120">
        <f t="shared" si="22"/>
        <v>154830</v>
      </c>
      <c r="BP11" s="120">
        <f t="shared" si="23"/>
        <v>83966</v>
      </c>
      <c r="BQ11" s="120">
        <v>10643</v>
      </c>
      <c r="BR11" s="120">
        <v>0</v>
      </c>
      <c r="BS11" s="120">
        <v>73323</v>
      </c>
      <c r="BT11" s="120">
        <v>0</v>
      </c>
      <c r="BU11" s="120">
        <f t="shared" si="24"/>
        <v>65056</v>
      </c>
      <c r="BV11" s="120">
        <v>0</v>
      </c>
      <c r="BW11" s="120">
        <v>65056</v>
      </c>
      <c r="BX11" s="120">
        <v>0</v>
      </c>
      <c r="BY11" s="120">
        <v>0</v>
      </c>
      <c r="BZ11" s="120">
        <f t="shared" si="25"/>
        <v>5808</v>
      </c>
      <c r="CA11" s="120">
        <v>0</v>
      </c>
      <c r="CB11" s="120">
        <v>3589</v>
      </c>
      <c r="CC11" s="120">
        <v>2219</v>
      </c>
      <c r="CD11" s="120">
        <v>0</v>
      </c>
      <c r="CE11" s="121" t="s">
        <v>228</v>
      </c>
      <c r="CF11" s="120">
        <v>0</v>
      </c>
      <c r="CG11" s="120">
        <v>0</v>
      </c>
      <c r="CH11" s="120">
        <f t="shared" si="26"/>
        <v>1072486</v>
      </c>
      <c r="CI11" s="120">
        <f t="shared" si="27"/>
        <v>1010928</v>
      </c>
      <c r="CJ11" s="120">
        <f t="shared" si="28"/>
        <v>941536</v>
      </c>
      <c r="CK11" s="120">
        <f t="shared" si="29"/>
        <v>0</v>
      </c>
      <c r="CL11" s="120">
        <f t="shared" si="30"/>
        <v>898756</v>
      </c>
      <c r="CM11" s="120">
        <f t="shared" si="31"/>
        <v>42780</v>
      </c>
      <c r="CN11" s="120">
        <f t="shared" si="32"/>
        <v>0</v>
      </c>
      <c r="CO11" s="120">
        <f t="shared" si="33"/>
        <v>69392</v>
      </c>
      <c r="CP11" s="121" t="s">
        <v>228</v>
      </c>
      <c r="CQ11" s="120">
        <f t="shared" si="34"/>
        <v>374887</v>
      </c>
      <c r="CR11" s="120">
        <f t="shared" si="35"/>
        <v>160858</v>
      </c>
      <c r="CS11" s="120">
        <f t="shared" si="36"/>
        <v>18625</v>
      </c>
      <c r="CT11" s="120">
        <f t="shared" si="37"/>
        <v>0</v>
      </c>
      <c r="CU11" s="120">
        <f t="shared" si="38"/>
        <v>142233</v>
      </c>
      <c r="CV11" s="120">
        <f t="shared" si="39"/>
        <v>0</v>
      </c>
      <c r="CW11" s="120">
        <f t="shared" si="40"/>
        <v>162913</v>
      </c>
      <c r="CX11" s="120">
        <f t="shared" si="41"/>
        <v>0</v>
      </c>
      <c r="CY11" s="120">
        <f t="shared" si="42"/>
        <v>162913</v>
      </c>
      <c r="CZ11" s="120">
        <f t="shared" si="43"/>
        <v>0</v>
      </c>
      <c r="DA11" s="120">
        <f t="shared" si="44"/>
        <v>0</v>
      </c>
      <c r="DB11" s="120">
        <f t="shared" si="45"/>
        <v>51116</v>
      </c>
      <c r="DC11" s="120">
        <f t="shared" si="46"/>
        <v>0</v>
      </c>
      <c r="DD11" s="120">
        <f t="shared" si="47"/>
        <v>23064</v>
      </c>
      <c r="DE11" s="120">
        <f t="shared" si="48"/>
        <v>28052</v>
      </c>
      <c r="DF11" s="120">
        <f t="shared" si="49"/>
        <v>0</v>
      </c>
      <c r="DG11" s="121" t="s">
        <v>228</v>
      </c>
      <c r="DH11" s="120">
        <f t="shared" si="50"/>
        <v>0</v>
      </c>
      <c r="DI11" s="120">
        <f t="shared" si="51"/>
        <v>0</v>
      </c>
      <c r="DJ11" s="120">
        <f t="shared" si="52"/>
        <v>1385815</v>
      </c>
    </row>
    <row r="12" spans="1:114" s="122" customFormat="1" ht="12" customHeight="1">
      <c r="A12" s="118" t="s">
        <v>230</v>
      </c>
      <c r="B12" s="133" t="s">
        <v>306</v>
      </c>
      <c r="C12" s="118" t="s">
        <v>307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5247</v>
      </c>
      <c r="N12" s="130">
        <f t="shared" si="3"/>
        <v>5247</v>
      </c>
      <c r="O12" s="130">
        <v>0</v>
      </c>
      <c r="P12" s="130">
        <v>0</v>
      </c>
      <c r="Q12" s="130">
        <v>0</v>
      </c>
      <c r="R12" s="130">
        <v>5247</v>
      </c>
      <c r="S12" s="130">
        <v>98219</v>
      </c>
      <c r="T12" s="130">
        <v>0</v>
      </c>
      <c r="U12" s="130">
        <v>0</v>
      </c>
      <c r="V12" s="130">
        <f t="shared" si="4"/>
        <v>5247</v>
      </c>
      <c r="W12" s="130">
        <f t="shared" si="5"/>
        <v>5247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5247</v>
      </c>
      <c r="AB12" s="130">
        <f t="shared" si="10"/>
        <v>98219</v>
      </c>
      <c r="AC12" s="130">
        <f t="shared" si="11"/>
        <v>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228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228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228</v>
      </c>
      <c r="BO12" s="130">
        <f t="shared" si="22"/>
        <v>103237</v>
      </c>
      <c r="BP12" s="130">
        <f t="shared" si="23"/>
        <v>36971</v>
      </c>
      <c r="BQ12" s="130">
        <v>10245</v>
      </c>
      <c r="BR12" s="130">
        <v>0</v>
      </c>
      <c r="BS12" s="130">
        <v>26726</v>
      </c>
      <c r="BT12" s="130">
        <v>0</v>
      </c>
      <c r="BU12" s="130">
        <f t="shared" si="24"/>
        <v>61872</v>
      </c>
      <c r="BV12" s="130">
        <v>0</v>
      </c>
      <c r="BW12" s="130">
        <v>61872</v>
      </c>
      <c r="BX12" s="130">
        <v>0</v>
      </c>
      <c r="BY12" s="130">
        <v>0</v>
      </c>
      <c r="BZ12" s="130">
        <f t="shared" si="25"/>
        <v>4394</v>
      </c>
      <c r="CA12" s="130">
        <v>0</v>
      </c>
      <c r="CB12" s="130">
        <v>2655</v>
      </c>
      <c r="CC12" s="130">
        <v>1739</v>
      </c>
      <c r="CD12" s="130">
        <v>0</v>
      </c>
      <c r="CE12" s="131" t="s">
        <v>228</v>
      </c>
      <c r="CF12" s="130">
        <v>0</v>
      </c>
      <c r="CG12" s="130">
        <v>229</v>
      </c>
      <c r="CH12" s="130">
        <f t="shared" si="26"/>
        <v>103466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228</v>
      </c>
      <c r="CQ12" s="130">
        <f t="shared" si="34"/>
        <v>103237</v>
      </c>
      <c r="CR12" s="130">
        <f t="shared" si="35"/>
        <v>36971</v>
      </c>
      <c r="CS12" s="130">
        <f t="shared" si="36"/>
        <v>10245</v>
      </c>
      <c r="CT12" s="130">
        <f t="shared" si="37"/>
        <v>0</v>
      </c>
      <c r="CU12" s="130">
        <f t="shared" si="38"/>
        <v>26726</v>
      </c>
      <c r="CV12" s="130">
        <f t="shared" si="39"/>
        <v>0</v>
      </c>
      <c r="CW12" s="130">
        <f t="shared" si="40"/>
        <v>61872</v>
      </c>
      <c r="CX12" s="130">
        <f t="shared" si="41"/>
        <v>0</v>
      </c>
      <c r="CY12" s="130">
        <f t="shared" si="42"/>
        <v>61872</v>
      </c>
      <c r="CZ12" s="130">
        <f t="shared" si="43"/>
        <v>0</v>
      </c>
      <c r="DA12" s="130">
        <f t="shared" si="44"/>
        <v>0</v>
      </c>
      <c r="DB12" s="130">
        <f t="shared" si="45"/>
        <v>4394</v>
      </c>
      <c r="DC12" s="130">
        <f t="shared" si="46"/>
        <v>0</v>
      </c>
      <c r="DD12" s="130">
        <f t="shared" si="47"/>
        <v>2655</v>
      </c>
      <c r="DE12" s="130">
        <f t="shared" si="48"/>
        <v>1739</v>
      </c>
      <c r="DF12" s="130">
        <f t="shared" si="49"/>
        <v>0</v>
      </c>
      <c r="DG12" s="131" t="s">
        <v>228</v>
      </c>
      <c r="DH12" s="130">
        <f t="shared" si="50"/>
        <v>0</v>
      </c>
      <c r="DI12" s="130">
        <f t="shared" si="51"/>
        <v>229</v>
      </c>
      <c r="DJ12" s="130">
        <f t="shared" si="52"/>
        <v>103466</v>
      </c>
    </row>
    <row r="13" spans="1:114" s="122" customFormat="1" ht="12" customHeight="1">
      <c r="A13" s="118" t="s">
        <v>230</v>
      </c>
      <c r="B13" s="133" t="s">
        <v>308</v>
      </c>
      <c r="C13" s="118" t="s">
        <v>309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100105</v>
      </c>
      <c r="T13" s="130">
        <v>0</v>
      </c>
      <c r="U13" s="130">
        <v>0</v>
      </c>
      <c r="V13" s="130">
        <f t="shared" si="4"/>
        <v>0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100105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228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228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228</v>
      </c>
      <c r="BO13" s="130">
        <f t="shared" si="22"/>
        <v>98392</v>
      </c>
      <c r="BP13" s="130">
        <f t="shared" si="23"/>
        <v>26223</v>
      </c>
      <c r="BQ13" s="130">
        <v>26223</v>
      </c>
      <c r="BR13" s="130">
        <v>0</v>
      </c>
      <c r="BS13" s="130">
        <v>0</v>
      </c>
      <c r="BT13" s="130">
        <v>0</v>
      </c>
      <c r="BU13" s="130">
        <f t="shared" si="24"/>
        <v>53560</v>
      </c>
      <c r="BV13" s="130">
        <v>0</v>
      </c>
      <c r="BW13" s="130">
        <v>53560</v>
      </c>
      <c r="BX13" s="130">
        <v>0</v>
      </c>
      <c r="BY13" s="130">
        <v>0</v>
      </c>
      <c r="BZ13" s="130">
        <f t="shared" si="25"/>
        <v>18609</v>
      </c>
      <c r="CA13" s="130">
        <v>0</v>
      </c>
      <c r="CB13" s="130">
        <v>18609</v>
      </c>
      <c r="CC13" s="130">
        <v>0</v>
      </c>
      <c r="CD13" s="130">
        <v>0</v>
      </c>
      <c r="CE13" s="131" t="s">
        <v>228</v>
      </c>
      <c r="CF13" s="130">
        <v>0</v>
      </c>
      <c r="CG13" s="130">
        <v>1713</v>
      </c>
      <c r="CH13" s="130">
        <f t="shared" si="26"/>
        <v>100105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228</v>
      </c>
      <c r="CQ13" s="130">
        <f t="shared" si="34"/>
        <v>98392</v>
      </c>
      <c r="CR13" s="130">
        <f t="shared" si="35"/>
        <v>26223</v>
      </c>
      <c r="CS13" s="130">
        <f t="shared" si="36"/>
        <v>26223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53560</v>
      </c>
      <c r="CX13" s="130">
        <f t="shared" si="41"/>
        <v>0</v>
      </c>
      <c r="CY13" s="130">
        <f t="shared" si="42"/>
        <v>53560</v>
      </c>
      <c r="CZ13" s="130">
        <f t="shared" si="43"/>
        <v>0</v>
      </c>
      <c r="DA13" s="130">
        <f t="shared" si="44"/>
        <v>0</v>
      </c>
      <c r="DB13" s="130">
        <f t="shared" si="45"/>
        <v>18609</v>
      </c>
      <c r="DC13" s="130">
        <f t="shared" si="46"/>
        <v>0</v>
      </c>
      <c r="DD13" s="130">
        <f t="shared" si="47"/>
        <v>18609</v>
      </c>
      <c r="DE13" s="130">
        <f t="shared" si="48"/>
        <v>0</v>
      </c>
      <c r="DF13" s="130">
        <f t="shared" si="49"/>
        <v>0</v>
      </c>
      <c r="DG13" s="131" t="s">
        <v>228</v>
      </c>
      <c r="DH13" s="130">
        <f t="shared" si="50"/>
        <v>0</v>
      </c>
      <c r="DI13" s="130">
        <f t="shared" si="51"/>
        <v>1713</v>
      </c>
      <c r="DJ13" s="130">
        <f t="shared" si="52"/>
        <v>100105</v>
      </c>
    </row>
    <row r="14" spans="1:114" s="122" customFormat="1" ht="12" customHeight="1">
      <c r="A14" s="118" t="s">
        <v>230</v>
      </c>
      <c r="B14" s="133" t="s">
        <v>310</v>
      </c>
      <c r="C14" s="118" t="s">
        <v>311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2010</v>
      </c>
      <c r="N14" s="130">
        <f t="shared" si="3"/>
        <v>2010</v>
      </c>
      <c r="O14" s="130">
        <v>0</v>
      </c>
      <c r="P14" s="130">
        <v>0</v>
      </c>
      <c r="Q14" s="130">
        <v>0</v>
      </c>
      <c r="R14" s="130">
        <v>2010</v>
      </c>
      <c r="S14" s="130">
        <v>57852</v>
      </c>
      <c r="T14" s="130">
        <v>0</v>
      </c>
      <c r="U14" s="130">
        <v>0</v>
      </c>
      <c r="V14" s="130">
        <f t="shared" si="4"/>
        <v>2010</v>
      </c>
      <c r="W14" s="130">
        <f t="shared" si="5"/>
        <v>2010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2010</v>
      </c>
      <c r="AB14" s="130">
        <f t="shared" si="10"/>
        <v>57852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228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228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228</v>
      </c>
      <c r="BO14" s="130">
        <f t="shared" si="22"/>
        <v>59862</v>
      </c>
      <c r="BP14" s="130">
        <f t="shared" si="23"/>
        <v>26254</v>
      </c>
      <c r="BQ14" s="130">
        <v>5334</v>
      </c>
      <c r="BR14" s="130">
        <v>0</v>
      </c>
      <c r="BS14" s="130">
        <v>0</v>
      </c>
      <c r="BT14" s="130">
        <v>20920</v>
      </c>
      <c r="BU14" s="130">
        <f t="shared" si="24"/>
        <v>29279</v>
      </c>
      <c r="BV14" s="130">
        <v>0</v>
      </c>
      <c r="BW14" s="130">
        <v>0</v>
      </c>
      <c r="BX14" s="130">
        <v>29279</v>
      </c>
      <c r="BY14" s="130">
        <v>0</v>
      </c>
      <c r="BZ14" s="130">
        <f t="shared" si="25"/>
        <v>4329</v>
      </c>
      <c r="CA14" s="130">
        <v>0</v>
      </c>
      <c r="CB14" s="130">
        <v>0</v>
      </c>
      <c r="CC14" s="130">
        <v>0</v>
      </c>
      <c r="CD14" s="130">
        <v>4329</v>
      </c>
      <c r="CE14" s="131" t="s">
        <v>228</v>
      </c>
      <c r="CF14" s="130">
        <v>0</v>
      </c>
      <c r="CG14" s="130">
        <v>0</v>
      </c>
      <c r="CH14" s="130">
        <f t="shared" si="26"/>
        <v>59862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228</v>
      </c>
      <c r="CQ14" s="130">
        <f t="shared" si="34"/>
        <v>59862</v>
      </c>
      <c r="CR14" s="130">
        <f t="shared" si="35"/>
        <v>26254</v>
      </c>
      <c r="CS14" s="130">
        <f t="shared" si="36"/>
        <v>5334</v>
      </c>
      <c r="CT14" s="130">
        <f t="shared" si="37"/>
        <v>0</v>
      </c>
      <c r="CU14" s="130">
        <f t="shared" si="38"/>
        <v>0</v>
      </c>
      <c r="CV14" s="130">
        <f t="shared" si="39"/>
        <v>20920</v>
      </c>
      <c r="CW14" s="130">
        <f t="shared" si="40"/>
        <v>29279</v>
      </c>
      <c r="CX14" s="130">
        <f t="shared" si="41"/>
        <v>0</v>
      </c>
      <c r="CY14" s="130">
        <f t="shared" si="42"/>
        <v>0</v>
      </c>
      <c r="CZ14" s="130">
        <f t="shared" si="43"/>
        <v>29279</v>
      </c>
      <c r="DA14" s="130">
        <f t="shared" si="44"/>
        <v>0</v>
      </c>
      <c r="DB14" s="130">
        <f t="shared" si="45"/>
        <v>4329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4329</v>
      </c>
      <c r="DG14" s="131" t="s">
        <v>228</v>
      </c>
      <c r="DH14" s="130">
        <f t="shared" si="50"/>
        <v>0</v>
      </c>
      <c r="DI14" s="130">
        <f t="shared" si="51"/>
        <v>0</v>
      </c>
      <c r="DJ14" s="130">
        <f t="shared" si="52"/>
        <v>59862</v>
      </c>
    </row>
    <row r="15" spans="1:114" s="122" customFormat="1" ht="12" customHeight="1">
      <c r="A15" s="118" t="s">
        <v>230</v>
      </c>
      <c r="B15" s="133" t="s">
        <v>312</v>
      </c>
      <c r="C15" s="118" t="s">
        <v>313</v>
      </c>
      <c r="D15" s="130">
        <f t="shared" si="0"/>
        <v>150010</v>
      </c>
      <c r="E15" s="130">
        <f t="shared" si="1"/>
        <v>177859</v>
      </c>
      <c r="F15" s="130">
        <v>5858</v>
      </c>
      <c r="G15" s="130">
        <v>0</v>
      </c>
      <c r="H15" s="130">
        <v>0</v>
      </c>
      <c r="I15" s="130">
        <v>120260</v>
      </c>
      <c r="J15" s="130">
        <v>316253</v>
      </c>
      <c r="K15" s="130">
        <v>51741</v>
      </c>
      <c r="L15" s="130">
        <v>-27849</v>
      </c>
      <c r="M15" s="130">
        <f t="shared" si="2"/>
        <v>-6162</v>
      </c>
      <c r="N15" s="130">
        <f t="shared" si="3"/>
        <v>6708</v>
      </c>
      <c r="O15" s="130">
        <v>0</v>
      </c>
      <c r="P15" s="130">
        <v>0</v>
      </c>
      <c r="Q15" s="130">
        <v>0</v>
      </c>
      <c r="R15" s="130">
        <v>2328</v>
      </c>
      <c r="S15" s="130">
        <v>87959</v>
      </c>
      <c r="T15" s="130">
        <v>4380</v>
      </c>
      <c r="U15" s="130">
        <v>-12870</v>
      </c>
      <c r="V15" s="130">
        <f t="shared" si="4"/>
        <v>143848</v>
      </c>
      <c r="W15" s="130">
        <f t="shared" si="5"/>
        <v>184567</v>
      </c>
      <c r="X15" s="130">
        <f t="shared" si="6"/>
        <v>5858</v>
      </c>
      <c r="Y15" s="130">
        <f t="shared" si="7"/>
        <v>0</v>
      </c>
      <c r="Z15" s="130">
        <f t="shared" si="8"/>
        <v>0</v>
      </c>
      <c r="AA15" s="130">
        <f t="shared" si="9"/>
        <v>122588</v>
      </c>
      <c r="AB15" s="130">
        <f t="shared" si="10"/>
        <v>404212</v>
      </c>
      <c r="AC15" s="130">
        <f t="shared" si="11"/>
        <v>56121</v>
      </c>
      <c r="AD15" s="130">
        <f t="shared" si="12"/>
        <v>-40719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228</v>
      </c>
      <c r="AM15" s="130">
        <f t="shared" si="15"/>
        <v>466263</v>
      </c>
      <c r="AN15" s="130">
        <f t="shared" si="16"/>
        <v>47419</v>
      </c>
      <c r="AO15" s="130">
        <v>47419</v>
      </c>
      <c r="AP15" s="130">
        <v>0</v>
      </c>
      <c r="AQ15" s="130">
        <v>0</v>
      </c>
      <c r="AR15" s="130">
        <v>0</v>
      </c>
      <c r="AS15" s="130">
        <f t="shared" si="17"/>
        <v>270729</v>
      </c>
      <c r="AT15" s="130">
        <v>0</v>
      </c>
      <c r="AU15" s="130">
        <v>216583</v>
      </c>
      <c r="AV15" s="130">
        <v>54146</v>
      </c>
      <c r="AW15" s="130">
        <v>0</v>
      </c>
      <c r="AX15" s="130">
        <f t="shared" si="18"/>
        <v>148115</v>
      </c>
      <c r="AY15" s="130">
        <v>0</v>
      </c>
      <c r="AZ15" s="130">
        <v>124825</v>
      </c>
      <c r="BA15" s="130">
        <v>0</v>
      </c>
      <c r="BB15" s="130">
        <v>23290</v>
      </c>
      <c r="BC15" s="131" t="s">
        <v>228</v>
      </c>
      <c r="BD15" s="130">
        <v>0</v>
      </c>
      <c r="BE15" s="130">
        <v>0</v>
      </c>
      <c r="BF15" s="130">
        <f t="shared" si="19"/>
        <v>466263</v>
      </c>
      <c r="BG15" s="130">
        <f t="shared" si="20"/>
        <v>5775</v>
      </c>
      <c r="BH15" s="130">
        <f t="shared" si="21"/>
        <v>5775</v>
      </c>
      <c r="BI15" s="130">
        <v>0</v>
      </c>
      <c r="BJ15" s="130">
        <v>0</v>
      </c>
      <c r="BK15" s="130">
        <v>0</v>
      </c>
      <c r="BL15" s="130">
        <v>5775</v>
      </c>
      <c r="BM15" s="130">
        <v>0</v>
      </c>
      <c r="BN15" s="131" t="s">
        <v>228</v>
      </c>
      <c r="BO15" s="130">
        <f t="shared" si="22"/>
        <v>76022</v>
      </c>
      <c r="BP15" s="130">
        <f t="shared" si="23"/>
        <v>24457</v>
      </c>
      <c r="BQ15" s="130">
        <v>15037</v>
      </c>
      <c r="BR15" s="130">
        <v>0</v>
      </c>
      <c r="BS15" s="130">
        <v>9420</v>
      </c>
      <c r="BT15" s="130">
        <v>0</v>
      </c>
      <c r="BU15" s="130">
        <f t="shared" si="24"/>
        <v>47615</v>
      </c>
      <c r="BV15" s="130">
        <v>0</v>
      </c>
      <c r="BW15" s="130">
        <v>47615</v>
      </c>
      <c r="BX15" s="130">
        <v>0</v>
      </c>
      <c r="BY15" s="130">
        <v>0</v>
      </c>
      <c r="BZ15" s="130">
        <f t="shared" si="25"/>
        <v>3950</v>
      </c>
      <c r="CA15" s="130">
        <v>0</v>
      </c>
      <c r="CB15" s="130">
        <v>0</v>
      </c>
      <c r="CC15" s="130">
        <v>0</v>
      </c>
      <c r="CD15" s="130">
        <v>3950</v>
      </c>
      <c r="CE15" s="131" t="s">
        <v>228</v>
      </c>
      <c r="CF15" s="130">
        <v>0</v>
      </c>
      <c r="CG15" s="130">
        <v>0</v>
      </c>
      <c r="CH15" s="130">
        <f t="shared" si="26"/>
        <v>81797</v>
      </c>
      <c r="CI15" s="130">
        <f t="shared" si="27"/>
        <v>5775</v>
      </c>
      <c r="CJ15" s="130">
        <f t="shared" si="28"/>
        <v>5775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5775</v>
      </c>
      <c r="CO15" s="130">
        <f t="shared" si="33"/>
        <v>0</v>
      </c>
      <c r="CP15" s="131" t="s">
        <v>228</v>
      </c>
      <c r="CQ15" s="130">
        <f t="shared" si="34"/>
        <v>542285</v>
      </c>
      <c r="CR15" s="130">
        <f t="shared" si="35"/>
        <v>71876</v>
      </c>
      <c r="CS15" s="130">
        <f t="shared" si="36"/>
        <v>62456</v>
      </c>
      <c r="CT15" s="130">
        <f t="shared" si="37"/>
        <v>0</v>
      </c>
      <c r="CU15" s="130">
        <f t="shared" si="38"/>
        <v>9420</v>
      </c>
      <c r="CV15" s="130">
        <f t="shared" si="39"/>
        <v>0</v>
      </c>
      <c r="CW15" s="130">
        <f t="shared" si="40"/>
        <v>318344</v>
      </c>
      <c r="CX15" s="130">
        <f t="shared" si="41"/>
        <v>0</v>
      </c>
      <c r="CY15" s="130">
        <f t="shared" si="42"/>
        <v>264198</v>
      </c>
      <c r="CZ15" s="130">
        <f t="shared" si="43"/>
        <v>54146</v>
      </c>
      <c r="DA15" s="130">
        <f t="shared" si="44"/>
        <v>0</v>
      </c>
      <c r="DB15" s="130">
        <f t="shared" si="45"/>
        <v>152065</v>
      </c>
      <c r="DC15" s="130">
        <f t="shared" si="46"/>
        <v>0</v>
      </c>
      <c r="DD15" s="130">
        <f t="shared" si="47"/>
        <v>124825</v>
      </c>
      <c r="DE15" s="130">
        <f t="shared" si="48"/>
        <v>0</v>
      </c>
      <c r="DF15" s="130">
        <f t="shared" si="49"/>
        <v>27240</v>
      </c>
      <c r="DG15" s="131" t="s">
        <v>228</v>
      </c>
      <c r="DH15" s="130">
        <f t="shared" si="50"/>
        <v>0</v>
      </c>
      <c r="DI15" s="130">
        <f t="shared" si="51"/>
        <v>0</v>
      </c>
      <c r="DJ15" s="130">
        <f t="shared" si="52"/>
        <v>548060</v>
      </c>
    </row>
    <row r="16" spans="1:114" s="122" customFormat="1" ht="12" customHeight="1">
      <c r="A16" s="118" t="s">
        <v>230</v>
      </c>
      <c r="B16" s="133" t="s">
        <v>314</v>
      </c>
      <c r="C16" s="118" t="s">
        <v>315</v>
      </c>
      <c r="D16" s="130">
        <f t="shared" si="0"/>
        <v>26690</v>
      </c>
      <c r="E16" s="130">
        <f t="shared" si="1"/>
        <v>26690</v>
      </c>
      <c r="F16" s="130">
        <v>0</v>
      </c>
      <c r="G16" s="130">
        <v>0</v>
      </c>
      <c r="H16" s="130">
        <v>0</v>
      </c>
      <c r="I16" s="130">
        <v>26690</v>
      </c>
      <c r="J16" s="130">
        <v>124266</v>
      </c>
      <c r="K16" s="130">
        <v>0</v>
      </c>
      <c r="L16" s="130">
        <v>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26690</v>
      </c>
      <c r="W16" s="130">
        <f t="shared" si="5"/>
        <v>26690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26690</v>
      </c>
      <c r="AB16" s="130">
        <f t="shared" si="10"/>
        <v>124266</v>
      </c>
      <c r="AC16" s="130">
        <f t="shared" si="11"/>
        <v>0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228</v>
      </c>
      <c r="AM16" s="130">
        <f t="shared" si="15"/>
        <v>150956</v>
      </c>
      <c r="AN16" s="130">
        <f t="shared" si="16"/>
        <v>54755</v>
      </c>
      <c r="AO16" s="130">
        <v>22976</v>
      </c>
      <c r="AP16" s="130">
        <v>0</v>
      </c>
      <c r="AQ16" s="130">
        <v>23834</v>
      </c>
      <c r="AR16" s="130">
        <v>7945</v>
      </c>
      <c r="AS16" s="130">
        <f t="shared" si="17"/>
        <v>46477</v>
      </c>
      <c r="AT16" s="130">
        <v>0</v>
      </c>
      <c r="AU16" s="130">
        <v>45080</v>
      </c>
      <c r="AV16" s="130">
        <v>1397</v>
      </c>
      <c r="AW16" s="130">
        <v>0</v>
      </c>
      <c r="AX16" s="130">
        <f t="shared" si="18"/>
        <v>49724</v>
      </c>
      <c r="AY16" s="130">
        <v>0</v>
      </c>
      <c r="AZ16" s="130">
        <v>47655</v>
      </c>
      <c r="BA16" s="130">
        <v>2069</v>
      </c>
      <c r="BB16" s="130">
        <v>0</v>
      </c>
      <c r="BC16" s="131" t="s">
        <v>228</v>
      </c>
      <c r="BD16" s="130">
        <v>0</v>
      </c>
      <c r="BE16" s="130">
        <v>0</v>
      </c>
      <c r="BF16" s="130">
        <f t="shared" si="19"/>
        <v>150956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228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228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228</v>
      </c>
      <c r="CQ16" s="130">
        <f t="shared" si="34"/>
        <v>150956</v>
      </c>
      <c r="CR16" s="130">
        <f t="shared" si="35"/>
        <v>54755</v>
      </c>
      <c r="CS16" s="130">
        <f t="shared" si="36"/>
        <v>22976</v>
      </c>
      <c r="CT16" s="130">
        <f t="shared" si="37"/>
        <v>0</v>
      </c>
      <c r="CU16" s="130">
        <f t="shared" si="38"/>
        <v>23834</v>
      </c>
      <c r="CV16" s="130">
        <f t="shared" si="39"/>
        <v>7945</v>
      </c>
      <c r="CW16" s="130">
        <f t="shared" si="40"/>
        <v>46477</v>
      </c>
      <c r="CX16" s="130">
        <f t="shared" si="41"/>
        <v>0</v>
      </c>
      <c r="CY16" s="130">
        <f t="shared" si="42"/>
        <v>45080</v>
      </c>
      <c r="CZ16" s="130">
        <f t="shared" si="43"/>
        <v>1397</v>
      </c>
      <c r="DA16" s="130">
        <f t="shared" si="44"/>
        <v>0</v>
      </c>
      <c r="DB16" s="130">
        <f t="shared" si="45"/>
        <v>49724</v>
      </c>
      <c r="DC16" s="130">
        <f t="shared" si="46"/>
        <v>0</v>
      </c>
      <c r="DD16" s="130">
        <f t="shared" si="47"/>
        <v>47655</v>
      </c>
      <c r="DE16" s="130">
        <f t="shared" si="48"/>
        <v>2069</v>
      </c>
      <c r="DF16" s="130">
        <f t="shared" si="49"/>
        <v>0</v>
      </c>
      <c r="DG16" s="131" t="s">
        <v>228</v>
      </c>
      <c r="DH16" s="130">
        <f t="shared" si="50"/>
        <v>0</v>
      </c>
      <c r="DI16" s="130">
        <f t="shared" si="51"/>
        <v>0</v>
      </c>
      <c r="DJ16" s="130">
        <f t="shared" si="52"/>
        <v>150956</v>
      </c>
    </row>
    <row r="17" spans="1:114" s="122" customFormat="1" ht="12" customHeight="1">
      <c r="A17" s="118" t="s">
        <v>230</v>
      </c>
      <c r="B17" s="133" t="s">
        <v>316</v>
      </c>
      <c r="C17" s="118" t="s">
        <v>317</v>
      </c>
      <c r="D17" s="130">
        <f t="shared" si="0"/>
        <v>263387</v>
      </c>
      <c r="E17" s="130">
        <f t="shared" si="1"/>
        <v>42106</v>
      </c>
      <c r="F17" s="130">
        <v>0</v>
      </c>
      <c r="G17" s="130">
        <v>0</v>
      </c>
      <c r="H17" s="130">
        <v>0</v>
      </c>
      <c r="I17" s="130">
        <v>41168</v>
      </c>
      <c r="J17" s="130">
        <v>426875</v>
      </c>
      <c r="K17" s="130">
        <v>938</v>
      </c>
      <c r="L17" s="130">
        <v>221281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263387</v>
      </c>
      <c r="W17" s="130">
        <f t="shared" si="5"/>
        <v>42106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41168</v>
      </c>
      <c r="AB17" s="130">
        <f t="shared" si="10"/>
        <v>426875</v>
      </c>
      <c r="AC17" s="130">
        <f t="shared" si="11"/>
        <v>938</v>
      </c>
      <c r="AD17" s="130">
        <f t="shared" si="12"/>
        <v>221281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228</v>
      </c>
      <c r="AM17" s="130">
        <f t="shared" si="15"/>
        <v>690262</v>
      </c>
      <c r="AN17" s="130">
        <f t="shared" si="16"/>
        <v>69991</v>
      </c>
      <c r="AO17" s="130">
        <v>69991</v>
      </c>
      <c r="AP17" s="130">
        <v>0</v>
      </c>
      <c r="AQ17" s="130">
        <v>0</v>
      </c>
      <c r="AR17" s="130">
        <v>0</v>
      </c>
      <c r="AS17" s="130">
        <f t="shared" si="17"/>
        <v>531111</v>
      </c>
      <c r="AT17" s="130">
        <v>0</v>
      </c>
      <c r="AU17" s="130">
        <v>531111</v>
      </c>
      <c r="AV17" s="130">
        <v>0</v>
      </c>
      <c r="AW17" s="130">
        <v>0</v>
      </c>
      <c r="AX17" s="130">
        <f t="shared" si="18"/>
        <v>89160</v>
      </c>
      <c r="AY17" s="130">
        <v>0</v>
      </c>
      <c r="AZ17" s="130">
        <v>89160</v>
      </c>
      <c r="BA17" s="130">
        <v>0</v>
      </c>
      <c r="BB17" s="130">
        <v>0</v>
      </c>
      <c r="BC17" s="131" t="s">
        <v>228</v>
      </c>
      <c r="BD17" s="130">
        <v>0</v>
      </c>
      <c r="BE17" s="130">
        <v>0</v>
      </c>
      <c r="BF17" s="130">
        <f t="shared" si="19"/>
        <v>690262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228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228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228</v>
      </c>
      <c r="CQ17" s="130">
        <f t="shared" si="34"/>
        <v>690262</v>
      </c>
      <c r="CR17" s="130">
        <f t="shared" si="35"/>
        <v>69991</v>
      </c>
      <c r="CS17" s="130">
        <f t="shared" si="36"/>
        <v>69991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531111</v>
      </c>
      <c r="CX17" s="130">
        <f t="shared" si="41"/>
        <v>0</v>
      </c>
      <c r="CY17" s="130">
        <f t="shared" si="42"/>
        <v>531111</v>
      </c>
      <c r="CZ17" s="130">
        <f t="shared" si="43"/>
        <v>0</v>
      </c>
      <c r="DA17" s="130">
        <f t="shared" si="44"/>
        <v>0</v>
      </c>
      <c r="DB17" s="130">
        <f t="shared" si="45"/>
        <v>89160</v>
      </c>
      <c r="DC17" s="130">
        <f t="shared" si="46"/>
        <v>0</v>
      </c>
      <c r="DD17" s="130">
        <f t="shared" si="47"/>
        <v>89160</v>
      </c>
      <c r="DE17" s="130">
        <f t="shared" si="48"/>
        <v>0</v>
      </c>
      <c r="DF17" s="130">
        <f t="shared" si="49"/>
        <v>0</v>
      </c>
      <c r="DG17" s="131" t="s">
        <v>228</v>
      </c>
      <c r="DH17" s="130">
        <f t="shared" si="50"/>
        <v>0</v>
      </c>
      <c r="DI17" s="130">
        <f t="shared" si="51"/>
        <v>0</v>
      </c>
      <c r="DJ17" s="130">
        <f t="shared" si="52"/>
        <v>690262</v>
      </c>
    </row>
    <row r="18" spans="1:114" s="122" customFormat="1" ht="12" customHeight="1">
      <c r="A18" s="118" t="s">
        <v>230</v>
      </c>
      <c r="B18" s="133" t="s">
        <v>318</v>
      </c>
      <c r="C18" s="118" t="s">
        <v>319</v>
      </c>
      <c r="D18" s="130">
        <f t="shared" si="0"/>
        <v>50994</v>
      </c>
      <c r="E18" s="130">
        <f t="shared" si="1"/>
        <v>50994</v>
      </c>
      <c r="F18" s="130">
        <v>0</v>
      </c>
      <c r="G18" s="130">
        <v>0</v>
      </c>
      <c r="H18" s="130">
        <v>0</v>
      </c>
      <c r="I18" s="130">
        <v>23349</v>
      </c>
      <c r="J18" s="130">
        <v>396581</v>
      </c>
      <c r="K18" s="130">
        <v>27645</v>
      </c>
      <c r="L18" s="130">
        <v>0</v>
      </c>
      <c r="M18" s="130">
        <f t="shared" si="2"/>
        <v>60</v>
      </c>
      <c r="N18" s="130">
        <f t="shared" si="3"/>
        <v>60</v>
      </c>
      <c r="O18" s="130">
        <v>0</v>
      </c>
      <c r="P18" s="130">
        <v>0</v>
      </c>
      <c r="Q18" s="130">
        <v>0</v>
      </c>
      <c r="R18" s="130">
        <v>60</v>
      </c>
      <c r="S18" s="130">
        <v>177625</v>
      </c>
      <c r="T18" s="130">
        <v>0</v>
      </c>
      <c r="U18" s="130">
        <v>0</v>
      </c>
      <c r="V18" s="130">
        <f t="shared" si="4"/>
        <v>51054</v>
      </c>
      <c r="W18" s="130">
        <f t="shared" si="5"/>
        <v>51054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23409</v>
      </c>
      <c r="AB18" s="130">
        <f t="shared" si="10"/>
        <v>574206</v>
      </c>
      <c r="AC18" s="130">
        <f t="shared" si="11"/>
        <v>27645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228</v>
      </c>
      <c r="AM18" s="130">
        <f t="shared" si="15"/>
        <v>447575</v>
      </c>
      <c r="AN18" s="130">
        <f t="shared" si="16"/>
        <v>78901</v>
      </c>
      <c r="AO18" s="130">
        <v>48481</v>
      </c>
      <c r="AP18" s="130">
        <v>0</v>
      </c>
      <c r="AQ18" s="130">
        <v>30420</v>
      </c>
      <c r="AR18" s="130">
        <v>0</v>
      </c>
      <c r="AS18" s="130">
        <f t="shared" si="17"/>
        <v>265691</v>
      </c>
      <c r="AT18" s="130">
        <v>0</v>
      </c>
      <c r="AU18" s="130">
        <v>257936</v>
      </c>
      <c r="AV18" s="130">
        <v>7755</v>
      </c>
      <c r="AW18" s="130">
        <v>0</v>
      </c>
      <c r="AX18" s="130">
        <f t="shared" si="18"/>
        <v>102983</v>
      </c>
      <c r="AY18" s="130">
        <v>0</v>
      </c>
      <c r="AZ18" s="130">
        <v>97463</v>
      </c>
      <c r="BA18" s="130">
        <v>5520</v>
      </c>
      <c r="BB18" s="130">
        <v>0</v>
      </c>
      <c r="BC18" s="131" t="s">
        <v>228</v>
      </c>
      <c r="BD18" s="130">
        <v>0</v>
      </c>
      <c r="BE18" s="130">
        <v>0</v>
      </c>
      <c r="BF18" s="130">
        <f t="shared" si="19"/>
        <v>447575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228</v>
      </c>
      <c r="BO18" s="130">
        <f t="shared" si="22"/>
        <v>177685</v>
      </c>
      <c r="BP18" s="130">
        <f t="shared" si="23"/>
        <v>50066</v>
      </c>
      <c r="BQ18" s="130">
        <v>37029</v>
      </c>
      <c r="BR18" s="130">
        <v>0</v>
      </c>
      <c r="BS18" s="130">
        <v>13037</v>
      </c>
      <c r="BT18" s="130">
        <v>0</v>
      </c>
      <c r="BU18" s="130">
        <f t="shared" si="24"/>
        <v>102028</v>
      </c>
      <c r="BV18" s="130">
        <v>0</v>
      </c>
      <c r="BW18" s="130">
        <v>102028</v>
      </c>
      <c r="BX18" s="130">
        <v>0</v>
      </c>
      <c r="BY18" s="130">
        <v>0</v>
      </c>
      <c r="BZ18" s="130">
        <f t="shared" si="25"/>
        <v>25591</v>
      </c>
      <c r="CA18" s="130">
        <v>0</v>
      </c>
      <c r="CB18" s="130">
        <v>25591</v>
      </c>
      <c r="CC18" s="130">
        <v>0</v>
      </c>
      <c r="CD18" s="130">
        <v>0</v>
      </c>
      <c r="CE18" s="131" t="s">
        <v>228</v>
      </c>
      <c r="CF18" s="130">
        <v>0</v>
      </c>
      <c r="CG18" s="130">
        <v>0</v>
      </c>
      <c r="CH18" s="130">
        <f t="shared" si="26"/>
        <v>177685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228</v>
      </c>
      <c r="CQ18" s="130">
        <f t="shared" si="34"/>
        <v>625260</v>
      </c>
      <c r="CR18" s="130">
        <f t="shared" si="35"/>
        <v>128967</v>
      </c>
      <c r="CS18" s="130">
        <f t="shared" si="36"/>
        <v>85510</v>
      </c>
      <c r="CT18" s="130">
        <f t="shared" si="37"/>
        <v>0</v>
      </c>
      <c r="CU18" s="130">
        <f t="shared" si="38"/>
        <v>43457</v>
      </c>
      <c r="CV18" s="130">
        <f t="shared" si="39"/>
        <v>0</v>
      </c>
      <c r="CW18" s="130">
        <f t="shared" si="40"/>
        <v>367719</v>
      </c>
      <c r="CX18" s="130">
        <f t="shared" si="41"/>
        <v>0</v>
      </c>
      <c r="CY18" s="130">
        <f t="shared" si="42"/>
        <v>359964</v>
      </c>
      <c r="CZ18" s="130">
        <f t="shared" si="43"/>
        <v>7755</v>
      </c>
      <c r="DA18" s="130">
        <f t="shared" si="44"/>
        <v>0</v>
      </c>
      <c r="DB18" s="130">
        <f t="shared" si="45"/>
        <v>128574</v>
      </c>
      <c r="DC18" s="130">
        <f t="shared" si="46"/>
        <v>0</v>
      </c>
      <c r="DD18" s="130">
        <f t="shared" si="47"/>
        <v>123054</v>
      </c>
      <c r="DE18" s="130">
        <f t="shared" si="48"/>
        <v>5520</v>
      </c>
      <c r="DF18" s="130">
        <f t="shared" si="49"/>
        <v>0</v>
      </c>
      <c r="DG18" s="131" t="s">
        <v>228</v>
      </c>
      <c r="DH18" s="130">
        <f t="shared" si="50"/>
        <v>0</v>
      </c>
      <c r="DI18" s="130">
        <f t="shared" si="51"/>
        <v>0</v>
      </c>
      <c r="DJ18" s="130">
        <f t="shared" si="52"/>
        <v>625260</v>
      </c>
    </row>
    <row r="19" spans="1:114" s="122" customFormat="1" ht="12" customHeight="1">
      <c r="A19" s="118" t="s">
        <v>230</v>
      </c>
      <c r="B19" s="133" t="s">
        <v>320</v>
      </c>
      <c r="C19" s="118" t="s">
        <v>321</v>
      </c>
      <c r="D19" s="130">
        <f t="shared" si="0"/>
        <v>4079</v>
      </c>
      <c r="E19" s="130">
        <f t="shared" si="1"/>
        <v>4079</v>
      </c>
      <c r="F19" s="130">
        <v>0</v>
      </c>
      <c r="G19" s="130">
        <v>0</v>
      </c>
      <c r="H19" s="130">
        <v>0</v>
      </c>
      <c r="I19" s="130">
        <v>4079</v>
      </c>
      <c r="J19" s="130">
        <v>75308</v>
      </c>
      <c r="K19" s="130">
        <v>0</v>
      </c>
      <c r="L19" s="130">
        <v>0</v>
      </c>
      <c r="M19" s="130">
        <f t="shared" si="2"/>
        <v>4255</v>
      </c>
      <c r="N19" s="130">
        <f t="shared" si="3"/>
        <v>4255</v>
      </c>
      <c r="O19" s="130">
        <v>0</v>
      </c>
      <c r="P19" s="130">
        <v>0</v>
      </c>
      <c r="Q19" s="130">
        <v>0</v>
      </c>
      <c r="R19" s="130">
        <v>4255</v>
      </c>
      <c r="S19" s="130">
        <v>134240</v>
      </c>
      <c r="T19" s="130">
        <v>0</v>
      </c>
      <c r="U19" s="130">
        <v>0</v>
      </c>
      <c r="V19" s="130">
        <f t="shared" si="4"/>
        <v>8334</v>
      </c>
      <c r="W19" s="130">
        <f t="shared" si="5"/>
        <v>8334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8334</v>
      </c>
      <c r="AB19" s="130">
        <f t="shared" si="10"/>
        <v>209548</v>
      </c>
      <c r="AC19" s="130">
        <f t="shared" si="11"/>
        <v>0</v>
      </c>
      <c r="AD19" s="130">
        <f t="shared" si="12"/>
        <v>0</v>
      </c>
      <c r="AE19" s="130">
        <f t="shared" si="13"/>
        <v>4935</v>
      </c>
      <c r="AF19" s="130">
        <f t="shared" si="14"/>
        <v>4935</v>
      </c>
      <c r="AG19" s="130">
        <v>0</v>
      </c>
      <c r="AH19" s="130">
        <v>0</v>
      </c>
      <c r="AI19" s="130">
        <v>4935</v>
      </c>
      <c r="AJ19" s="130">
        <v>0</v>
      </c>
      <c r="AK19" s="130">
        <v>0</v>
      </c>
      <c r="AL19" s="131" t="s">
        <v>228</v>
      </c>
      <c r="AM19" s="130">
        <f t="shared" si="15"/>
        <v>60052</v>
      </c>
      <c r="AN19" s="130">
        <f t="shared" si="16"/>
        <v>35460</v>
      </c>
      <c r="AO19" s="130">
        <v>21276</v>
      </c>
      <c r="AP19" s="130">
        <v>0</v>
      </c>
      <c r="AQ19" s="130">
        <v>0</v>
      </c>
      <c r="AR19" s="130">
        <v>14184</v>
      </c>
      <c r="AS19" s="130">
        <f t="shared" si="17"/>
        <v>24592</v>
      </c>
      <c r="AT19" s="130">
        <v>0</v>
      </c>
      <c r="AU19" s="130">
        <v>0</v>
      </c>
      <c r="AV19" s="130">
        <v>24592</v>
      </c>
      <c r="AW19" s="130">
        <v>0</v>
      </c>
      <c r="AX19" s="130">
        <f t="shared" si="18"/>
        <v>0</v>
      </c>
      <c r="AY19" s="130">
        <v>0</v>
      </c>
      <c r="AZ19" s="130">
        <v>0</v>
      </c>
      <c r="BA19" s="130">
        <v>0</v>
      </c>
      <c r="BB19" s="130">
        <v>0</v>
      </c>
      <c r="BC19" s="131" t="s">
        <v>228</v>
      </c>
      <c r="BD19" s="130">
        <v>0</v>
      </c>
      <c r="BE19" s="130">
        <v>14400</v>
      </c>
      <c r="BF19" s="130">
        <f t="shared" si="19"/>
        <v>79387</v>
      </c>
      <c r="BG19" s="130">
        <f t="shared" si="20"/>
        <v>49455</v>
      </c>
      <c r="BH19" s="130">
        <f t="shared" si="21"/>
        <v>49455</v>
      </c>
      <c r="BI19" s="130">
        <v>0</v>
      </c>
      <c r="BJ19" s="130">
        <v>49455</v>
      </c>
      <c r="BK19" s="130">
        <v>0</v>
      </c>
      <c r="BL19" s="130">
        <v>0</v>
      </c>
      <c r="BM19" s="130">
        <v>0</v>
      </c>
      <c r="BN19" s="131" t="s">
        <v>228</v>
      </c>
      <c r="BO19" s="130">
        <f t="shared" si="22"/>
        <v>87881</v>
      </c>
      <c r="BP19" s="130">
        <f t="shared" si="23"/>
        <v>8133</v>
      </c>
      <c r="BQ19" s="130">
        <v>8133</v>
      </c>
      <c r="BR19" s="130">
        <v>0</v>
      </c>
      <c r="BS19" s="130">
        <v>0</v>
      </c>
      <c r="BT19" s="130"/>
      <c r="BU19" s="130">
        <f t="shared" si="24"/>
        <v>79748</v>
      </c>
      <c r="BV19" s="130">
        <v>0</v>
      </c>
      <c r="BW19" s="130">
        <v>0</v>
      </c>
      <c r="BX19" s="130">
        <v>79748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228</v>
      </c>
      <c r="CF19" s="130">
        <v>0</v>
      </c>
      <c r="CG19" s="130">
        <v>1159</v>
      </c>
      <c r="CH19" s="130">
        <f t="shared" si="26"/>
        <v>138495</v>
      </c>
      <c r="CI19" s="130">
        <f t="shared" si="27"/>
        <v>54390</v>
      </c>
      <c r="CJ19" s="130">
        <f t="shared" si="28"/>
        <v>54390</v>
      </c>
      <c r="CK19" s="130">
        <f t="shared" si="29"/>
        <v>0</v>
      </c>
      <c r="CL19" s="130">
        <f t="shared" si="30"/>
        <v>49455</v>
      </c>
      <c r="CM19" s="130">
        <f t="shared" si="31"/>
        <v>4935</v>
      </c>
      <c r="CN19" s="130">
        <f t="shared" si="32"/>
        <v>0</v>
      </c>
      <c r="CO19" s="130">
        <f t="shared" si="33"/>
        <v>0</v>
      </c>
      <c r="CP19" s="131" t="s">
        <v>228</v>
      </c>
      <c r="CQ19" s="130">
        <f t="shared" si="34"/>
        <v>147933</v>
      </c>
      <c r="CR19" s="130">
        <f t="shared" si="35"/>
        <v>43593</v>
      </c>
      <c r="CS19" s="130">
        <f t="shared" si="36"/>
        <v>29409</v>
      </c>
      <c r="CT19" s="130">
        <f t="shared" si="37"/>
        <v>0</v>
      </c>
      <c r="CU19" s="130">
        <f t="shared" si="38"/>
        <v>0</v>
      </c>
      <c r="CV19" s="130">
        <f t="shared" si="39"/>
        <v>14184</v>
      </c>
      <c r="CW19" s="130">
        <f t="shared" si="40"/>
        <v>104340</v>
      </c>
      <c r="CX19" s="130">
        <f t="shared" si="41"/>
        <v>0</v>
      </c>
      <c r="CY19" s="130">
        <f t="shared" si="42"/>
        <v>0</v>
      </c>
      <c r="CZ19" s="130">
        <f t="shared" si="43"/>
        <v>104340</v>
      </c>
      <c r="DA19" s="130">
        <f t="shared" si="44"/>
        <v>0</v>
      </c>
      <c r="DB19" s="130">
        <f t="shared" si="45"/>
        <v>0</v>
      </c>
      <c r="DC19" s="130">
        <f t="shared" si="46"/>
        <v>0</v>
      </c>
      <c r="DD19" s="130">
        <f t="shared" si="47"/>
        <v>0</v>
      </c>
      <c r="DE19" s="130">
        <f t="shared" si="48"/>
        <v>0</v>
      </c>
      <c r="DF19" s="130">
        <f t="shared" si="49"/>
        <v>0</v>
      </c>
      <c r="DG19" s="131" t="s">
        <v>228</v>
      </c>
      <c r="DH19" s="130">
        <f t="shared" si="50"/>
        <v>0</v>
      </c>
      <c r="DI19" s="130">
        <f t="shared" si="51"/>
        <v>15559</v>
      </c>
      <c r="DJ19" s="130">
        <f t="shared" si="52"/>
        <v>217882</v>
      </c>
    </row>
    <row r="20" spans="1:114" s="122" customFormat="1" ht="12" customHeight="1">
      <c r="A20" s="118" t="s">
        <v>230</v>
      </c>
      <c r="B20" s="133" t="s">
        <v>322</v>
      </c>
      <c r="C20" s="118" t="s">
        <v>323</v>
      </c>
      <c r="D20" s="130">
        <f t="shared" si="0"/>
        <v>1181472</v>
      </c>
      <c r="E20" s="130">
        <f t="shared" si="1"/>
        <v>1181472</v>
      </c>
      <c r="F20" s="130">
        <v>490638</v>
      </c>
      <c r="G20" s="130">
        <v>0</v>
      </c>
      <c r="H20" s="130">
        <v>677900</v>
      </c>
      <c r="I20" s="130">
        <v>8857</v>
      </c>
      <c r="J20" s="130">
        <v>265248</v>
      </c>
      <c r="K20" s="130">
        <v>4077</v>
      </c>
      <c r="L20" s="130">
        <v>0</v>
      </c>
      <c r="M20" s="130">
        <f t="shared" si="2"/>
        <v>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f t="shared" si="4"/>
        <v>1181472</v>
      </c>
      <c r="W20" s="130">
        <f t="shared" si="5"/>
        <v>1181472</v>
      </c>
      <c r="X20" s="130">
        <f t="shared" si="6"/>
        <v>490638</v>
      </c>
      <c r="Y20" s="130">
        <f t="shared" si="7"/>
        <v>0</v>
      </c>
      <c r="Z20" s="130">
        <f t="shared" si="8"/>
        <v>677900</v>
      </c>
      <c r="AA20" s="130">
        <f t="shared" si="9"/>
        <v>8857</v>
      </c>
      <c r="AB20" s="130">
        <f t="shared" si="10"/>
        <v>265248</v>
      </c>
      <c r="AC20" s="130">
        <f t="shared" si="11"/>
        <v>4077</v>
      </c>
      <c r="AD20" s="130">
        <f t="shared" si="12"/>
        <v>0</v>
      </c>
      <c r="AE20" s="130">
        <f t="shared" si="13"/>
        <v>1221565</v>
      </c>
      <c r="AF20" s="130">
        <f t="shared" si="14"/>
        <v>1221565</v>
      </c>
      <c r="AG20" s="130">
        <v>0</v>
      </c>
      <c r="AH20" s="130">
        <v>399914</v>
      </c>
      <c r="AI20" s="130">
        <v>776171</v>
      </c>
      <c r="AJ20" s="130">
        <v>45480</v>
      </c>
      <c r="AK20" s="130">
        <v>0</v>
      </c>
      <c r="AL20" s="131" t="s">
        <v>228</v>
      </c>
      <c r="AM20" s="130">
        <f t="shared" si="15"/>
        <v>139438</v>
      </c>
      <c r="AN20" s="130">
        <f t="shared" si="16"/>
        <v>38792</v>
      </c>
      <c r="AO20" s="130">
        <v>38792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/>
      <c r="AV20" s="130">
        <v>0</v>
      </c>
      <c r="AW20" s="130">
        <v>0</v>
      </c>
      <c r="AX20" s="130">
        <f t="shared" si="18"/>
        <v>100646</v>
      </c>
      <c r="AY20" s="130">
        <v>0</v>
      </c>
      <c r="AZ20" s="130">
        <v>100164</v>
      </c>
      <c r="BA20" s="130">
        <v>0</v>
      </c>
      <c r="BB20" s="130">
        <v>482</v>
      </c>
      <c r="BC20" s="131" t="s">
        <v>228</v>
      </c>
      <c r="BD20" s="130">
        <v>0</v>
      </c>
      <c r="BE20" s="130">
        <v>85717</v>
      </c>
      <c r="BF20" s="130">
        <f t="shared" si="19"/>
        <v>1446720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228</v>
      </c>
      <c r="BO20" s="130">
        <f t="shared" si="22"/>
        <v>0</v>
      </c>
      <c r="BP20" s="130">
        <f t="shared" si="23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4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5"/>
        <v>0</v>
      </c>
      <c r="CA20" s="130">
        <v>0</v>
      </c>
      <c r="CB20" s="130">
        <v>0</v>
      </c>
      <c r="CC20" s="130">
        <v>0</v>
      </c>
      <c r="CD20" s="130">
        <v>0</v>
      </c>
      <c r="CE20" s="131" t="s">
        <v>228</v>
      </c>
      <c r="CF20" s="130">
        <v>0</v>
      </c>
      <c r="CG20" s="130">
        <v>0</v>
      </c>
      <c r="CH20" s="130">
        <f t="shared" si="26"/>
        <v>0</v>
      </c>
      <c r="CI20" s="130">
        <f t="shared" si="27"/>
        <v>1221565</v>
      </c>
      <c r="CJ20" s="130">
        <f t="shared" si="28"/>
        <v>1221565</v>
      </c>
      <c r="CK20" s="130">
        <f t="shared" si="29"/>
        <v>0</v>
      </c>
      <c r="CL20" s="130">
        <f t="shared" si="30"/>
        <v>399914</v>
      </c>
      <c r="CM20" s="130">
        <f t="shared" si="31"/>
        <v>776171</v>
      </c>
      <c r="CN20" s="130">
        <f t="shared" si="32"/>
        <v>45480</v>
      </c>
      <c r="CO20" s="130">
        <f t="shared" si="33"/>
        <v>0</v>
      </c>
      <c r="CP20" s="131" t="s">
        <v>228</v>
      </c>
      <c r="CQ20" s="130">
        <f t="shared" si="34"/>
        <v>139438</v>
      </c>
      <c r="CR20" s="130">
        <f t="shared" si="35"/>
        <v>38792</v>
      </c>
      <c r="CS20" s="130">
        <f t="shared" si="36"/>
        <v>38792</v>
      </c>
      <c r="CT20" s="130">
        <f t="shared" si="37"/>
        <v>0</v>
      </c>
      <c r="CU20" s="130">
        <f t="shared" si="38"/>
        <v>0</v>
      </c>
      <c r="CV20" s="130">
        <f t="shared" si="39"/>
        <v>0</v>
      </c>
      <c r="CW20" s="130">
        <f t="shared" si="40"/>
        <v>0</v>
      </c>
      <c r="CX20" s="130">
        <f t="shared" si="41"/>
        <v>0</v>
      </c>
      <c r="CY20" s="130">
        <f t="shared" si="42"/>
        <v>0</v>
      </c>
      <c r="CZ20" s="130">
        <f t="shared" si="43"/>
        <v>0</v>
      </c>
      <c r="DA20" s="130">
        <f t="shared" si="44"/>
        <v>0</v>
      </c>
      <c r="DB20" s="130">
        <f t="shared" si="45"/>
        <v>100646</v>
      </c>
      <c r="DC20" s="130">
        <f t="shared" si="46"/>
        <v>0</v>
      </c>
      <c r="DD20" s="130">
        <f t="shared" si="47"/>
        <v>100164</v>
      </c>
      <c r="DE20" s="130">
        <f t="shared" si="48"/>
        <v>0</v>
      </c>
      <c r="DF20" s="130">
        <f t="shared" si="49"/>
        <v>482</v>
      </c>
      <c r="DG20" s="131" t="s">
        <v>228</v>
      </c>
      <c r="DH20" s="130">
        <f t="shared" si="50"/>
        <v>0</v>
      </c>
      <c r="DI20" s="130">
        <f t="shared" si="51"/>
        <v>85717</v>
      </c>
      <c r="DJ20" s="130">
        <f t="shared" si="52"/>
        <v>1446720</v>
      </c>
    </row>
    <row r="21" spans="1:114" s="122" customFormat="1" ht="12" customHeight="1">
      <c r="A21" s="118" t="s">
        <v>230</v>
      </c>
      <c r="B21" s="133" t="s">
        <v>324</v>
      </c>
      <c r="C21" s="118" t="s">
        <v>325</v>
      </c>
      <c r="D21" s="130">
        <f t="shared" si="0"/>
        <v>97289</v>
      </c>
      <c r="E21" s="130">
        <f t="shared" si="1"/>
        <v>97289</v>
      </c>
      <c r="F21" s="130">
        <v>0</v>
      </c>
      <c r="G21" s="130">
        <v>0</v>
      </c>
      <c r="H21" s="130">
        <v>0</v>
      </c>
      <c r="I21" s="130">
        <v>97289</v>
      </c>
      <c r="J21" s="130">
        <v>1103082</v>
      </c>
      <c r="K21" s="130">
        <v>0</v>
      </c>
      <c r="L21" s="130">
        <v>0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97289</v>
      </c>
      <c r="W21" s="130">
        <f t="shared" si="5"/>
        <v>97289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97289</v>
      </c>
      <c r="AB21" s="130">
        <f t="shared" si="10"/>
        <v>1103082</v>
      </c>
      <c r="AC21" s="130">
        <f t="shared" si="11"/>
        <v>0</v>
      </c>
      <c r="AD21" s="130">
        <f t="shared" si="12"/>
        <v>0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228</v>
      </c>
      <c r="AM21" s="130">
        <f t="shared" si="15"/>
        <v>692662</v>
      </c>
      <c r="AN21" s="130">
        <f t="shared" si="16"/>
        <v>29026</v>
      </c>
      <c r="AO21" s="130">
        <v>29026</v>
      </c>
      <c r="AP21" s="130">
        <v>0</v>
      </c>
      <c r="AQ21" s="130">
        <v>0</v>
      </c>
      <c r="AR21" s="130">
        <v>0</v>
      </c>
      <c r="AS21" s="130">
        <f t="shared" si="17"/>
        <v>18391</v>
      </c>
      <c r="AT21" s="130">
        <v>0</v>
      </c>
      <c r="AU21" s="130">
        <v>0</v>
      </c>
      <c r="AV21" s="130">
        <v>18391</v>
      </c>
      <c r="AW21" s="130">
        <v>0</v>
      </c>
      <c r="AX21" s="130">
        <f t="shared" si="18"/>
        <v>645245</v>
      </c>
      <c r="AY21" s="130">
        <v>0</v>
      </c>
      <c r="AZ21" s="130">
        <v>610175</v>
      </c>
      <c r="BA21" s="130">
        <v>35070</v>
      </c>
      <c r="BB21" s="130">
        <v>0</v>
      </c>
      <c r="BC21" s="131" t="s">
        <v>228</v>
      </c>
      <c r="BD21" s="130">
        <v>0</v>
      </c>
      <c r="BE21" s="130">
        <v>507709</v>
      </c>
      <c r="BF21" s="130">
        <f t="shared" si="19"/>
        <v>1200371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228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228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228</v>
      </c>
      <c r="CQ21" s="130">
        <f t="shared" si="34"/>
        <v>692662</v>
      </c>
      <c r="CR21" s="130">
        <f t="shared" si="35"/>
        <v>29026</v>
      </c>
      <c r="CS21" s="130">
        <f t="shared" si="36"/>
        <v>29026</v>
      </c>
      <c r="CT21" s="130">
        <f t="shared" si="37"/>
        <v>0</v>
      </c>
      <c r="CU21" s="130">
        <f t="shared" si="38"/>
        <v>0</v>
      </c>
      <c r="CV21" s="130">
        <f t="shared" si="39"/>
        <v>0</v>
      </c>
      <c r="CW21" s="130">
        <f t="shared" si="40"/>
        <v>18391</v>
      </c>
      <c r="CX21" s="130">
        <f t="shared" si="41"/>
        <v>0</v>
      </c>
      <c r="CY21" s="130">
        <f t="shared" si="42"/>
        <v>0</v>
      </c>
      <c r="CZ21" s="130">
        <f t="shared" si="43"/>
        <v>18391</v>
      </c>
      <c r="DA21" s="130">
        <f t="shared" si="44"/>
        <v>0</v>
      </c>
      <c r="DB21" s="130">
        <f t="shared" si="45"/>
        <v>645245</v>
      </c>
      <c r="DC21" s="130">
        <f t="shared" si="46"/>
        <v>0</v>
      </c>
      <c r="DD21" s="130">
        <f t="shared" si="47"/>
        <v>610175</v>
      </c>
      <c r="DE21" s="130">
        <f t="shared" si="48"/>
        <v>35070</v>
      </c>
      <c r="DF21" s="130">
        <f t="shared" si="49"/>
        <v>0</v>
      </c>
      <c r="DG21" s="131" t="s">
        <v>228</v>
      </c>
      <c r="DH21" s="130">
        <f t="shared" si="50"/>
        <v>0</v>
      </c>
      <c r="DI21" s="130">
        <f t="shared" si="51"/>
        <v>507709</v>
      </c>
      <c r="DJ21" s="130">
        <f t="shared" si="52"/>
        <v>1200371</v>
      </c>
    </row>
    <row r="22" spans="1:114" s="122" customFormat="1" ht="12" customHeight="1">
      <c r="A22" s="118" t="s">
        <v>230</v>
      </c>
      <c r="B22" s="133" t="s">
        <v>326</v>
      </c>
      <c r="C22" s="118" t="s">
        <v>327</v>
      </c>
      <c r="D22" s="130">
        <f t="shared" si="0"/>
        <v>34240</v>
      </c>
      <c r="E22" s="130">
        <f t="shared" si="1"/>
        <v>34240</v>
      </c>
      <c r="F22" s="130">
        <v>0</v>
      </c>
      <c r="G22" s="130">
        <v>0</v>
      </c>
      <c r="H22" s="130">
        <v>0</v>
      </c>
      <c r="I22" s="130">
        <v>34240</v>
      </c>
      <c r="J22" s="130">
        <v>206785</v>
      </c>
      <c r="K22" s="130">
        <v>0</v>
      </c>
      <c r="L22" s="130">
        <v>0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/>
      <c r="S22" s="130">
        <v>0</v>
      </c>
      <c r="T22" s="130">
        <v>0</v>
      </c>
      <c r="U22" s="130">
        <v>0</v>
      </c>
      <c r="V22" s="130">
        <f t="shared" si="4"/>
        <v>34240</v>
      </c>
      <c r="W22" s="130">
        <f t="shared" si="5"/>
        <v>34240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34240</v>
      </c>
      <c r="AB22" s="130">
        <f t="shared" si="10"/>
        <v>206785</v>
      </c>
      <c r="AC22" s="130">
        <f t="shared" si="11"/>
        <v>0</v>
      </c>
      <c r="AD22" s="130">
        <f t="shared" si="12"/>
        <v>0</v>
      </c>
      <c r="AE22" s="130">
        <f t="shared" si="13"/>
        <v>0</v>
      </c>
      <c r="AF22" s="130">
        <f t="shared" si="14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1" t="s">
        <v>228</v>
      </c>
      <c r="AM22" s="130">
        <f t="shared" si="15"/>
        <v>241025</v>
      </c>
      <c r="AN22" s="130">
        <f t="shared" si="16"/>
        <v>68934</v>
      </c>
      <c r="AO22" s="130">
        <v>12977</v>
      </c>
      <c r="AP22" s="130">
        <v>0</v>
      </c>
      <c r="AQ22" s="130">
        <v>47147</v>
      </c>
      <c r="AR22" s="130">
        <v>8810</v>
      </c>
      <c r="AS22" s="130">
        <f t="shared" si="17"/>
        <v>117901</v>
      </c>
      <c r="AT22" s="130">
        <v>0</v>
      </c>
      <c r="AU22" s="130">
        <v>90688</v>
      </c>
      <c r="AV22" s="130">
        <v>27213</v>
      </c>
      <c r="AW22" s="130">
        <v>0</v>
      </c>
      <c r="AX22" s="130">
        <f t="shared" si="18"/>
        <v>54190</v>
      </c>
      <c r="AY22" s="130">
        <v>0</v>
      </c>
      <c r="AZ22" s="130">
        <v>46863</v>
      </c>
      <c r="BA22" s="130">
        <v>7327</v>
      </c>
      <c r="BB22" s="130">
        <v>0</v>
      </c>
      <c r="BC22" s="131" t="s">
        <v>228</v>
      </c>
      <c r="BD22" s="130">
        <v>0</v>
      </c>
      <c r="BE22" s="130">
        <v>0</v>
      </c>
      <c r="BF22" s="130">
        <f t="shared" si="19"/>
        <v>241025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228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228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0</v>
      </c>
      <c r="CJ22" s="130">
        <f t="shared" si="28"/>
        <v>0</v>
      </c>
      <c r="CK22" s="130">
        <f t="shared" si="29"/>
        <v>0</v>
      </c>
      <c r="CL22" s="130">
        <f t="shared" si="30"/>
        <v>0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1" t="s">
        <v>228</v>
      </c>
      <c r="CQ22" s="130">
        <f t="shared" si="34"/>
        <v>241025</v>
      </c>
      <c r="CR22" s="130">
        <f t="shared" si="35"/>
        <v>68934</v>
      </c>
      <c r="CS22" s="130">
        <f t="shared" si="36"/>
        <v>12977</v>
      </c>
      <c r="CT22" s="130">
        <f t="shared" si="37"/>
        <v>0</v>
      </c>
      <c r="CU22" s="130">
        <f t="shared" si="38"/>
        <v>47147</v>
      </c>
      <c r="CV22" s="130">
        <f t="shared" si="39"/>
        <v>8810</v>
      </c>
      <c r="CW22" s="130">
        <f t="shared" si="40"/>
        <v>117901</v>
      </c>
      <c r="CX22" s="130">
        <f t="shared" si="41"/>
        <v>0</v>
      </c>
      <c r="CY22" s="130">
        <f t="shared" si="42"/>
        <v>90688</v>
      </c>
      <c r="CZ22" s="130">
        <f t="shared" si="43"/>
        <v>27213</v>
      </c>
      <c r="DA22" s="130">
        <f t="shared" si="44"/>
        <v>0</v>
      </c>
      <c r="DB22" s="130">
        <f t="shared" si="45"/>
        <v>54190</v>
      </c>
      <c r="DC22" s="130">
        <f t="shared" si="46"/>
        <v>0</v>
      </c>
      <c r="DD22" s="130">
        <f t="shared" si="47"/>
        <v>46863</v>
      </c>
      <c r="DE22" s="130">
        <f t="shared" si="48"/>
        <v>7327</v>
      </c>
      <c r="DF22" s="130">
        <f t="shared" si="49"/>
        <v>0</v>
      </c>
      <c r="DG22" s="131" t="s">
        <v>228</v>
      </c>
      <c r="DH22" s="130">
        <f t="shared" si="50"/>
        <v>0</v>
      </c>
      <c r="DI22" s="130">
        <f t="shared" si="51"/>
        <v>0</v>
      </c>
      <c r="DJ22" s="130">
        <f t="shared" si="52"/>
        <v>241025</v>
      </c>
    </row>
  </sheetData>
  <sheetProtection/>
  <autoFilter ref="A6:DJ2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224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225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230</v>
      </c>
      <c r="B7" s="191" t="s">
        <v>231</v>
      </c>
      <c r="C7" s="190" t="s">
        <v>229</v>
      </c>
      <c r="D7" s="192">
        <f>SUM(D8:D232)</f>
        <v>20449329</v>
      </c>
      <c r="E7" s="192">
        <f>SUM(E8:E232)</f>
        <v>5747138</v>
      </c>
      <c r="F7" s="192">
        <f>SUM(F8:F232)</f>
        <v>1165611</v>
      </c>
      <c r="G7" s="192">
        <f>SUM(G8:G232)</f>
        <v>214098</v>
      </c>
      <c r="H7" s="192">
        <f>SUM(H8:H232)</f>
        <v>1556100</v>
      </c>
      <c r="I7" s="192">
        <f>SUM(I8:I232)</f>
        <v>1287413</v>
      </c>
      <c r="J7" s="192">
        <f>SUM(J8:J232)</f>
        <v>3601934</v>
      </c>
      <c r="K7" s="192">
        <f>SUM(K8:K232)</f>
        <v>1523916</v>
      </c>
      <c r="L7" s="192">
        <f>SUM(L8:L232)</f>
        <v>14702191</v>
      </c>
      <c r="M7" s="192">
        <f>SUM(M8:M232)</f>
        <v>5266781</v>
      </c>
      <c r="N7" s="192">
        <f>SUM(N8:N232)</f>
        <v>1495110</v>
      </c>
      <c r="O7" s="192">
        <f>SUM(O8:O232)</f>
        <v>541753</v>
      </c>
      <c r="P7" s="192">
        <f>SUM(P8:P232)</f>
        <v>30752</v>
      </c>
      <c r="Q7" s="192">
        <f>SUM(Q8:Q232)</f>
        <v>450600</v>
      </c>
      <c r="R7" s="192">
        <f>SUM(R8:R232)</f>
        <v>417720</v>
      </c>
      <c r="S7" s="192">
        <f>SUM(S8:S232)</f>
        <v>1308400</v>
      </c>
      <c r="T7" s="192">
        <f>SUM(T8:T232)</f>
        <v>54285</v>
      </c>
      <c r="U7" s="192">
        <f>SUM(U8:U232)</f>
        <v>3771671</v>
      </c>
      <c r="V7" s="192">
        <f>SUM(V8:V232)</f>
        <v>25716110</v>
      </c>
      <c r="W7" s="192">
        <f>SUM(W8:W232)</f>
        <v>7242248</v>
      </c>
      <c r="X7" s="192">
        <f>SUM(X8:X232)</f>
        <v>1707364</v>
      </c>
      <c r="Y7" s="192">
        <f>SUM(Y8:Y232)</f>
        <v>244850</v>
      </c>
      <c r="Z7" s="192">
        <f>SUM(Z8:Z232)</f>
        <v>2006700</v>
      </c>
      <c r="AA7" s="192">
        <f>SUM(AA8:AA232)</f>
        <v>1705133</v>
      </c>
      <c r="AB7" s="192">
        <f>SUM(AB8:AB232)</f>
        <v>4910334</v>
      </c>
      <c r="AC7" s="192">
        <f>SUM(AC8:AC232)</f>
        <v>1578201</v>
      </c>
      <c r="AD7" s="192">
        <f>SUM(AD8:AD232)</f>
        <v>18473862</v>
      </c>
    </row>
    <row r="8" spans="1:30" s="122" customFormat="1" ht="12" customHeight="1">
      <c r="A8" s="118" t="s">
        <v>230</v>
      </c>
      <c r="B8" s="133" t="s">
        <v>232</v>
      </c>
      <c r="C8" s="118" t="s">
        <v>233</v>
      </c>
      <c r="D8" s="120">
        <f aca="true" t="shared" si="0" ref="D8:D65">SUM(E8,+L8)</f>
        <v>6250180</v>
      </c>
      <c r="E8" s="120">
        <f aca="true" t="shared" si="1" ref="E8:E65">+SUM(F8:I8,K8)</f>
        <v>1520946</v>
      </c>
      <c r="F8" s="120">
        <v>318180</v>
      </c>
      <c r="G8" s="120">
        <v>148014</v>
      </c>
      <c r="H8" s="120"/>
      <c r="I8" s="120">
        <v>436553</v>
      </c>
      <c r="J8" s="121">
        <v>0</v>
      </c>
      <c r="K8" s="120">
        <v>618199</v>
      </c>
      <c r="L8" s="120">
        <v>4729234</v>
      </c>
      <c r="M8" s="120">
        <f aca="true" t="shared" si="2" ref="M8:M65">SUM(N8,+U8)</f>
        <v>780164</v>
      </c>
      <c r="N8" s="120">
        <f aca="true" t="shared" si="3" ref="N8:N65">+SUM(O8:R8,T8)</f>
        <v>163943</v>
      </c>
      <c r="O8" s="120">
        <v>0</v>
      </c>
      <c r="P8" s="120"/>
      <c r="Q8" s="120">
        <v>35300</v>
      </c>
      <c r="R8" s="120">
        <v>128643</v>
      </c>
      <c r="S8" s="121">
        <v>0</v>
      </c>
      <c r="T8" s="120">
        <v>0</v>
      </c>
      <c r="U8" s="120">
        <v>616221</v>
      </c>
      <c r="V8" s="120">
        <f aca="true" t="shared" si="4" ref="V8:V65">+SUM(D8,M8)</f>
        <v>7030344</v>
      </c>
      <c r="W8" s="120">
        <f aca="true" t="shared" si="5" ref="W8:W65">+SUM(E8,N8)</f>
        <v>1684889</v>
      </c>
      <c r="X8" s="120">
        <f aca="true" t="shared" si="6" ref="X8:X65">+SUM(F8,O8)</f>
        <v>318180</v>
      </c>
      <c r="Y8" s="120">
        <f aca="true" t="shared" si="7" ref="Y8:Y65">+SUM(G8,P8)</f>
        <v>148014</v>
      </c>
      <c r="Z8" s="120">
        <f aca="true" t="shared" si="8" ref="Z8:Z65">+SUM(H8,Q8)</f>
        <v>35300</v>
      </c>
      <c r="AA8" s="120">
        <f aca="true" t="shared" si="9" ref="AA8:AA65">+SUM(I8,R8)</f>
        <v>565196</v>
      </c>
      <c r="AB8" s="121">
        <v>0</v>
      </c>
      <c r="AC8" s="120">
        <f aca="true" t="shared" si="10" ref="AC8:AC65">+SUM(K8,T8)</f>
        <v>618199</v>
      </c>
      <c r="AD8" s="120">
        <f aca="true" t="shared" si="11" ref="AD8:AD65">+SUM(L8,U8)</f>
        <v>5345455</v>
      </c>
    </row>
    <row r="9" spans="1:30" s="122" customFormat="1" ht="12" customHeight="1">
      <c r="A9" s="118" t="s">
        <v>230</v>
      </c>
      <c r="B9" s="133" t="s">
        <v>234</v>
      </c>
      <c r="C9" s="118" t="s">
        <v>235</v>
      </c>
      <c r="D9" s="120">
        <f t="shared" si="0"/>
        <v>1039406</v>
      </c>
      <c r="E9" s="120">
        <f t="shared" si="1"/>
        <v>213883</v>
      </c>
      <c r="F9" s="120">
        <v>0</v>
      </c>
      <c r="G9" s="120">
        <v>0</v>
      </c>
      <c r="H9" s="120">
        <v>0</v>
      </c>
      <c r="I9" s="120">
        <v>0</v>
      </c>
      <c r="J9" s="121">
        <v>0</v>
      </c>
      <c r="K9" s="120">
        <v>213883</v>
      </c>
      <c r="L9" s="120">
        <v>825523</v>
      </c>
      <c r="M9" s="120">
        <f t="shared" si="2"/>
        <v>200174</v>
      </c>
      <c r="N9" s="120">
        <f t="shared" si="3"/>
        <v>8680</v>
      </c>
      <c r="O9" s="120">
        <v>0</v>
      </c>
      <c r="P9" s="120">
        <v>0</v>
      </c>
      <c r="Q9" s="120">
        <v>0</v>
      </c>
      <c r="R9" s="120">
        <v>8665</v>
      </c>
      <c r="S9" s="121">
        <v>0</v>
      </c>
      <c r="T9" s="120">
        <v>15</v>
      </c>
      <c r="U9" s="120">
        <v>191494</v>
      </c>
      <c r="V9" s="120">
        <f t="shared" si="4"/>
        <v>1239580</v>
      </c>
      <c r="W9" s="120">
        <f t="shared" si="5"/>
        <v>222563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8665</v>
      </c>
      <c r="AB9" s="121">
        <v>0</v>
      </c>
      <c r="AC9" s="120">
        <f t="shared" si="10"/>
        <v>213898</v>
      </c>
      <c r="AD9" s="120">
        <f t="shared" si="11"/>
        <v>1017017</v>
      </c>
    </row>
    <row r="10" spans="1:30" s="122" customFormat="1" ht="12" customHeight="1">
      <c r="A10" s="118" t="s">
        <v>230</v>
      </c>
      <c r="B10" s="133" t="s">
        <v>236</v>
      </c>
      <c r="C10" s="118" t="s">
        <v>237</v>
      </c>
      <c r="D10" s="120">
        <f t="shared" si="0"/>
        <v>127129</v>
      </c>
      <c r="E10" s="120">
        <f t="shared" si="1"/>
        <v>45800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20">
        <v>45800</v>
      </c>
      <c r="L10" s="120">
        <v>81329</v>
      </c>
      <c r="M10" s="120">
        <f t="shared" si="2"/>
        <v>31822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31822</v>
      </c>
      <c r="V10" s="120">
        <f t="shared" si="4"/>
        <v>158951</v>
      </c>
      <c r="W10" s="120">
        <f t="shared" si="5"/>
        <v>45800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>
        <v>0</v>
      </c>
      <c r="AC10" s="120">
        <f t="shared" si="10"/>
        <v>45800</v>
      </c>
      <c r="AD10" s="120">
        <f t="shared" si="11"/>
        <v>113151</v>
      </c>
    </row>
    <row r="11" spans="1:30" s="122" customFormat="1" ht="12" customHeight="1">
      <c r="A11" s="118" t="s">
        <v>230</v>
      </c>
      <c r="B11" s="133" t="s">
        <v>238</v>
      </c>
      <c r="C11" s="118" t="s">
        <v>239</v>
      </c>
      <c r="D11" s="120">
        <f t="shared" si="0"/>
        <v>166730</v>
      </c>
      <c r="E11" s="120">
        <f t="shared" si="1"/>
        <v>30682</v>
      </c>
      <c r="F11" s="120">
        <v>0</v>
      </c>
      <c r="G11" s="120">
        <v>0</v>
      </c>
      <c r="H11" s="120">
        <v>0</v>
      </c>
      <c r="I11" s="120">
        <v>19236</v>
      </c>
      <c r="J11" s="121">
        <v>0</v>
      </c>
      <c r="K11" s="120">
        <v>11446</v>
      </c>
      <c r="L11" s="120">
        <v>136048</v>
      </c>
      <c r="M11" s="120">
        <f t="shared" si="2"/>
        <v>51189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0</v>
      </c>
      <c r="U11" s="120">
        <v>51189</v>
      </c>
      <c r="V11" s="120">
        <f t="shared" si="4"/>
        <v>217919</v>
      </c>
      <c r="W11" s="120">
        <f t="shared" si="5"/>
        <v>30682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19236</v>
      </c>
      <c r="AB11" s="121">
        <v>0</v>
      </c>
      <c r="AC11" s="120">
        <f t="shared" si="10"/>
        <v>11446</v>
      </c>
      <c r="AD11" s="120">
        <f t="shared" si="11"/>
        <v>187237</v>
      </c>
    </row>
    <row r="12" spans="1:30" s="122" customFormat="1" ht="12" customHeight="1">
      <c r="A12" s="118" t="s">
        <v>230</v>
      </c>
      <c r="B12" s="133" t="s">
        <v>240</v>
      </c>
      <c r="C12" s="118" t="s">
        <v>241</v>
      </c>
      <c r="D12" s="130">
        <f t="shared" si="0"/>
        <v>353054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>
        <v>0</v>
      </c>
      <c r="K12" s="130">
        <v>0</v>
      </c>
      <c r="L12" s="130">
        <v>353054</v>
      </c>
      <c r="M12" s="130">
        <f t="shared" si="2"/>
        <v>92730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92730</v>
      </c>
      <c r="V12" s="130">
        <f t="shared" si="4"/>
        <v>445784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1">
        <v>0</v>
      </c>
      <c r="AC12" s="130">
        <f t="shared" si="10"/>
        <v>0</v>
      </c>
      <c r="AD12" s="130">
        <f t="shared" si="11"/>
        <v>445784</v>
      </c>
    </row>
    <row r="13" spans="1:30" s="122" customFormat="1" ht="12" customHeight="1">
      <c r="A13" s="118" t="s">
        <v>230</v>
      </c>
      <c r="B13" s="133" t="s">
        <v>242</v>
      </c>
      <c r="C13" s="118" t="s">
        <v>243</v>
      </c>
      <c r="D13" s="130">
        <f t="shared" si="0"/>
        <v>447849</v>
      </c>
      <c r="E13" s="130">
        <f t="shared" si="1"/>
        <v>153310</v>
      </c>
      <c r="F13" s="130">
        <v>45150</v>
      </c>
      <c r="G13" s="130">
        <v>9192</v>
      </c>
      <c r="H13" s="130">
        <v>0</v>
      </c>
      <c r="I13" s="130">
        <v>10279</v>
      </c>
      <c r="J13" s="131">
        <v>0</v>
      </c>
      <c r="K13" s="130">
        <v>88689</v>
      </c>
      <c r="L13" s="130">
        <v>294539</v>
      </c>
      <c r="M13" s="130">
        <f t="shared" si="2"/>
        <v>156407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156407</v>
      </c>
      <c r="V13" s="130">
        <f t="shared" si="4"/>
        <v>604256</v>
      </c>
      <c r="W13" s="130">
        <f t="shared" si="5"/>
        <v>153310</v>
      </c>
      <c r="X13" s="130">
        <f t="shared" si="6"/>
        <v>45150</v>
      </c>
      <c r="Y13" s="130">
        <f t="shared" si="7"/>
        <v>9192</v>
      </c>
      <c r="Z13" s="130">
        <f t="shared" si="8"/>
        <v>0</v>
      </c>
      <c r="AA13" s="130">
        <f t="shared" si="9"/>
        <v>10279</v>
      </c>
      <c r="AB13" s="131">
        <v>0</v>
      </c>
      <c r="AC13" s="130">
        <f t="shared" si="10"/>
        <v>88689</v>
      </c>
      <c r="AD13" s="130">
        <f t="shared" si="11"/>
        <v>450946</v>
      </c>
    </row>
    <row r="14" spans="1:30" s="122" customFormat="1" ht="12" customHeight="1">
      <c r="A14" s="118" t="s">
        <v>230</v>
      </c>
      <c r="B14" s="133" t="s">
        <v>244</v>
      </c>
      <c r="C14" s="118" t="s">
        <v>245</v>
      </c>
      <c r="D14" s="130">
        <f t="shared" si="0"/>
        <v>186724</v>
      </c>
      <c r="E14" s="130">
        <f t="shared" si="1"/>
        <v>15754</v>
      </c>
      <c r="F14" s="130">
        <v>0</v>
      </c>
      <c r="G14" s="130">
        <v>0</v>
      </c>
      <c r="H14" s="130">
        <v>0</v>
      </c>
      <c r="I14" s="130">
        <v>15754</v>
      </c>
      <c r="J14" s="131">
        <v>0</v>
      </c>
      <c r="K14" s="130">
        <v>0</v>
      </c>
      <c r="L14" s="130">
        <v>170970</v>
      </c>
      <c r="M14" s="130">
        <f t="shared" si="2"/>
        <v>58218</v>
      </c>
      <c r="N14" s="130">
        <f t="shared" si="3"/>
        <v>1891</v>
      </c>
      <c r="O14" s="130">
        <v>0</v>
      </c>
      <c r="P14" s="130">
        <v>0</v>
      </c>
      <c r="Q14" s="130">
        <v>0</v>
      </c>
      <c r="R14" s="130">
        <v>1891</v>
      </c>
      <c r="S14" s="131">
        <v>0</v>
      </c>
      <c r="T14" s="130">
        <v>0</v>
      </c>
      <c r="U14" s="130">
        <v>56327</v>
      </c>
      <c r="V14" s="130">
        <f t="shared" si="4"/>
        <v>244942</v>
      </c>
      <c r="W14" s="130">
        <f t="shared" si="5"/>
        <v>17645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17645</v>
      </c>
      <c r="AB14" s="131">
        <v>0</v>
      </c>
      <c r="AC14" s="130">
        <f t="shared" si="10"/>
        <v>0</v>
      </c>
      <c r="AD14" s="130">
        <f t="shared" si="11"/>
        <v>227297</v>
      </c>
    </row>
    <row r="15" spans="1:30" s="122" customFormat="1" ht="12" customHeight="1">
      <c r="A15" s="118" t="s">
        <v>230</v>
      </c>
      <c r="B15" s="133" t="s">
        <v>246</v>
      </c>
      <c r="C15" s="118" t="s">
        <v>247</v>
      </c>
      <c r="D15" s="130">
        <f t="shared" si="0"/>
        <v>178139</v>
      </c>
      <c r="E15" s="130">
        <f t="shared" si="1"/>
        <v>6804</v>
      </c>
      <c r="F15" s="130">
        <v>0</v>
      </c>
      <c r="G15" s="130">
        <v>0</v>
      </c>
      <c r="H15" s="130">
        <v>0</v>
      </c>
      <c r="I15" s="130">
        <v>6804</v>
      </c>
      <c r="J15" s="131">
        <v>0</v>
      </c>
      <c r="K15" s="130">
        <v>0</v>
      </c>
      <c r="L15" s="130">
        <v>171335</v>
      </c>
      <c r="M15" s="130">
        <f t="shared" si="2"/>
        <v>69446</v>
      </c>
      <c r="N15" s="130">
        <f t="shared" si="3"/>
        <v>3008</v>
      </c>
      <c r="O15" s="130">
        <v>0</v>
      </c>
      <c r="P15" s="130">
        <v>0</v>
      </c>
      <c r="Q15" s="130">
        <v>0</v>
      </c>
      <c r="R15" s="130">
        <v>3008</v>
      </c>
      <c r="S15" s="131">
        <v>0</v>
      </c>
      <c r="T15" s="130">
        <v>0</v>
      </c>
      <c r="U15" s="130">
        <v>66438</v>
      </c>
      <c r="V15" s="130">
        <f t="shared" si="4"/>
        <v>247585</v>
      </c>
      <c r="W15" s="130">
        <f t="shared" si="5"/>
        <v>9812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9812</v>
      </c>
      <c r="AB15" s="131">
        <v>0</v>
      </c>
      <c r="AC15" s="130">
        <f t="shared" si="10"/>
        <v>0</v>
      </c>
      <c r="AD15" s="130">
        <f t="shared" si="11"/>
        <v>237773</v>
      </c>
    </row>
    <row r="16" spans="1:30" s="122" customFormat="1" ht="12" customHeight="1">
      <c r="A16" s="118" t="s">
        <v>230</v>
      </c>
      <c r="B16" s="133" t="s">
        <v>248</v>
      </c>
      <c r="C16" s="118" t="s">
        <v>249</v>
      </c>
      <c r="D16" s="130">
        <f t="shared" si="0"/>
        <v>894561</v>
      </c>
      <c r="E16" s="130">
        <f t="shared" si="1"/>
        <v>100589</v>
      </c>
      <c r="F16" s="130">
        <v>0</v>
      </c>
      <c r="G16" s="130">
        <v>0</v>
      </c>
      <c r="H16" s="130">
        <v>0</v>
      </c>
      <c r="I16" s="130">
        <v>38224</v>
      </c>
      <c r="J16" s="131">
        <v>0</v>
      </c>
      <c r="K16" s="130">
        <v>62365</v>
      </c>
      <c r="L16" s="130">
        <v>793972</v>
      </c>
      <c r="M16" s="130">
        <f t="shared" si="2"/>
        <v>169878</v>
      </c>
      <c r="N16" s="130">
        <f t="shared" si="3"/>
        <v>13065</v>
      </c>
      <c r="O16" s="130">
        <v>0</v>
      </c>
      <c r="P16" s="130">
        <v>0</v>
      </c>
      <c r="Q16" s="130">
        <v>0</v>
      </c>
      <c r="R16" s="130">
        <v>12285</v>
      </c>
      <c r="S16" s="131">
        <v>0</v>
      </c>
      <c r="T16" s="130">
        <v>780</v>
      </c>
      <c r="U16" s="130">
        <v>156813</v>
      </c>
      <c r="V16" s="130">
        <f t="shared" si="4"/>
        <v>1064439</v>
      </c>
      <c r="W16" s="130">
        <f t="shared" si="5"/>
        <v>113654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50509</v>
      </c>
      <c r="AB16" s="131">
        <v>0</v>
      </c>
      <c r="AC16" s="130">
        <f t="shared" si="10"/>
        <v>63145</v>
      </c>
      <c r="AD16" s="130">
        <f t="shared" si="11"/>
        <v>950785</v>
      </c>
    </row>
    <row r="17" spans="1:30" s="122" customFormat="1" ht="12" customHeight="1">
      <c r="A17" s="118" t="s">
        <v>230</v>
      </c>
      <c r="B17" s="133" t="s">
        <v>250</v>
      </c>
      <c r="C17" s="118" t="s">
        <v>251</v>
      </c>
      <c r="D17" s="130">
        <f t="shared" si="0"/>
        <v>480413</v>
      </c>
      <c r="E17" s="130">
        <f t="shared" si="1"/>
        <v>49190</v>
      </c>
      <c r="F17" s="130">
        <v>0</v>
      </c>
      <c r="G17" s="130">
        <v>0</v>
      </c>
      <c r="H17" s="130">
        <v>0</v>
      </c>
      <c r="I17" s="130">
        <v>32427</v>
      </c>
      <c r="J17" s="131">
        <v>0</v>
      </c>
      <c r="K17" s="130">
        <v>16763</v>
      </c>
      <c r="L17" s="130">
        <v>431223</v>
      </c>
      <c r="M17" s="130">
        <f t="shared" si="2"/>
        <v>192593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192593</v>
      </c>
      <c r="V17" s="130">
        <f t="shared" si="4"/>
        <v>673006</v>
      </c>
      <c r="W17" s="130">
        <f t="shared" si="5"/>
        <v>49190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32427</v>
      </c>
      <c r="AB17" s="131">
        <v>0</v>
      </c>
      <c r="AC17" s="130">
        <f t="shared" si="10"/>
        <v>16763</v>
      </c>
      <c r="AD17" s="130">
        <f t="shared" si="11"/>
        <v>623816</v>
      </c>
    </row>
    <row r="18" spans="1:30" s="122" customFormat="1" ht="12" customHeight="1">
      <c r="A18" s="118" t="s">
        <v>230</v>
      </c>
      <c r="B18" s="133" t="s">
        <v>252</v>
      </c>
      <c r="C18" s="118" t="s">
        <v>253</v>
      </c>
      <c r="D18" s="130">
        <f t="shared" si="0"/>
        <v>266881</v>
      </c>
      <c r="E18" s="130">
        <f t="shared" si="1"/>
        <v>24972</v>
      </c>
      <c r="F18" s="130">
        <v>0</v>
      </c>
      <c r="G18" s="130">
        <v>0</v>
      </c>
      <c r="H18" s="130">
        <v>0</v>
      </c>
      <c r="I18" s="130">
        <v>7651</v>
      </c>
      <c r="J18" s="131">
        <v>0</v>
      </c>
      <c r="K18" s="130">
        <v>17321</v>
      </c>
      <c r="L18" s="130">
        <v>241909</v>
      </c>
      <c r="M18" s="130">
        <f t="shared" si="2"/>
        <v>72069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72069</v>
      </c>
      <c r="V18" s="130">
        <f t="shared" si="4"/>
        <v>338950</v>
      </c>
      <c r="W18" s="130">
        <f t="shared" si="5"/>
        <v>24972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7651</v>
      </c>
      <c r="AB18" s="131">
        <v>0</v>
      </c>
      <c r="AC18" s="130">
        <f t="shared" si="10"/>
        <v>17321</v>
      </c>
      <c r="AD18" s="130">
        <f t="shared" si="11"/>
        <v>313978</v>
      </c>
    </row>
    <row r="19" spans="1:30" s="122" customFormat="1" ht="12" customHeight="1">
      <c r="A19" s="118" t="s">
        <v>230</v>
      </c>
      <c r="B19" s="133" t="s">
        <v>254</v>
      </c>
      <c r="C19" s="118" t="s">
        <v>255</v>
      </c>
      <c r="D19" s="130">
        <f t="shared" si="0"/>
        <v>1754644</v>
      </c>
      <c r="E19" s="130">
        <f t="shared" si="1"/>
        <v>243037</v>
      </c>
      <c r="F19" s="130">
        <v>32768</v>
      </c>
      <c r="G19" s="130">
        <v>4689</v>
      </c>
      <c r="H19" s="130">
        <v>40600</v>
      </c>
      <c r="I19" s="130">
        <v>90466</v>
      </c>
      <c r="J19" s="131">
        <v>0</v>
      </c>
      <c r="K19" s="130">
        <v>74514</v>
      </c>
      <c r="L19" s="130">
        <v>1511607</v>
      </c>
      <c r="M19" s="130">
        <f t="shared" si="2"/>
        <v>304566</v>
      </c>
      <c r="N19" s="130">
        <f t="shared" si="3"/>
        <v>11406</v>
      </c>
      <c r="O19" s="130">
        <v>0</v>
      </c>
      <c r="P19" s="130">
        <v>0</v>
      </c>
      <c r="Q19" s="130">
        <v>0</v>
      </c>
      <c r="R19" s="130">
        <v>11324</v>
      </c>
      <c r="S19" s="131">
        <v>0</v>
      </c>
      <c r="T19" s="130">
        <v>82</v>
      </c>
      <c r="U19" s="130">
        <v>293160</v>
      </c>
      <c r="V19" s="130">
        <f t="shared" si="4"/>
        <v>2059210</v>
      </c>
      <c r="W19" s="130">
        <f t="shared" si="5"/>
        <v>254443</v>
      </c>
      <c r="X19" s="130">
        <f t="shared" si="6"/>
        <v>32768</v>
      </c>
      <c r="Y19" s="130">
        <f t="shared" si="7"/>
        <v>4689</v>
      </c>
      <c r="Z19" s="130">
        <f t="shared" si="8"/>
        <v>40600</v>
      </c>
      <c r="AA19" s="130">
        <f t="shared" si="9"/>
        <v>101790</v>
      </c>
      <c r="AB19" s="131">
        <v>0</v>
      </c>
      <c r="AC19" s="130">
        <f t="shared" si="10"/>
        <v>74596</v>
      </c>
      <c r="AD19" s="130">
        <f t="shared" si="11"/>
        <v>1804767</v>
      </c>
    </row>
    <row r="20" spans="1:30" s="122" customFormat="1" ht="12" customHeight="1">
      <c r="A20" s="118" t="s">
        <v>230</v>
      </c>
      <c r="B20" s="133" t="s">
        <v>256</v>
      </c>
      <c r="C20" s="118" t="s">
        <v>257</v>
      </c>
      <c r="D20" s="130">
        <f t="shared" si="0"/>
        <v>313875</v>
      </c>
      <c r="E20" s="130">
        <f t="shared" si="1"/>
        <v>36706</v>
      </c>
      <c r="F20" s="130">
        <v>0</v>
      </c>
      <c r="G20" s="130">
        <v>0</v>
      </c>
      <c r="H20" s="130">
        <v>0</v>
      </c>
      <c r="I20" s="130">
        <v>13467</v>
      </c>
      <c r="J20" s="131">
        <v>0</v>
      </c>
      <c r="K20" s="130">
        <v>23239</v>
      </c>
      <c r="L20" s="130">
        <v>277169</v>
      </c>
      <c r="M20" s="130">
        <f t="shared" si="2"/>
        <v>80338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80338</v>
      </c>
      <c r="V20" s="130">
        <f t="shared" si="4"/>
        <v>394213</v>
      </c>
      <c r="W20" s="130">
        <f t="shared" si="5"/>
        <v>36706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13467</v>
      </c>
      <c r="AB20" s="131">
        <v>0</v>
      </c>
      <c r="AC20" s="130">
        <f t="shared" si="10"/>
        <v>23239</v>
      </c>
      <c r="AD20" s="130">
        <f t="shared" si="11"/>
        <v>357507</v>
      </c>
    </row>
    <row r="21" spans="1:30" s="122" customFormat="1" ht="12" customHeight="1">
      <c r="A21" s="118" t="s">
        <v>230</v>
      </c>
      <c r="B21" s="133" t="s">
        <v>258</v>
      </c>
      <c r="C21" s="118" t="s">
        <v>259</v>
      </c>
      <c r="D21" s="130">
        <f t="shared" si="0"/>
        <v>397730</v>
      </c>
      <c r="E21" s="130">
        <f t="shared" si="1"/>
        <v>42</v>
      </c>
      <c r="F21" s="130">
        <v>0</v>
      </c>
      <c r="G21" s="130">
        <v>0</v>
      </c>
      <c r="H21" s="130">
        <v>0</v>
      </c>
      <c r="I21" s="130">
        <v>16</v>
      </c>
      <c r="J21" s="131">
        <v>0</v>
      </c>
      <c r="K21" s="130">
        <v>26</v>
      </c>
      <c r="L21" s="130">
        <v>397688</v>
      </c>
      <c r="M21" s="130">
        <f t="shared" si="2"/>
        <v>72728</v>
      </c>
      <c r="N21" s="130">
        <f t="shared" si="3"/>
        <v>39898</v>
      </c>
      <c r="O21" s="130">
        <v>18878</v>
      </c>
      <c r="P21" s="130">
        <v>18122</v>
      </c>
      <c r="Q21" s="130">
        <v>0</v>
      </c>
      <c r="R21" s="130">
        <v>2898</v>
      </c>
      <c r="S21" s="131">
        <v>0</v>
      </c>
      <c r="T21" s="130">
        <v>0</v>
      </c>
      <c r="U21" s="130">
        <v>32830</v>
      </c>
      <c r="V21" s="130">
        <f t="shared" si="4"/>
        <v>470458</v>
      </c>
      <c r="W21" s="130">
        <f t="shared" si="5"/>
        <v>39940</v>
      </c>
      <c r="X21" s="130">
        <f t="shared" si="6"/>
        <v>18878</v>
      </c>
      <c r="Y21" s="130">
        <f t="shared" si="7"/>
        <v>18122</v>
      </c>
      <c r="Z21" s="130">
        <f t="shared" si="8"/>
        <v>0</v>
      </c>
      <c r="AA21" s="130">
        <f t="shared" si="9"/>
        <v>2914</v>
      </c>
      <c r="AB21" s="131">
        <v>0</v>
      </c>
      <c r="AC21" s="130">
        <f t="shared" si="10"/>
        <v>26</v>
      </c>
      <c r="AD21" s="130">
        <f t="shared" si="11"/>
        <v>430518</v>
      </c>
    </row>
    <row r="22" spans="1:30" s="122" customFormat="1" ht="12" customHeight="1">
      <c r="A22" s="118" t="s">
        <v>230</v>
      </c>
      <c r="B22" s="133" t="s">
        <v>260</v>
      </c>
      <c r="C22" s="118" t="s">
        <v>261</v>
      </c>
      <c r="D22" s="130">
        <f t="shared" si="0"/>
        <v>256572</v>
      </c>
      <c r="E22" s="130">
        <f t="shared" si="1"/>
        <v>154191</v>
      </c>
      <c r="F22" s="130">
        <v>0</v>
      </c>
      <c r="G22" s="130">
        <v>0</v>
      </c>
      <c r="H22" s="130">
        <v>111600</v>
      </c>
      <c r="I22" s="130">
        <v>0</v>
      </c>
      <c r="J22" s="131">
        <v>0</v>
      </c>
      <c r="K22" s="130">
        <v>42591</v>
      </c>
      <c r="L22" s="130">
        <v>102381</v>
      </c>
      <c r="M22" s="130">
        <f t="shared" si="2"/>
        <v>116135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116135</v>
      </c>
      <c r="V22" s="130">
        <f t="shared" si="4"/>
        <v>372707</v>
      </c>
      <c r="W22" s="130">
        <f t="shared" si="5"/>
        <v>154191</v>
      </c>
      <c r="X22" s="130">
        <f t="shared" si="6"/>
        <v>0</v>
      </c>
      <c r="Y22" s="130">
        <f t="shared" si="7"/>
        <v>0</v>
      </c>
      <c r="Z22" s="130">
        <f t="shared" si="8"/>
        <v>111600</v>
      </c>
      <c r="AA22" s="130">
        <f t="shared" si="9"/>
        <v>0</v>
      </c>
      <c r="AB22" s="131">
        <v>0</v>
      </c>
      <c r="AC22" s="130">
        <f t="shared" si="10"/>
        <v>42591</v>
      </c>
      <c r="AD22" s="130">
        <f t="shared" si="11"/>
        <v>218516</v>
      </c>
    </row>
    <row r="23" spans="1:30" s="122" customFormat="1" ht="12" customHeight="1">
      <c r="A23" s="118" t="s">
        <v>230</v>
      </c>
      <c r="B23" s="133" t="s">
        <v>262</v>
      </c>
      <c r="C23" s="118" t="s">
        <v>263</v>
      </c>
      <c r="D23" s="130">
        <f t="shared" si="0"/>
        <v>410285</v>
      </c>
      <c r="E23" s="130">
        <f t="shared" si="1"/>
        <v>7982</v>
      </c>
      <c r="F23" s="130">
        <v>7929</v>
      </c>
      <c r="G23" s="130">
        <v>0</v>
      </c>
      <c r="H23" s="130">
        <v>0</v>
      </c>
      <c r="I23" s="130">
        <v>0</v>
      </c>
      <c r="J23" s="131">
        <v>0</v>
      </c>
      <c r="K23" s="130">
        <v>53</v>
      </c>
      <c r="L23" s="130">
        <v>402303</v>
      </c>
      <c r="M23" s="130">
        <f t="shared" si="2"/>
        <v>52473</v>
      </c>
      <c r="N23" s="130">
        <f t="shared" si="3"/>
        <v>6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6</v>
      </c>
      <c r="U23" s="130">
        <v>52467</v>
      </c>
      <c r="V23" s="130">
        <f t="shared" si="4"/>
        <v>462758</v>
      </c>
      <c r="W23" s="130">
        <f t="shared" si="5"/>
        <v>7988</v>
      </c>
      <c r="X23" s="130">
        <f t="shared" si="6"/>
        <v>7929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59</v>
      </c>
      <c r="AD23" s="130">
        <f t="shared" si="11"/>
        <v>454770</v>
      </c>
    </row>
    <row r="24" spans="1:30" s="122" customFormat="1" ht="12" customHeight="1">
      <c r="A24" s="118" t="s">
        <v>230</v>
      </c>
      <c r="B24" s="133" t="s">
        <v>264</v>
      </c>
      <c r="C24" s="118" t="s">
        <v>265</v>
      </c>
      <c r="D24" s="130">
        <f t="shared" si="0"/>
        <v>303978</v>
      </c>
      <c r="E24" s="130">
        <f t="shared" si="1"/>
        <v>2145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2145</v>
      </c>
      <c r="L24" s="130">
        <v>301833</v>
      </c>
      <c r="M24" s="130">
        <f t="shared" si="2"/>
        <v>90265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90265</v>
      </c>
      <c r="V24" s="130">
        <f t="shared" si="4"/>
        <v>394243</v>
      </c>
      <c r="W24" s="130">
        <f t="shared" si="5"/>
        <v>2145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2145</v>
      </c>
      <c r="AD24" s="130">
        <f t="shared" si="11"/>
        <v>392098</v>
      </c>
    </row>
    <row r="25" spans="1:30" s="122" customFormat="1" ht="12" customHeight="1">
      <c r="A25" s="118" t="s">
        <v>230</v>
      </c>
      <c r="B25" s="133" t="s">
        <v>266</v>
      </c>
      <c r="C25" s="118" t="s">
        <v>267</v>
      </c>
      <c r="D25" s="130">
        <f t="shared" si="0"/>
        <v>329984</v>
      </c>
      <c r="E25" s="130">
        <f t="shared" si="1"/>
        <v>52206</v>
      </c>
      <c r="F25" s="130">
        <v>0</v>
      </c>
      <c r="G25" s="130">
        <v>0</v>
      </c>
      <c r="H25" s="130">
        <v>0</v>
      </c>
      <c r="I25" s="130">
        <v>42424</v>
      </c>
      <c r="J25" s="131">
        <v>0</v>
      </c>
      <c r="K25" s="130">
        <v>9782</v>
      </c>
      <c r="L25" s="130">
        <v>277778</v>
      </c>
      <c r="M25" s="130">
        <f t="shared" si="2"/>
        <v>108125</v>
      </c>
      <c r="N25" s="130">
        <f t="shared" si="3"/>
        <v>4614</v>
      </c>
      <c r="O25" s="130">
        <v>0</v>
      </c>
      <c r="P25" s="130">
        <v>0</v>
      </c>
      <c r="Q25" s="130">
        <v>0</v>
      </c>
      <c r="R25" s="130">
        <v>4614</v>
      </c>
      <c r="S25" s="131">
        <v>0</v>
      </c>
      <c r="T25" s="130">
        <v>0</v>
      </c>
      <c r="U25" s="130">
        <v>103511</v>
      </c>
      <c r="V25" s="130">
        <f t="shared" si="4"/>
        <v>438109</v>
      </c>
      <c r="W25" s="130">
        <f t="shared" si="5"/>
        <v>56820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47038</v>
      </c>
      <c r="AB25" s="131">
        <v>0</v>
      </c>
      <c r="AC25" s="130">
        <f t="shared" si="10"/>
        <v>9782</v>
      </c>
      <c r="AD25" s="130">
        <f t="shared" si="11"/>
        <v>381289</v>
      </c>
    </row>
    <row r="26" spans="1:30" s="122" customFormat="1" ht="12" customHeight="1">
      <c r="A26" s="118" t="s">
        <v>230</v>
      </c>
      <c r="B26" s="133" t="s">
        <v>268</v>
      </c>
      <c r="C26" s="118" t="s">
        <v>269</v>
      </c>
      <c r="D26" s="130">
        <f t="shared" si="0"/>
        <v>788098</v>
      </c>
      <c r="E26" s="130">
        <f t="shared" si="1"/>
        <v>161710</v>
      </c>
      <c r="F26" s="130">
        <v>0</v>
      </c>
      <c r="G26" s="130">
        <v>0</v>
      </c>
      <c r="H26" s="130">
        <v>0</v>
      </c>
      <c r="I26" s="130">
        <v>121713</v>
      </c>
      <c r="J26" s="131">
        <v>0</v>
      </c>
      <c r="K26" s="130">
        <v>39997</v>
      </c>
      <c r="L26" s="130">
        <v>626388</v>
      </c>
      <c r="M26" s="130">
        <f t="shared" si="2"/>
        <v>213694</v>
      </c>
      <c r="N26" s="130">
        <f t="shared" si="3"/>
        <v>10387</v>
      </c>
      <c r="O26" s="130">
        <v>0</v>
      </c>
      <c r="P26" s="130">
        <v>0</v>
      </c>
      <c r="Q26" s="130">
        <v>0</v>
      </c>
      <c r="R26" s="130">
        <v>10297</v>
      </c>
      <c r="S26" s="131">
        <v>0</v>
      </c>
      <c r="T26" s="130">
        <v>90</v>
      </c>
      <c r="U26" s="130">
        <v>203307</v>
      </c>
      <c r="V26" s="130">
        <f t="shared" si="4"/>
        <v>1001792</v>
      </c>
      <c r="W26" s="130">
        <f t="shared" si="5"/>
        <v>172097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132010</v>
      </c>
      <c r="AB26" s="131">
        <v>0</v>
      </c>
      <c r="AC26" s="130">
        <f t="shared" si="10"/>
        <v>40087</v>
      </c>
      <c r="AD26" s="130">
        <f t="shared" si="11"/>
        <v>829695</v>
      </c>
    </row>
    <row r="27" spans="1:30" s="122" customFormat="1" ht="12" customHeight="1">
      <c r="A27" s="118" t="s">
        <v>230</v>
      </c>
      <c r="B27" s="133" t="s">
        <v>270</v>
      </c>
      <c r="C27" s="118" t="s">
        <v>271</v>
      </c>
      <c r="D27" s="130">
        <f t="shared" si="0"/>
        <v>33974</v>
      </c>
      <c r="E27" s="130">
        <f t="shared" si="1"/>
        <v>16773</v>
      </c>
      <c r="F27" s="130">
        <v>11542</v>
      </c>
      <c r="G27" s="130">
        <v>5231</v>
      </c>
      <c r="H27" s="130">
        <v>0</v>
      </c>
      <c r="I27" s="130">
        <v>0</v>
      </c>
      <c r="J27" s="131">
        <v>0</v>
      </c>
      <c r="K27" s="130">
        <v>0</v>
      </c>
      <c r="L27" s="130">
        <v>17201</v>
      </c>
      <c r="M27" s="130">
        <f t="shared" si="2"/>
        <v>29321</v>
      </c>
      <c r="N27" s="130">
        <f t="shared" si="3"/>
        <v>10349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10349</v>
      </c>
      <c r="U27" s="130">
        <v>18972</v>
      </c>
      <c r="V27" s="130">
        <f t="shared" si="4"/>
        <v>63295</v>
      </c>
      <c r="W27" s="130">
        <f t="shared" si="5"/>
        <v>27122</v>
      </c>
      <c r="X27" s="130">
        <f t="shared" si="6"/>
        <v>11542</v>
      </c>
      <c r="Y27" s="130">
        <f t="shared" si="7"/>
        <v>5231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10349</v>
      </c>
      <c r="AD27" s="130">
        <f t="shared" si="11"/>
        <v>36173</v>
      </c>
    </row>
    <row r="28" spans="1:30" s="122" customFormat="1" ht="12" customHeight="1">
      <c r="A28" s="118" t="s">
        <v>230</v>
      </c>
      <c r="B28" s="133" t="s">
        <v>272</v>
      </c>
      <c r="C28" s="118" t="s">
        <v>273</v>
      </c>
      <c r="D28" s="130">
        <f t="shared" si="0"/>
        <v>31110</v>
      </c>
      <c r="E28" s="130">
        <f t="shared" si="1"/>
        <v>9009</v>
      </c>
      <c r="F28" s="130">
        <v>0</v>
      </c>
      <c r="G28" s="130">
        <v>8604</v>
      </c>
      <c r="H28" s="130">
        <v>0</v>
      </c>
      <c r="I28" s="130">
        <v>405</v>
      </c>
      <c r="J28" s="131">
        <v>0</v>
      </c>
      <c r="K28" s="130">
        <v>0</v>
      </c>
      <c r="L28" s="130">
        <v>22101</v>
      </c>
      <c r="M28" s="130">
        <f t="shared" si="2"/>
        <v>13845</v>
      </c>
      <c r="N28" s="130">
        <f t="shared" si="3"/>
        <v>1104</v>
      </c>
      <c r="O28" s="130">
        <v>606</v>
      </c>
      <c r="P28" s="130">
        <v>303</v>
      </c>
      <c r="Q28" s="130">
        <v>0</v>
      </c>
      <c r="R28" s="130">
        <v>195</v>
      </c>
      <c r="S28" s="131">
        <v>0</v>
      </c>
      <c r="T28" s="130">
        <v>0</v>
      </c>
      <c r="U28" s="130">
        <v>12741</v>
      </c>
      <c r="V28" s="130">
        <f t="shared" si="4"/>
        <v>44955</v>
      </c>
      <c r="W28" s="130">
        <f t="shared" si="5"/>
        <v>10113</v>
      </c>
      <c r="X28" s="130">
        <f t="shared" si="6"/>
        <v>606</v>
      </c>
      <c r="Y28" s="130">
        <f t="shared" si="7"/>
        <v>8907</v>
      </c>
      <c r="Z28" s="130">
        <f t="shared" si="8"/>
        <v>0</v>
      </c>
      <c r="AA28" s="130">
        <f t="shared" si="9"/>
        <v>600</v>
      </c>
      <c r="AB28" s="131">
        <v>0</v>
      </c>
      <c r="AC28" s="130">
        <f t="shared" si="10"/>
        <v>0</v>
      </c>
      <c r="AD28" s="130">
        <f t="shared" si="11"/>
        <v>34842</v>
      </c>
    </row>
    <row r="29" spans="1:30" s="122" customFormat="1" ht="12" customHeight="1">
      <c r="A29" s="118" t="s">
        <v>230</v>
      </c>
      <c r="B29" s="133" t="s">
        <v>274</v>
      </c>
      <c r="C29" s="118" t="s">
        <v>275</v>
      </c>
      <c r="D29" s="130">
        <f t="shared" si="0"/>
        <v>183506</v>
      </c>
      <c r="E29" s="130">
        <f t="shared" si="1"/>
        <v>88062</v>
      </c>
      <c r="F29" s="130">
        <v>0</v>
      </c>
      <c r="G29" s="130">
        <v>0</v>
      </c>
      <c r="H29" s="130">
        <v>0</v>
      </c>
      <c r="I29" s="130">
        <v>13707</v>
      </c>
      <c r="J29" s="131">
        <v>0</v>
      </c>
      <c r="K29" s="130">
        <v>74355</v>
      </c>
      <c r="L29" s="130">
        <v>95444</v>
      </c>
      <c r="M29" s="130">
        <f t="shared" si="2"/>
        <v>187087</v>
      </c>
      <c r="N29" s="130">
        <f t="shared" si="3"/>
        <v>117807</v>
      </c>
      <c r="O29" s="130">
        <v>0</v>
      </c>
      <c r="P29" s="130">
        <v>12327</v>
      </c>
      <c r="Q29" s="130">
        <v>0</v>
      </c>
      <c r="R29" s="130">
        <v>68130</v>
      </c>
      <c r="S29" s="131">
        <v>0</v>
      </c>
      <c r="T29" s="130">
        <v>37350</v>
      </c>
      <c r="U29" s="130">
        <v>69280</v>
      </c>
      <c r="V29" s="130">
        <f t="shared" si="4"/>
        <v>370593</v>
      </c>
      <c r="W29" s="130">
        <f t="shared" si="5"/>
        <v>205869</v>
      </c>
      <c r="X29" s="130">
        <f t="shared" si="6"/>
        <v>0</v>
      </c>
      <c r="Y29" s="130">
        <f t="shared" si="7"/>
        <v>12327</v>
      </c>
      <c r="Z29" s="130">
        <f t="shared" si="8"/>
        <v>0</v>
      </c>
      <c r="AA29" s="130">
        <f t="shared" si="9"/>
        <v>81837</v>
      </c>
      <c r="AB29" s="131">
        <v>0</v>
      </c>
      <c r="AC29" s="130">
        <f t="shared" si="10"/>
        <v>111705</v>
      </c>
      <c r="AD29" s="130">
        <f t="shared" si="11"/>
        <v>164724</v>
      </c>
    </row>
    <row r="30" spans="1:30" s="122" customFormat="1" ht="12" customHeight="1">
      <c r="A30" s="118" t="s">
        <v>230</v>
      </c>
      <c r="B30" s="133" t="s">
        <v>276</v>
      </c>
      <c r="C30" s="118" t="s">
        <v>277</v>
      </c>
      <c r="D30" s="130">
        <f t="shared" si="0"/>
        <v>98579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98579</v>
      </c>
      <c r="M30" s="130">
        <f t="shared" si="2"/>
        <v>34265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34265</v>
      </c>
      <c r="V30" s="130">
        <f t="shared" si="4"/>
        <v>132844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v>0</v>
      </c>
      <c r="AC30" s="130">
        <f t="shared" si="10"/>
        <v>0</v>
      </c>
      <c r="AD30" s="130">
        <f t="shared" si="11"/>
        <v>132844</v>
      </c>
    </row>
    <row r="31" spans="1:30" s="122" customFormat="1" ht="12" customHeight="1">
      <c r="A31" s="118" t="s">
        <v>230</v>
      </c>
      <c r="B31" s="133" t="s">
        <v>278</v>
      </c>
      <c r="C31" s="118" t="s">
        <v>279</v>
      </c>
      <c r="D31" s="130">
        <f t="shared" si="0"/>
        <v>153113</v>
      </c>
      <c r="E31" s="130">
        <f t="shared" si="1"/>
        <v>9547</v>
      </c>
      <c r="F31" s="130">
        <v>0</v>
      </c>
      <c r="G31" s="130">
        <v>0</v>
      </c>
      <c r="H31" s="130">
        <v>0</v>
      </c>
      <c r="I31" s="130">
        <v>12</v>
      </c>
      <c r="J31" s="131">
        <v>0</v>
      </c>
      <c r="K31" s="130">
        <v>9535</v>
      </c>
      <c r="L31" s="130">
        <v>143566</v>
      </c>
      <c r="M31" s="130">
        <f t="shared" si="2"/>
        <v>30952</v>
      </c>
      <c r="N31" s="130">
        <f t="shared" si="3"/>
        <v>96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96</v>
      </c>
      <c r="U31" s="130">
        <v>30856</v>
      </c>
      <c r="V31" s="130">
        <f t="shared" si="4"/>
        <v>184065</v>
      </c>
      <c r="W31" s="130">
        <f t="shared" si="5"/>
        <v>9643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12</v>
      </c>
      <c r="AB31" s="131">
        <v>0</v>
      </c>
      <c r="AC31" s="130">
        <f t="shared" si="10"/>
        <v>9631</v>
      </c>
      <c r="AD31" s="130">
        <f t="shared" si="11"/>
        <v>174422</v>
      </c>
    </row>
    <row r="32" spans="1:30" s="122" customFormat="1" ht="12" customHeight="1">
      <c r="A32" s="118" t="s">
        <v>230</v>
      </c>
      <c r="B32" s="133" t="s">
        <v>280</v>
      </c>
      <c r="C32" s="118" t="s">
        <v>281</v>
      </c>
      <c r="D32" s="130">
        <f t="shared" si="0"/>
        <v>99184</v>
      </c>
      <c r="E32" s="130">
        <f t="shared" si="1"/>
        <v>9623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9623</v>
      </c>
      <c r="L32" s="130">
        <v>89561</v>
      </c>
      <c r="M32" s="130">
        <f t="shared" si="2"/>
        <v>44008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44008</v>
      </c>
      <c r="V32" s="130">
        <f t="shared" si="4"/>
        <v>143192</v>
      </c>
      <c r="W32" s="130">
        <f t="shared" si="5"/>
        <v>9623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>
        <v>0</v>
      </c>
      <c r="AC32" s="130">
        <f t="shared" si="10"/>
        <v>9623</v>
      </c>
      <c r="AD32" s="130">
        <f t="shared" si="11"/>
        <v>133569</v>
      </c>
    </row>
    <row r="33" spans="1:30" s="122" customFormat="1" ht="12" customHeight="1">
      <c r="A33" s="118" t="s">
        <v>230</v>
      </c>
      <c r="B33" s="133" t="s">
        <v>282</v>
      </c>
      <c r="C33" s="118" t="s">
        <v>283</v>
      </c>
      <c r="D33" s="130">
        <f t="shared" si="0"/>
        <v>50227</v>
      </c>
      <c r="E33" s="130">
        <f t="shared" si="1"/>
        <v>781</v>
      </c>
      <c r="F33" s="130">
        <v>0</v>
      </c>
      <c r="G33" s="130">
        <v>0</v>
      </c>
      <c r="H33" s="130">
        <v>0</v>
      </c>
      <c r="I33" s="130">
        <v>1</v>
      </c>
      <c r="J33" s="131">
        <v>0</v>
      </c>
      <c r="K33" s="130">
        <v>780</v>
      </c>
      <c r="L33" s="130">
        <v>49446</v>
      </c>
      <c r="M33" s="130">
        <f t="shared" si="2"/>
        <v>22688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22688</v>
      </c>
      <c r="V33" s="130">
        <f t="shared" si="4"/>
        <v>72915</v>
      </c>
      <c r="W33" s="130">
        <f t="shared" si="5"/>
        <v>781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</v>
      </c>
      <c r="AB33" s="131">
        <v>0</v>
      </c>
      <c r="AC33" s="130">
        <f t="shared" si="10"/>
        <v>780</v>
      </c>
      <c r="AD33" s="130">
        <f t="shared" si="11"/>
        <v>72134</v>
      </c>
    </row>
    <row r="34" spans="1:30" s="122" customFormat="1" ht="12" customHeight="1">
      <c r="A34" s="118" t="s">
        <v>230</v>
      </c>
      <c r="B34" s="133" t="s">
        <v>284</v>
      </c>
      <c r="C34" s="118" t="s">
        <v>285</v>
      </c>
      <c r="D34" s="130">
        <f t="shared" si="0"/>
        <v>147041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147041</v>
      </c>
      <c r="M34" s="130">
        <f t="shared" si="2"/>
        <v>50743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50743</v>
      </c>
      <c r="V34" s="130">
        <f t="shared" si="4"/>
        <v>197784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v>0</v>
      </c>
      <c r="AC34" s="130">
        <f t="shared" si="10"/>
        <v>0</v>
      </c>
      <c r="AD34" s="130">
        <f t="shared" si="11"/>
        <v>197784</v>
      </c>
    </row>
    <row r="35" spans="1:30" s="122" customFormat="1" ht="12" customHeight="1">
      <c r="A35" s="118" t="s">
        <v>230</v>
      </c>
      <c r="B35" s="133" t="s">
        <v>286</v>
      </c>
      <c r="C35" s="118" t="s">
        <v>287</v>
      </c>
      <c r="D35" s="130">
        <f t="shared" si="0"/>
        <v>77258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77258</v>
      </c>
      <c r="M35" s="130">
        <f t="shared" si="2"/>
        <v>49362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49362</v>
      </c>
      <c r="V35" s="130">
        <f t="shared" si="4"/>
        <v>126620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v>0</v>
      </c>
      <c r="AC35" s="130">
        <f t="shared" si="10"/>
        <v>0</v>
      </c>
      <c r="AD35" s="130">
        <f t="shared" si="11"/>
        <v>126620</v>
      </c>
    </row>
    <row r="36" spans="1:30" s="122" customFormat="1" ht="12" customHeight="1">
      <c r="A36" s="118" t="s">
        <v>230</v>
      </c>
      <c r="B36" s="133" t="s">
        <v>288</v>
      </c>
      <c r="C36" s="118" t="s">
        <v>289</v>
      </c>
      <c r="D36" s="130">
        <f t="shared" si="0"/>
        <v>148387</v>
      </c>
      <c r="E36" s="130">
        <f t="shared" si="1"/>
        <v>2141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2141</v>
      </c>
      <c r="L36" s="130">
        <v>146246</v>
      </c>
      <c r="M36" s="130">
        <f t="shared" si="2"/>
        <v>55167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55167</v>
      </c>
      <c r="V36" s="130">
        <f t="shared" si="4"/>
        <v>203554</v>
      </c>
      <c r="W36" s="130">
        <f t="shared" si="5"/>
        <v>2141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>
        <v>0</v>
      </c>
      <c r="AC36" s="130">
        <f t="shared" si="10"/>
        <v>2141</v>
      </c>
      <c r="AD36" s="130">
        <f t="shared" si="11"/>
        <v>201413</v>
      </c>
    </row>
    <row r="37" spans="1:30" s="122" customFormat="1" ht="12" customHeight="1">
      <c r="A37" s="118" t="s">
        <v>230</v>
      </c>
      <c r="B37" s="133" t="s">
        <v>290</v>
      </c>
      <c r="C37" s="118" t="s">
        <v>291</v>
      </c>
      <c r="D37" s="130">
        <f t="shared" si="0"/>
        <v>112096</v>
      </c>
      <c r="E37" s="130">
        <f t="shared" si="1"/>
        <v>7663</v>
      </c>
      <c r="F37" s="130">
        <v>0</v>
      </c>
      <c r="G37" s="130">
        <v>0</v>
      </c>
      <c r="H37" s="130">
        <v>0</v>
      </c>
      <c r="I37" s="130">
        <v>7663</v>
      </c>
      <c r="J37" s="131">
        <v>0</v>
      </c>
      <c r="K37" s="130">
        <v>0</v>
      </c>
      <c r="L37" s="130">
        <v>104433</v>
      </c>
      <c r="M37" s="130">
        <f t="shared" si="2"/>
        <v>32221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32221</v>
      </c>
      <c r="V37" s="130">
        <f t="shared" si="4"/>
        <v>144317</v>
      </c>
      <c r="W37" s="130">
        <f t="shared" si="5"/>
        <v>7663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7663</v>
      </c>
      <c r="AB37" s="131">
        <v>0</v>
      </c>
      <c r="AC37" s="130">
        <f t="shared" si="10"/>
        <v>0</v>
      </c>
      <c r="AD37" s="130">
        <f t="shared" si="11"/>
        <v>136654</v>
      </c>
    </row>
    <row r="38" spans="1:30" s="122" customFormat="1" ht="12" customHeight="1">
      <c r="A38" s="118" t="s">
        <v>230</v>
      </c>
      <c r="B38" s="133" t="s">
        <v>292</v>
      </c>
      <c r="C38" s="118" t="s">
        <v>293</v>
      </c>
      <c r="D38" s="130">
        <f t="shared" si="0"/>
        <v>1059592</v>
      </c>
      <c r="E38" s="130">
        <f t="shared" si="1"/>
        <v>889873</v>
      </c>
      <c r="F38" s="130">
        <v>225773</v>
      </c>
      <c r="G38" s="130">
        <v>0</v>
      </c>
      <c r="H38" s="130">
        <v>664100</v>
      </c>
      <c r="I38" s="130">
        <v>0</v>
      </c>
      <c r="J38" s="131">
        <v>0</v>
      </c>
      <c r="K38" s="130">
        <v>0</v>
      </c>
      <c r="L38" s="130">
        <v>169719</v>
      </c>
      <c r="M38" s="130">
        <f t="shared" si="2"/>
        <v>25631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25631</v>
      </c>
      <c r="V38" s="130">
        <f t="shared" si="4"/>
        <v>1085223</v>
      </c>
      <c r="W38" s="130">
        <f t="shared" si="5"/>
        <v>889873</v>
      </c>
      <c r="X38" s="130">
        <f t="shared" si="6"/>
        <v>225773</v>
      </c>
      <c r="Y38" s="130">
        <f t="shared" si="7"/>
        <v>0</v>
      </c>
      <c r="Z38" s="130">
        <f t="shared" si="8"/>
        <v>664100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195350</v>
      </c>
    </row>
    <row r="39" spans="1:30" s="122" customFormat="1" ht="12" customHeight="1">
      <c r="A39" s="118" t="s">
        <v>230</v>
      </c>
      <c r="B39" s="133" t="s">
        <v>294</v>
      </c>
      <c r="C39" s="118" t="s">
        <v>295</v>
      </c>
      <c r="D39" s="130">
        <f t="shared" si="0"/>
        <v>408152</v>
      </c>
      <c r="E39" s="130">
        <f t="shared" si="1"/>
        <v>55965</v>
      </c>
      <c r="F39" s="130">
        <v>0</v>
      </c>
      <c r="G39" s="130">
        <v>14650</v>
      </c>
      <c r="H39" s="130">
        <v>0</v>
      </c>
      <c r="I39" s="130">
        <v>39907</v>
      </c>
      <c r="J39" s="131">
        <v>0</v>
      </c>
      <c r="K39" s="130">
        <v>1408</v>
      </c>
      <c r="L39" s="130">
        <v>352187</v>
      </c>
      <c r="M39" s="130">
        <f t="shared" si="2"/>
        <v>230200</v>
      </c>
      <c r="N39" s="130">
        <f t="shared" si="3"/>
        <v>77996</v>
      </c>
      <c r="O39" s="130">
        <v>0</v>
      </c>
      <c r="P39" s="130">
        <v>0</v>
      </c>
      <c r="Q39" s="130">
        <v>76000</v>
      </c>
      <c r="R39" s="130">
        <v>1996</v>
      </c>
      <c r="S39" s="131">
        <v>0</v>
      </c>
      <c r="T39" s="130">
        <v>0</v>
      </c>
      <c r="U39" s="130">
        <v>152204</v>
      </c>
      <c r="V39" s="130">
        <f t="shared" si="4"/>
        <v>638352</v>
      </c>
      <c r="W39" s="130">
        <f t="shared" si="5"/>
        <v>133961</v>
      </c>
      <c r="X39" s="130">
        <f t="shared" si="6"/>
        <v>0</v>
      </c>
      <c r="Y39" s="130">
        <f t="shared" si="7"/>
        <v>14650</v>
      </c>
      <c r="Z39" s="130">
        <f t="shared" si="8"/>
        <v>76000</v>
      </c>
      <c r="AA39" s="130">
        <f t="shared" si="9"/>
        <v>41903</v>
      </c>
      <c r="AB39" s="131">
        <v>0</v>
      </c>
      <c r="AC39" s="130">
        <f t="shared" si="10"/>
        <v>1408</v>
      </c>
      <c r="AD39" s="130">
        <f t="shared" si="11"/>
        <v>504391</v>
      </c>
    </row>
    <row r="40" spans="1:30" s="122" customFormat="1" ht="12" customHeight="1">
      <c r="A40" s="118" t="s">
        <v>230</v>
      </c>
      <c r="B40" s="133" t="s">
        <v>202</v>
      </c>
      <c r="C40" s="118" t="s">
        <v>203</v>
      </c>
      <c r="D40" s="130">
        <f t="shared" si="0"/>
        <v>19189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19189</v>
      </c>
      <c r="M40" s="130">
        <f t="shared" si="2"/>
        <v>22801</v>
      </c>
      <c r="N40" s="130">
        <f t="shared" si="3"/>
        <v>9</v>
      </c>
      <c r="O40" s="130">
        <v>0</v>
      </c>
      <c r="P40" s="130">
        <v>0</v>
      </c>
      <c r="Q40" s="130">
        <v>0</v>
      </c>
      <c r="R40" s="130">
        <v>9</v>
      </c>
      <c r="S40" s="131">
        <v>0</v>
      </c>
      <c r="T40" s="130">
        <v>0</v>
      </c>
      <c r="U40" s="130">
        <v>22792</v>
      </c>
      <c r="V40" s="130">
        <f t="shared" si="4"/>
        <v>41990</v>
      </c>
      <c r="W40" s="130">
        <f t="shared" si="5"/>
        <v>9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9</v>
      </c>
      <c r="AB40" s="131">
        <v>0</v>
      </c>
      <c r="AC40" s="130">
        <f t="shared" si="10"/>
        <v>0</v>
      </c>
      <c r="AD40" s="130">
        <f t="shared" si="11"/>
        <v>41981</v>
      </c>
    </row>
    <row r="41" spans="1:30" s="122" customFormat="1" ht="12" customHeight="1">
      <c r="A41" s="118" t="s">
        <v>230</v>
      </c>
      <c r="B41" s="133" t="s">
        <v>204</v>
      </c>
      <c r="C41" s="118" t="s">
        <v>205</v>
      </c>
      <c r="D41" s="130">
        <f t="shared" si="0"/>
        <v>20812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1">
        <v>0</v>
      </c>
      <c r="K41" s="130">
        <v>0</v>
      </c>
      <c r="L41" s="130">
        <v>20812</v>
      </c>
      <c r="M41" s="130">
        <f t="shared" si="2"/>
        <v>569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569</v>
      </c>
      <c r="V41" s="130">
        <f t="shared" si="4"/>
        <v>21381</v>
      </c>
      <c r="W41" s="130">
        <f t="shared" si="5"/>
        <v>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>
        <v>0</v>
      </c>
      <c r="AC41" s="130">
        <f t="shared" si="10"/>
        <v>0</v>
      </c>
      <c r="AD41" s="130">
        <f t="shared" si="11"/>
        <v>21381</v>
      </c>
    </row>
    <row r="42" spans="1:30" s="122" customFormat="1" ht="12" customHeight="1">
      <c r="A42" s="118" t="s">
        <v>230</v>
      </c>
      <c r="B42" s="133" t="s">
        <v>206</v>
      </c>
      <c r="C42" s="118" t="s">
        <v>207</v>
      </c>
      <c r="D42" s="130">
        <f t="shared" si="0"/>
        <v>204743</v>
      </c>
      <c r="E42" s="130">
        <f t="shared" si="1"/>
        <v>19296</v>
      </c>
      <c r="F42" s="130">
        <v>0</v>
      </c>
      <c r="G42" s="130">
        <v>13425</v>
      </c>
      <c r="H42" s="130">
        <v>0</v>
      </c>
      <c r="I42" s="130">
        <v>3060</v>
      </c>
      <c r="J42" s="131">
        <v>0</v>
      </c>
      <c r="K42" s="130">
        <v>2811</v>
      </c>
      <c r="L42" s="130">
        <v>185447</v>
      </c>
      <c r="M42" s="130">
        <f t="shared" si="2"/>
        <v>52902</v>
      </c>
      <c r="N42" s="130">
        <f t="shared" si="3"/>
        <v>1577</v>
      </c>
      <c r="O42" s="130">
        <v>0</v>
      </c>
      <c r="P42" s="130">
        <v>0</v>
      </c>
      <c r="Q42" s="130">
        <v>0</v>
      </c>
      <c r="R42" s="130">
        <v>1577</v>
      </c>
      <c r="S42" s="131">
        <v>0</v>
      </c>
      <c r="T42" s="130">
        <v>0</v>
      </c>
      <c r="U42" s="130">
        <v>51325</v>
      </c>
      <c r="V42" s="130">
        <f t="shared" si="4"/>
        <v>257645</v>
      </c>
      <c r="W42" s="130">
        <f t="shared" si="5"/>
        <v>20873</v>
      </c>
      <c r="X42" s="130">
        <f t="shared" si="6"/>
        <v>0</v>
      </c>
      <c r="Y42" s="130">
        <f t="shared" si="7"/>
        <v>13425</v>
      </c>
      <c r="Z42" s="130">
        <f t="shared" si="8"/>
        <v>0</v>
      </c>
      <c r="AA42" s="130">
        <f t="shared" si="9"/>
        <v>4637</v>
      </c>
      <c r="AB42" s="131">
        <v>0</v>
      </c>
      <c r="AC42" s="130">
        <f t="shared" si="10"/>
        <v>2811</v>
      </c>
      <c r="AD42" s="130">
        <f t="shared" si="11"/>
        <v>236772</v>
      </c>
    </row>
    <row r="43" spans="1:30" s="122" customFormat="1" ht="12" customHeight="1">
      <c r="A43" s="118" t="s">
        <v>230</v>
      </c>
      <c r="B43" s="133" t="s">
        <v>208</v>
      </c>
      <c r="C43" s="118" t="s">
        <v>209</v>
      </c>
      <c r="D43" s="130">
        <f t="shared" si="0"/>
        <v>58183</v>
      </c>
      <c r="E43" s="130">
        <f t="shared" si="1"/>
        <v>4282</v>
      </c>
      <c r="F43" s="130">
        <v>4264</v>
      </c>
      <c r="G43" s="130">
        <v>0</v>
      </c>
      <c r="H43" s="130">
        <v>0</v>
      </c>
      <c r="I43" s="130">
        <v>0</v>
      </c>
      <c r="J43" s="131">
        <v>0</v>
      </c>
      <c r="K43" s="130">
        <v>18</v>
      </c>
      <c r="L43" s="130">
        <v>53901</v>
      </c>
      <c r="M43" s="130">
        <f t="shared" si="2"/>
        <v>35869</v>
      </c>
      <c r="N43" s="130">
        <f t="shared" si="3"/>
        <v>9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9</v>
      </c>
      <c r="U43" s="130">
        <v>35860</v>
      </c>
      <c r="V43" s="130">
        <f t="shared" si="4"/>
        <v>94052</v>
      </c>
      <c r="W43" s="130">
        <f t="shared" si="5"/>
        <v>4291</v>
      </c>
      <c r="X43" s="130">
        <f t="shared" si="6"/>
        <v>4264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1">
        <v>0</v>
      </c>
      <c r="AC43" s="130">
        <f t="shared" si="10"/>
        <v>27</v>
      </c>
      <c r="AD43" s="130">
        <f t="shared" si="11"/>
        <v>89761</v>
      </c>
    </row>
    <row r="44" spans="1:30" s="122" customFormat="1" ht="12" customHeight="1">
      <c r="A44" s="118" t="s">
        <v>230</v>
      </c>
      <c r="B44" s="133" t="s">
        <v>210</v>
      </c>
      <c r="C44" s="118" t="s">
        <v>211</v>
      </c>
      <c r="D44" s="130">
        <f t="shared" si="0"/>
        <v>94787</v>
      </c>
      <c r="E44" s="130">
        <f t="shared" si="1"/>
        <v>21360</v>
      </c>
      <c r="F44" s="130">
        <v>0</v>
      </c>
      <c r="G44" s="130">
        <v>0</v>
      </c>
      <c r="H44" s="130">
        <v>0</v>
      </c>
      <c r="I44" s="130">
        <v>11202</v>
      </c>
      <c r="J44" s="131">
        <v>0</v>
      </c>
      <c r="K44" s="130">
        <v>10158</v>
      </c>
      <c r="L44" s="130">
        <v>73427</v>
      </c>
      <c r="M44" s="130">
        <f t="shared" si="2"/>
        <v>2191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2191</v>
      </c>
      <c r="V44" s="130">
        <f t="shared" si="4"/>
        <v>96978</v>
      </c>
      <c r="W44" s="130">
        <f t="shared" si="5"/>
        <v>21360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11202</v>
      </c>
      <c r="AB44" s="131">
        <v>0</v>
      </c>
      <c r="AC44" s="130">
        <f t="shared" si="10"/>
        <v>10158</v>
      </c>
      <c r="AD44" s="130">
        <f t="shared" si="11"/>
        <v>75618</v>
      </c>
    </row>
    <row r="45" spans="1:30" s="122" customFormat="1" ht="12" customHeight="1">
      <c r="A45" s="118" t="s">
        <v>230</v>
      </c>
      <c r="B45" s="133" t="s">
        <v>212</v>
      </c>
      <c r="C45" s="118" t="s">
        <v>213</v>
      </c>
      <c r="D45" s="130">
        <f t="shared" si="0"/>
        <v>124485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0</v>
      </c>
      <c r="K45" s="130">
        <v>0</v>
      </c>
      <c r="L45" s="130">
        <v>124485</v>
      </c>
      <c r="M45" s="130">
        <f t="shared" si="2"/>
        <v>65996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65996</v>
      </c>
      <c r="V45" s="130">
        <f t="shared" si="4"/>
        <v>190481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1">
        <v>0</v>
      </c>
      <c r="AC45" s="130">
        <f t="shared" si="10"/>
        <v>0</v>
      </c>
      <c r="AD45" s="130">
        <f t="shared" si="11"/>
        <v>190481</v>
      </c>
    </row>
    <row r="46" spans="1:30" s="122" customFormat="1" ht="12" customHeight="1">
      <c r="A46" s="118" t="s">
        <v>230</v>
      </c>
      <c r="B46" s="133" t="s">
        <v>214</v>
      </c>
      <c r="C46" s="118" t="s">
        <v>215</v>
      </c>
      <c r="D46" s="130">
        <f t="shared" si="0"/>
        <v>74921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>
        <v>0</v>
      </c>
      <c r="K46" s="130">
        <v>0</v>
      </c>
      <c r="L46" s="130">
        <v>74921</v>
      </c>
      <c r="M46" s="130">
        <f t="shared" si="2"/>
        <v>4024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4024</v>
      </c>
      <c r="V46" s="130">
        <f t="shared" si="4"/>
        <v>78945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>
        <v>0</v>
      </c>
      <c r="AC46" s="130">
        <f t="shared" si="10"/>
        <v>0</v>
      </c>
      <c r="AD46" s="130">
        <f t="shared" si="11"/>
        <v>78945</v>
      </c>
    </row>
    <row r="47" spans="1:30" s="122" customFormat="1" ht="12" customHeight="1">
      <c r="A47" s="118" t="s">
        <v>230</v>
      </c>
      <c r="B47" s="133" t="s">
        <v>216</v>
      </c>
      <c r="C47" s="118" t="s">
        <v>217</v>
      </c>
      <c r="D47" s="130">
        <f t="shared" si="0"/>
        <v>87677</v>
      </c>
      <c r="E47" s="130">
        <f t="shared" si="1"/>
        <v>10293</v>
      </c>
      <c r="F47" s="130">
        <v>0</v>
      </c>
      <c r="G47" s="130">
        <v>10293</v>
      </c>
      <c r="H47" s="130">
        <v>0</v>
      </c>
      <c r="I47" s="130">
        <v>0</v>
      </c>
      <c r="J47" s="131">
        <v>0</v>
      </c>
      <c r="K47" s="130">
        <v>0</v>
      </c>
      <c r="L47" s="130">
        <v>77384</v>
      </c>
      <c r="M47" s="130">
        <f t="shared" si="2"/>
        <v>403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403</v>
      </c>
      <c r="V47" s="130">
        <f t="shared" si="4"/>
        <v>88080</v>
      </c>
      <c r="W47" s="130">
        <f t="shared" si="5"/>
        <v>10293</v>
      </c>
      <c r="X47" s="130">
        <f t="shared" si="6"/>
        <v>0</v>
      </c>
      <c r="Y47" s="130">
        <f t="shared" si="7"/>
        <v>10293</v>
      </c>
      <c r="Z47" s="130">
        <f t="shared" si="8"/>
        <v>0</v>
      </c>
      <c r="AA47" s="130">
        <f t="shared" si="9"/>
        <v>0</v>
      </c>
      <c r="AB47" s="131">
        <v>0</v>
      </c>
      <c r="AC47" s="130">
        <f t="shared" si="10"/>
        <v>0</v>
      </c>
      <c r="AD47" s="130">
        <f t="shared" si="11"/>
        <v>77787</v>
      </c>
    </row>
    <row r="48" spans="1:30" s="122" customFormat="1" ht="12" customHeight="1">
      <c r="A48" s="118" t="s">
        <v>230</v>
      </c>
      <c r="B48" s="133" t="s">
        <v>218</v>
      </c>
      <c r="C48" s="118" t="s">
        <v>219</v>
      </c>
      <c r="D48" s="130">
        <f t="shared" si="0"/>
        <v>69496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69496</v>
      </c>
      <c r="M48" s="130">
        <f t="shared" si="2"/>
        <v>2734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2734</v>
      </c>
      <c r="V48" s="130">
        <f t="shared" si="4"/>
        <v>72230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>
        <v>0</v>
      </c>
      <c r="AC48" s="130">
        <f t="shared" si="10"/>
        <v>0</v>
      </c>
      <c r="AD48" s="130">
        <f t="shared" si="11"/>
        <v>72230</v>
      </c>
    </row>
    <row r="49" spans="1:30" s="122" customFormat="1" ht="12" customHeight="1">
      <c r="A49" s="118" t="s">
        <v>230</v>
      </c>
      <c r="B49" s="133" t="s">
        <v>220</v>
      </c>
      <c r="C49" s="118" t="s">
        <v>221</v>
      </c>
      <c r="D49" s="130">
        <f t="shared" si="0"/>
        <v>70765</v>
      </c>
      <c r="E49" s="130">
        <f t="shared" si="1"/>
        <v>10</v>
      </c>
      <c r="F49" s="130">
        <v>0</v>
      </c>
      <c r="G49" s="130">
        <v>0</v>
      </c>
      <c r="H49" s="130">
        <v>0</v>
      </c>
      <c r="I49" s="130">
        <v>10</v>
      </c>
      <c r="J49" s="131">
        <v>0</v>
      </c>
      <c r="K49" s="130">
        <v>0</v>
      </c>
      <c r="L49" s="130">
        <v>70755</v>
      </c>
      <c r="M49" s="130">
        <f t="shared" si="2"/>
        <v>8871</v>
      </c>
      <c r="N49" s="130">
        <f t="shared" si="3"/>
        <v>916</v>
      </c>
      <c r="O49" s="130">
        <v>0</v>
      </c>
      <c r="P49" s="130">
        <v>0</v>
      </c>
      <c r="Q49" s="130">
        <v>0</v>
      </c>
      <c r="R49" s="130">
        <v>0</v>
      </c>
      <c r="S49" s="131">
        <v>0</v>
      </c>
      <c r="T49" s="130">
        <v>916</v>
      </c>
      <c r="U49" s="130">
        <v>7955</v>
      </c>
      <c r="V49" s="130">
        <f t="shared" si="4"/>
        <v>79636</v>
      </c>
      <c r="W49" s="130">
        <f t="shared" si="5"/>
        <v>926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10</v>
      </c>
      <c r="AB49" s="131">
        <v>0</v>
      </c>
      <c r="AC49" s="130">
        <f t="shared" si="10"/>
        <v>916</v>
      </c>
      <c r="AD49" s="130">
        <f t="shared" si="11"/>
        <v>78710</v>
      </c>
    </row>
    <row r="50" spans="1:30" s="122" customFormat="1" ht="12" customHeight="1">
      <c r="A50" s="118" t="s">
        <v>230</v>
      </c>
      <c r="B50" s="133" t="s">
        <v>222</v>
      </c>
      <c r="C50" s="118" t="s">
        <v>223</v>
      </c>
      <c r="D50" s="130">
        <f t="shared" si="0"/>
        <v>102862</v>
      </c>
      <c r="E50" s="130">
        <f t="shared" si="1"/>
        <v>2985</v>
      </c>
      <c r="F50" s="130">
        <v>0</v>
      </c>
      <c r="G50" s="130">
        <v>0</v>
      </c>
      <c r="H50" s="130">
        <v>0</v>
      </c>
      <c r="I50" s="130">
        <v>2589</v>
      </c>
      <c r="J50" s="131">
        <v>0</v>
      </c>
      <c r="K50" s="130">
        <v>396</v>
      </c>
      <c r="L50" s="130">
        <v>99877</v>
      </c>
      <c r="M50" s="130">
        <f t="shared" si="2"/>
        <v>948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0">
        <v>0</v>
      </c>
      <c r="U50" s="130">
        <v>948</v>
      </c>
      <c r="V50" s="130">
        <f t="shared" si="4"/>
        <v>103810</v>
      </c>
      <c r="W50" s="130">
        <f t="shared" si="5"/>
        <v>2985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2589</v>
      </c>
      <c r="AB50" s="131">
        <v>0</v>
      </c>
      <c r="AC50" s="130">
        <f t="shared" si="10"/>
        <v>396</v>
      </c>
      <c r="AD50" s="130">
        <f t="shared" si="11"/>
        <v>100825</v>
      </c>
    </row>
    <row r="51" spans="1:30" s="122" customFormat="1" ht="12" customHeight="1">
      <c r="A51" s="118" t="s">
        <v>230</v>
      </c>
      <c r="B51" s="133" t="s">
        <v>298</v>
      </c>
      <c r="C51" s="118" t="s">
        <v>299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0</v>
      </c>
      <c r="K51" s="130">
        <v>0</v>
      </c>
      <c r="L51" s="130">
        <v>0</v>
      </c>
      <c r="M51" s="130">
        <f t="shared" si="2"/>
        <v>453367</v>
      </c>
      <c r="N51" s="130">
        <f t="shared" si="3"/>
        <v>132689</v>
      </c>
      <c r="O51" s="130">
        <v>0</v>
      </c>
      <c r="P51" s="130">
        <v>0</v>
      </c>
      <c r="Q51" s="130">
        <v>0</v>
      </c>
      <c r="R51" s="130">
        <v>132689</v>
      </c>
      <c r="S51" s="131">
        <v>135225</v>
      </c>
      <c r="T51" s="130">
        <v>0</v>
      </c>
      <c r="U51" s="130">
        <v>320678</v>
      </c>
      <c r="V51" s="130">
        <f t="shared" si="4"/>
        <v>453367</v>
      </c>
      <c r="W51" s="130">
        <f t="shared" si="5"/>
        <v>132689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132689</v>
      </c>
      <c r="AB51" s="131">
        <f aca="true" t="shared" si="12" ref="AB51:AB65">+SUM(J51,S51)</f>
        <v>135225</v>
      </c>
      <c r="AC51" s="130">
        <f t="shared" si="10"/>
        <v>0</v>
      </c>
      <c r="AD51" s="130">
        <f t="shared" si="11"/>
        <v>320678</v>
      </c>
    </row>
    <row r="52" spans="1:30" s="122" customFormat="1" ht="12" customHeight="1">
      <c r="A52" s="118" t="s">
        <v>230</v>
      </c>
      <c r="B52" s="133" t="s">
        <v>300</v>
      </c>
      <c r="C52" s="118" t="s">
        <v>301</v>
      </c>
      <c r="D52" s="130">
        <f t="shared" si="0"/>
        <v>62416</v>
      </c>
      <c r="E52" s="130">
        <f t="shared" si="1"/>
        <v>62416</v>
      </c>
      <c r="F52" s="130">
        <v>0</v>
      </c>
      <c r="G52" s="130">
        <v>0</v>
      </c>
      <c r="H52" s="130">
        <v>0</v>
      </c>
      <c r="I52" s="130">
        <v>8888</v>
      </c>
      <c r="J52" s="131">
        <v>476588</v>
      </c>
      <c r="K52" s="130">
        <v>53528</v>
      </c>
      <c r="L52" s="130">
        <v>0</v>
      </c>
      <c r="M52" s="130">
        <f t="shared" si="2"/>
        <v>1549</v>
      </c>
      <c r="N52" s="130">
        <f t="shared" si="3"/>
        <v>1549</v>
      </c>
      <c r="O52" s="130">
        <v>0</v>
      </c>
      <c r="P52" s="130">
        <v>0</v>
      </c>
      <c r="Q52" s="130">
        <v>0</v>
      </c>
      <c r="R52" s="130">
        <v>1549</v>
      </c>
      <c r="S52" s="131">
        <v>176573</v>
      </c>
      <c r="T52" s="130">
        <v>0</v>
      </c>
      <c r="U52" s="130">
        <v>0</v>
      </c>
      <c r="V52" s="130">
        <f t="shared" si="4"/>
        <v>63965</v>
      </c>
      <c r="W52" s="130">
        <f t="shared" si="5"/>
        <v>63965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10437</v>
      </c>
      <c r="AB52" s="131">
        <f t="shared" si="12"/>
        <v>653161</v>
      </c>
      <c r="AC52" s="130">
        <f t="shared" si="10"/>
        <v>53528</v>
      </c>
      <c r="AD52" s="130">
        <f t="shared" si="11"/>
        <v>0</v>
      </c>
    </row>
    <row r="53" spans="1:30" s="122" customFormat="1" ht="12" customHeight="1">
      <c r="A53" s="118" t="s">
        <v>230</v>
      </c>
      <c r="B53" s="133" t="s">
        <v>302</v>
      </c>
      <c r="C53" s="118" t="s">
        <v>303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1">
        <v>0</v>
      </c>
      <c r="K53" s="130">
        <v>0</v>
      </c>
      <c r="L53" s="130">
        <v>0</v>
      </c>
      <c r="M53" s="130">
        <f t="shared" si="2"/>
        <v>20148</v>
      </c>
      <c r="N53" s="130">
        <f t="shared" si="3"/>
        <v>5336</v>
      </c>
      <c r="O53" s="130">
        <v>0</v>
      </c>
      <c r="P53" s="130">
        <v>0</v>
      </c>
      <c r="Q53" s="130">
        <v>0</v>
      </c>
      <c r="R53" s="130">
        <v>5149</v>
      </c>
      <c r="S53" s="131">
        <v>138611</v>
      </c>
      <c r="T53" s="130">
        <v>187</v>
      </c>
      <c r="U53" s="130">
        <v>14812</v>
      </c>
      <c r="V53" s="130">
        <f t="shared" si="4"/>
        <v>20148</v>
      </c>
      <c r="W53" s="130">
        <f t="shared" si="5"/>
        <v>5336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5149</v>
      </c>
      <c r="AB53" s="131">
        <f t="shared" si="12"/>
        <v>138611</v>
      </c>
      <c r="AC53" s="130">
        <f t="shared" si="10"/>
        <v>187</v>
      </c>
      <c r="AD53" s="130">
        <f t="shared" si="11"/>
        <v>14812</v>
      </c>
    </row>
    <row r="54" spans="1:30" s="122" customFormat="1" ht="12" customHeight="1">
      <c r="A54" s="118" t="s">
        <v>230</v>
      </c>
      <c r="B54" s="133" t="s">
        <v>304</v>
      </c>
      <c r="C54" s="118" t="s">
        <v>305</v>
      </c>
      <c r="D54" s="130">
        <f t="shared" si="0"/>
        <v>102381</v>
      </c>
      <c r="E54" s="130">
        <f t="shared" si="1"/>
        <v>102381</v>
      </c>
      <c r="F54" s="130">
        <v>23509</v>
      </c>
      <c r="G54" s="130">
        <v>0</v>
      </c>
      <c r="H54" s="130">
        <v>61900</v>
      </c>
      <c r="I54" s="130">
        <v>9023</v>
      </c>
      <c r="J54" s="131">
        <v>210948</v>
      </c>
      <c r="K54" s="130">
        <v>7949</v>
      </c>
      <c r="L54" s="130">
        <v>0</v>
      </c>
      <c r="M54" s="130">
        <f t="shared" si="2"/>
        <v>870495</v>
      </c>
      <c r="N54" s="130">
        <f t="shared" si="3"/>
        <v>870495</v>
      </c>
      <c r="O54" s="130">
        <v>522269</v>
      </c>
      <c r="P54" s="130">
        <v>0</v>
      </c>
      <c r="Q54" s="130">
        <v>339300</v>
      </c>
      <c r="R54" s="130">
        <v>8901</v>
      </c>
      <c r="S54" s="131">
        <v>201991</v>
      </c>
      <c r="T54" s="130">
        <v>25</v>
      </c>
      <c r="U54" s="130">
        <v>0</v>
      </c>
      <c r="V54" s="130">
        <f t="shared" si="4"/>
        <v>972876</v>
      </c>
      <c r="W54" s="130">
        <f t="shared" si="5"/>
        <v>972876</v>
      </c>
      <c r="X54" s="130">
        <f t="shared" si="6"/>
        <v>545778</v>
      </c>
      <c r="Y54" s="130">
        <f t="shared" si="7"/>
        <v>0</v>
      </c>
      <c r="Z54" s="130">
        <f t="shared" si="8"/>
        <v>401200</v>
      </c>
      <c r="AA54" s="130">
        <f t="shared" si="9"/>
        <v>17924</v>
      </c>
      <c r="AB54" s="131">
        <f t="shared" si="12"/>
        <v>412939</v>
      </c>
      <c r="AC54" s="130">
        <f t="shared" si="10"/>
        <v>7974</v>
      </c>
      <c r="AD54" s="130">
        <f t="shared" si="11"/>
        <v>0</v>
      </c>
    </row>
    <row r="55" spans="1:30" s="122" customFormat="1" ht="12" customHeight="1">
      <c r="A55" s="118" t="s">
        <v>230</v>
      </c>
      <c r="B55" s="133" t="s">
        <v>306</v>
      </c>
      <c r="C55" s="118" t="s">
        <v>307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1">
        <v>0</v>
      </c>
      <c r="K55" s="130">
        <v>0</v>
      </c>
      <c r="L55" s="130">
        <v>0</v>
      </c>
      <c r="M55" s="130">
        <f t="shared" si="2"/>
        <v>5247</v>
      </c>
      <c r="N55" s="130">
        <f t="shared" si="3"/>
        <v>5247</v>
      </c>
      <c r="O55" s="130">
        <v>0</v>
      </c>
      <c r="P55" s="130">
        <v>0</v>
      </c>
      <c r="Q55" s="130">
        <v>0</v>
      </c>
      <c r="R55" s="130">
        <v>5247</v>
      </c>
      <c r="S55" s="131">
        <v>98219</v>
      </c>
      <c r="T55" s="130">
        <v>0</v>
      </c>
      <c r="U55" s="130">
        <v>0</v>
      </c>
      <c r="V55" s="130">
        <f t="shared" si="4"/>
        <v>5247</v>
      </c>
      <c r="W55" s="130">
        <f t="shared" si="5"/>
        <v>5247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5247</v>
      </c>
      <c r="AB55" s="131">
        <f t="shared" si="12"/>
        <v>98219</v>
      </c>
      <c r="AC55" s="130">
        <f t="shared" si="10"/>
        <v>0</v>
      </c>
      <c r="AD55" s="130">
        <f t="shared" si="11"/>
        <v>0</v>
      </c>
    </row>
    <row r="56" spans="1:30" s="122" customFormat="1" ht="12" customHeight="1">
      <c r="A56" s="118" t="s">
        <v>230</v>
      </c>
      <c r="B56" s="133" t="s">
        <v>308</v>
      </c>
      <c r="C56" s="118" t="s">
        <v>309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>
        <v>0</v>
      </c>
      <c r="K56" s="130">
        <v>0</v>
      </c>
      <c r="L56" s="130">
        <v>0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100105</v>
      </c>
      <c r="T56" s="130">
        <v>0</v>
      </c>
      <c r="U56" s="130">
        <v>0</v>
      </c>
      <c r="V56" s="130">
        <f t="shared" si="4"/>
        <v>0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1">
        <f t="shared" si="12"/>
        <v>100105</v>
      </c>
      <c r="AC56" s="130">
        <f t="shared" si="10"/>
        <v>0</v>
      </c>
      <c r="AD56" s="130">
        <f t="shared" si="11"/>
        <v>0</v>
      </c>
    </row>
    <row r="57" spans="1:30" s="122" customFormat="1" ht="12" customHeight="1">
      <c r="A57" s="118" t="s">
        <v>230</v>
      </c>
      <c r="B57" s="133" t="s">
        <v>310</v>
      </c>
      <c r="C57" s="118" t="s">
        <v>311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1">
        <v>0</v>
      </c>
      <c r="K57" s="130">
        <v>0</v>
      </c>
      <c r="L57" s="130">
        <v>0</v>
      </c>
      <c r="M57" s="130">
        <f t="shared" si="2"/>
        <v>2010</v>
      </c>
      <c r="N57" s="130">
        <f t="shared" si="3"/>
        <v>2010</v>
      </c>
      <c r="O57" s="130">
        <v>0</v>
      </c>
      <c r="P57" s="130">
        <v>0</v>
      </c>
      <c r="Q57" s="130">
        <v>0</v>
      </c>
      <c r="R57" s="130">
        <v>2010</v>
      </c>
      <c r="S57" s="131">
        <v>57852</v>
      </c>
      <c r="T57" s="130">
        <v>0</v>
      </c>
      <c r="U57" s="130">
        <v>0</v>
      </c>
      <c r="V57" s="130">
        <f t="shared" si="4"/>
        <v>2010</v>
      </c>
      <c r="W57" s="130">
        <f t="shared" si="5"/>
        <v>2010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2010</v>
      </c>
      <c r="AB57" s="131">
        <f t="shared" si="12"/>
        <v>57852</v>
      </c>
      <c r="AC57" s="130">
        <f t="shared" si="10"/>
        <v>0</v>
      </c>
      <c r="AD57" s="130">
        <f t="shared" si="11"/>
        <v>0</v>
      </c>
    </row>
    <row r="58" spans="1:30" s="122" customFormat="1" ht="12" customHeight="1">
      <c r="A58" s="118" t="s">
        <v>230</v>
      </c>
      <c r="B58" s="133" t="s">
        <v>312</v>
      </c>
      <c r="C58" s="118" t="s">
        <v>313</v>
      </c>
      <c r="D58" s="130">
        <f t="shared" si="0"/>
        <v>150010</v>
      </c>
      <c r="E58" s="130">
        <f t="shared" si="1"/>
        <v>177859</v>
      </c>
      <c r="F58" s="130">
        <v>5858</v>
      </c>
      <c r="G58" s="130">
        <v>0</v>
      </c>
      <c r="H58" s="130">
        <v>0</v>
      </c>
      <c r="I58" s="130">
        <v>120260</v>
      </c>
      <c r="J58" s="131">
        <v>316253</v>
      </c>
      <c r="K58" s="130">
        <v>51741</v>
      </c>
      <c r="L58" s="130">
        <v>-27849</v>
      </c>
      <c r="M58" s="130">
        <f t="shared" si="2"/>
        <v>-6162</v>
      </c>
      <c r="N58" s="130">
        <f t="shared" si="3"/>
        <v>6708</v>
      </c>
      <c r="O58" s="130">
        <v>0</v>
      </c>
      <c r="P58" s="130">
        <v>0</v>
      </c>
      <c r="Q58" s="130">
        <v>0</v>
      </c>
      <c r="R58" s="130">
        <v>2328</v>
      </c>
      <c r="S58" s="131">
        <v>87959</v>
      </c>
      <c r="T58" s="130">
        <v>4380</v>
      </c>
      <c r="U58" s="130">
        <v>-12870</v>
      </c>
      <c r="V58" s="130">
        <f t="shared" si="4"/>
        <v>143848</v>
      </c>
      <c r="W58" s="130">
        <f t="shared" si="5"/>
        <v>184567</v>
      </c>
      <c r="X58" s="130">
        <f t="shared" si="6"/>
        <v>5858</v>
      </c>
      <c r="Y58" s="130">
        <f t="shared" si="7"/>
        <v>0</v>
      </c>
      <c r="Z58" s="130">
        <f t="shared" si="8"/>
        <v>0</v>
      </c>
      <c r="AA58" s="130">
        <f t="shared" si="9"/>
        <v>122588</v>
      </c>
      <c r="AB58" s="131">
        <f t="shared" si="12"/>
        <v>404212</v>
      </c>
      <c r="AC58" s="130">
        <f t="shared" si="10"/>
        <v>56121</v>
      </c>
      <c r="AD58" s="130">
        <f t="shared" si="11"/>
        <v>-40719</v>
      </c>
    </row>
    <row r="59" spans="1:30" s="122" customFormat="1" ht="12" customHeight="1">
      <c r="A59" s="118" t="s">
        <v>230</v>
      </c>
      <c r="B59" s="133" t="s">
        <v>314</v>
      </c>
      <c r="C59" s="118" t="s">
        <v>315</v>
      </c>
      <c r="D59" s="130">
        <f t="shared" si="0"/>
        <v>26690</v>
      </c>
      <c r="E59" s="130">
        <f t="shared" si="1"/>
        <v>26690</v>
      </c>
      <c r="F59" s="130">
        <v>0</v>
      </c>
      <c r="G59" s="130">
        <v>0</v>
      </c>
      <c r="H59" s="130">
        <v>0</v>
      </c>
      <c r="I59" s="130">
        <v>26690</v>
      </c>
      <c r="J59" s="131">
        <v>124266</v>
      </c>
      <c r="K59" s="130">
        <v>0</v>
      </c>
      <c r="L59" s="130">
        <v>0</v>
      </c>
      <c r="M59" s="130">
        <f t="shared" si="2"/>
        <v>0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0</v>
      </c>
      <c r="T59" s="130">
        <v>0</v>
      </c>
      <c r="U59" s="130">
        <v>0</v>
      </c>
      <c r="V59" s="130">
        <f t="shared" si="4"/>
        <v>26690</v>
      </c>
      <c r="W59" s="130">
        <f t="shared" si="5"/>
        <v>26690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26690</v>
      </c>
      <c r="AB59" s="131">
        <f t="shared" si="12"/>
        <v>124266</v>
      </c>
      <c r="AC59" s="130">
        <f t="shared" si="10"/>
        <v>0</v>
      </c>
      <c r="AD59" s="130">
        <f t="shared" si="11"/>
        <v>0</v>
      </c>
    </row>
    <row r="60" spans="1:30" s="122" customFormat="1" ht="12" customHeight="1">
      <c r="A60" s="118" t="s">
        <v>230</v>
      </c>
      <c r="B60" s="133" t="s">
        <v>316</v>
      </c>
      <c r="C60" s="118" t="s">
        <v>317</v>
      </c>
      <c r="D60" s="130">
        <f t="shared" si="0"/>
        <v>263387</v>
      </c>
      <c r="E60" s="130">
        <f t="shared" si="1"/>
        <v>42106</v>
      </c>
      <c r="F60" s="130">
        <v>0</v>
      </c>
      <c r="G60" s="130">
        <v>0</v>
      </c>
      <c r="H60" s="130">
        <v>0</v>
      </c>
      <c r="I60" s="130">
        <v>41168</v>
      </c>
      <c r="J60" s="131">
        <v>426875</v>
      </c>
      <c r="K60" s="130">
        <v>938</v>
      </c>
      <c r="L60" s="130">
        <v>221281</v>
      </c>
      <c r="M60" s="130">
        <f t="shared" si="2"/>
        <v>0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1">
        <v>0</v>
      </c>
      <c r="T60" s="130">
        <v>0</v>
      </c>
      <c r="U60" s="130">
        <v>0</v>
      </c>
      <c r="V60" s="130">
        <f t="shared" si="4"/>
        <v>263387</v>
      </c>
      <c r="W60" s="130">
        <f t="shared" si="5"/>
        <v>42106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41168</v>
      </c>
      <c r="AB60" s="131">
        <f t="shared" si="12"/>
        <v>426875</v>
      </c>
      <c r="AC60" s="130">
        <f t="shared" si="10"/>
        <v>938</v>
      </c>
      <c r="AD60" s="130">
        <f t="shared" si="11"/>
        <v>221281</v>
      </c>
    </row>
    <row r="61" spans="1:30" s="122" customFormat="1" ht="12" customHeight="1">
      <c r="A61" s="118" t="s">
        <v>230</v>
      </c>
      <c r="B61" s="133" t="s">
        <v>318</v>
      </c>
      <c r="C61" s="118" t="s">
        <v>319</v>
      </c>
      <c r="D61" s="130">
        <f t="shared" si="0"/>
        <v>50994</v>
      </c>
      <c r="E61" s="130">
        <f t="shared" si="1"/>
        <v>50994</v>
      </c>
      <c r="F61" s="130">
        <v>0</v>
      </c>
      <c r="G61" s="130">
        <v>0</v>
      </c>
      <c r="H61" s="130">
        <v>0</v>
      </c>
      <c r="I61" s="130">
        <v>23349</v>
      </c>
      <c r="J61" s="131">
        <v>396581</v>
      </c>
      <c r="K61" s="130">
        <v>27645</v>
      </c>
      <c r="L61" s="130">
        <v>0</v>
      </c>
      <c r="M61" s="130">
        <f t="shared" si="2"/>
        <v>60</v>
      </c>
      <c r="N61" s="130">
        <f t="shared" si="3"/>
        <v>60</v>
      </c>
      <c r="O61" s="130">
        <v>0</v>
      </c>
      <c r="P61" s="130">
        <v>0</v>
      </c>
      <c r="Q61" s="130">
        <v>0</v>
      </c>
      <c r="R61" s="130">
        <v>60</v>
      </c>
      <c r="S61" s="131">
        <v>177625</v>
      </c>
      <c r="T61" s="130">
        <v>0</v>
      </c>
      <c r="U61" s="130">
        <v>0</v>
      </c>
      <c r="V61" s="130">
        <f t="shared" si="4"/>
        <v>51054</v>
      </c>
      <c r="W61" s="130">
        <f t="shared" si="5"/>
        <v>51054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23409</v>
      </c>
      <c r="AB61" s="131">
        <f t="shared" si="12"/>
        <v>574206</v>
      </c>
      <c r="AC61" s="130">
        <f t="shared" si="10"/>
        <v>27645</v>
      </c>
      <c r="AD61" s="130">
        <f t="shared" si="11"/>
        <v>0</v>
      </c>
    </row>
    <row r="62" spans="1:30" s="122" customFormat="1" ht="12" customHeight="1">
      <c r="A62" s="118" t="s">
        <v>230</v>
      </c>
      <c r="B62" s="133" t="s">
        <v>320</v>
      </c>
      <c r="C62" s="118" t="s">
        <v>321</v>
      </c>
      <c r="D62" s="130">
        <f t="shared" si="0"/>
        <v>4079</v>
      </c>
      <c r="E62" s="130">
        <f t="shared" si="1"/>
        <v>4079</v>
      </c>
      <c r="F62" s="130">
        <v>0</v>
      </c>
      <c r="G62" s="130">
        <v>0</v>
      </c>
      <c r="H62" s="130">
        <v>0</v>
      </c>
      <c r="I62" s="130">
        <v>4079</v>
      </c>
      <c r="J62" s="131">
        <v>75308</v>
      </c>
      <c r="K62" s="130">
        <v>0</v>
      </c>
      <c r="L62" s="130">
        <v>0</v>
      </c>
      <c r="M62" s="130">
        <f t="shared" si="2"/>
        <v>4255</v>
      </c>
      <c r="N62" s="130">
        <f t="shared" si="3"/>
        <v>4255</v>
      </c>
      <c r="O62" s="130">
        <v>0</v>
      </c>
      <c r="P62" s="130">
        <v>0</v>
      </c>
      <c r="Q62" s="130">
        <v>0</v>
      </c>
      <c r="R62" s="130">
        <v>4255</v>
      </c>
      <c r="S62" s="131">
        <v>134240</v>
      </c>
      <c r="T62" s="130">
        <v>0</v>
      </c>
      <c r="U62" s="130">
        <v>0</v>
      </c>
      <c r="V62" s="130">
        <f t="shared" si="4"/>
        <v>8334</v>
      </c>
      <c r="W62" s="130">
        <f t="shared" si="5"/>
        <v>8334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8334</v>
      </c>
      <c r="AB62" s="131">
        <f t="shared" si="12"/>
        <v>209548</v>
      </c>
      <c r="AC62" s="130">
        <f t="shared" si="10"/>
        <v>0</v>
      </c>
      <c r="AD62" s="130">
        <f t="shared" si="11"/>
        <v>0</v>
      </c>
    </row>
    <row r="63" spans="1:30" s="122" customFormat="1" ht="12" customHeight="1">
      <c r="A63" s="118" t="s">
        <v>230</v>
      </c>
      <c r="B63" s="133" t="s">
        <v>322</v>
      </c>
      <c r="C63" s="118" t="s">
        <v>323</v>
      </c>
      <c r="D63" s="130">
        <f t="shared" si="0"/>
        <v>1181472</v>
      </c>
      <c r="E63" s="130">
        <f t="shared" si="1"/>
        <v>1181472</v>
      </c>
      <c r="F63" s="130">
        <v>490638</v>
      </c>
      <c r="G63" s="130">
        <v>0</v>
      </c>
      <c r="H63" s="130">
        <v>677900</v>
      </c>
      <c r="I63" s="130">
        <v>8857</v>
      </c>
      <c r="J63" s="131">
        <v>265248</v>
      </c>
      <c r="K63" s="130">
        <v>4077</v>
      </c>
      <c r="L63" s="130">
        <v>0</v>
      </c>
      <c r="M63" s="130">
        <f t="shared" si="2"/>
        <v>0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1">
        <v>0</v>
      </c>
      <c r="T63" s="130">
        <v>0</v>
      </c>
      <c r="U63" s="130">
        <v>0</v>
      </c>
      <c r="V63" s="130">
        <f t="shared" si="4"/>
        <v>1181472</v>
      </c>
      <c r="W63" s="130">
        <f t="shared" si="5"/>
        <v>1181472</v>
      </c>
      <c r="X63" s="130">
        <f t="shared" si="6"/>
        <v>490638</v>
      </c>
      <c r="Y63" s="130">
        <f t="shared" si="7"/>
        <v>0</v>
      </c>
      <c r="Z63" s="130">
        <f t="shared" si="8"/>
        <v>677900</v>
      </c>
      <c r="AA63" s="130">
        <f t="shared" si="9"/>
        <v>8857</v>
      </c>
      <c r="AB63" s="131">
        <f t="shared" si="12"/>
        <v>265248</v>
      </c>
      <c r="AC63" s="130">
        <f t="shared" si="10"/>
        <v>4077</v>
      </c>
      <c r="AD63" s="130">
        <f t="shared" si="11"/>
        <v>0</v>
      </c>
    </row>
    <row r="64" spans="1:30" s="122" customFormat="1" ht="12" customHeight="1">
      <c r="A64" s="118" t="s">
        <v>230</v>
      </c>
      <c r="B64" s="133" t="s">
        <v>324</v>
      </c>
      <c r="C64" s="118" t="s">
        <v>325</v>
      </c>
      <c r="D64" s="130">
        <f t="shared" si="0"/>
        <v>97289</v>
      </c>
      <c r="E64" s="130">
        <f t="shared" si="1"/>
        <v>97289</v>
      </c>
      <c r="F64" s="130">
        <v>0</v>
      </c>
      <c r="G64" s="130">
        <v>0</v>
      </c>
      <c r="H64" s="130">
        <v>0</v>
      </c>
      <c r="I64" s="130">
        <v>97289</v>
      </c>
      <c r="J64" s="131">
        <v>1103082</v>
      </c>
      <c r="K64" s="130">
        <v>0</v>
      </c>
      <c r="L64" s="130">
        <v>0</v>
      </c>
      <c r="M64" s="130">
        <f t="shared" si="2"/>
        <v>0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1">
        <v>0</v>
      </c>
      <c r="T64" s="130">
        <v>0</v>
      </c>
      <c r="U64" s="130">
        <v>0</v>
      </c>
      <c r="V64" s="130">
        <f t="shared" si="4"/>
        <v>97289</v>
      </c>
      <c r="W64" s="130">
        <f t="shared" si="5"/>
        <v>97289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97289</v>
      </c>
      <c r="AB64" s="131">
        <f t="shared" si="12"/>
        <v>1103082</v>
      </c>
      <c r="AC64" s="130">
        <f t="shared" si="10"/>
        <v>0</v>
      </c>
      <c r="AD64" s="130">
        <f t="shared" si="11"/>
        <v>0</v>
      </c>
    </row>
    <row r="65" spans="1:30" s="122" customFormat="1" ht="12" customHeight="1">
      <c r="A65" s="118" t="s">
        <v>230</v>
      </c>
      <c r="B65" s="133" t="s">
        <v>326</v>
      </c>
      <c r="C65" s="118" t="s">
        <v>327</v>
      </c>
      <c r="D65" s="130">
        <f t="shared" si="0"/>
        <v>34240</v>
      </c>
      <c r="E65" s="130">
        <f t="shared" si="1"/>
        <v>34240</v>
      </c>
      <c r="F65" s="130">
        <v>0</v>
      </c>
      <c r="G65" s="130">
        <v>0</v>
      </c>
      <c r="H65" s="130">
        <v>0</v>
      </c>
      <c r="I65" s="130">
        <v>34240</v>
      </c>
      <c r="J65" s="131">
        <v>206785</v>
      </c>
      <c r="K65" s="130">
        <v>0</v>
      </c>
      <c r="L65" s="130">
        <v>0</v>
      </c>
      <c r="M65" s="130">
        <f t="shared" si="2"/>
        <v>0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/>
      <c r="S65" s="131">
        <v>0</v>
      </c>
      <c r="T65" s="130">
        <v>0</v>
      </c>
      <c r="U65" s="130">
        <v>0</v>
      </c>
      <c r="V65" s="130">
        <f t="shared" si="4"/>
        <v>34240</v>
      </c>
      <c r="W65" s="130">
        <f t="shared" si="5"/>
        <v>34240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34240</v>
      </c>
      <c r="AB65" s="131">
        <f t="shared" si="12"/>
        <v>206785</v>
      </c>
      <c r="AC65" s="130">
        <f t="shared" si="10"/>
        <v>0</v>
      </c>
      <c r="AD65" s="130">
        <f t="shared" si="11"/>
        <v>0</v>
      </c>
    </row>
  </sheetData>
  <sheetProtection/>
  <autoFilter ref="A6:AD65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6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328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225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230</v>
      </c>
      <c r="B7" s="191" t="s">
        <v>231</v>
      </c>
      <c r="C7" s="190" t="s">
        <v>229</v>
      </c>
      <c r="D7" s="192">
        <f>SUM(D8:D232)</f>
        <v>3735573</v>
      </c>
      <c r="E7" s="192">
        <f>SUM(E8:E232)</f>
        <v>3685064</v>
      </c>
      <c r="F7" s="192">
        <f>SUM(F8:F232)</f>
        <v>0</v>
      </c>
      <c r="G7" s="192">
        <f>SUM(G8:G232)</f>
        <v>2153603</v>
      </c>
      <c r="H7" s="192">
        <f>SUM(H8:H232)</f>
        <v>1416919</v>
      </c>
      <c r="I7" s="192">
        <f>SUM(I8:I232)</f>
        <v>114542</v>
      </c>
      <c r="J7" s="192">
        <f>SUM(J8:J232)</f>
        <v>50509</v>
      </c>
      <c r="K7" s="192">
        <f>SUM(K8:K232)</f>
        <v>283677</v>
      </c>
      <c r="L7" s="192">
        <f>SUM(L8:L232)</f>
        <v>15730065</v>
      </c>
      <c r="M7" s="192">
        <f>SUM(M8:M232)</f>
        <v>3619703</v>
      </c>
      <c r="N7" s="192">
        <f>SUM(N8:N232)</f>
        <v>1314115</v>
      </c>
      <c r="O7" s="192">
        <f>SUM(O8:O232)</f>
        <v>1467965</v>
      </c>
      <c r="P7" s="192">
        <f>SUM(P8:P232)</f>
        <v>669942</v>
      </c>
      <c r="Q7" s="192">
        <f>SUM(Q8:Q232)</f>
        <v>167681</v>
      </c>
      <c r="R7" s="192">
        <f>SUM(R8:R232)</f>
        <v>4693707</v>
      </c>
      <c r="S7" s="192">
        <f>SUM(S8:S232)</f>
        <v>489596</v>
      </c>
      <c r="T7" s="192">
        <f>SUM(T8:T232)</f>
        <v>3857758</v>
      </c>
      <c r="U7" s="192">
        <f>SUM(U8:U232)</f>
        <v>346353</v>
      </c>
      <c r="V7" s="192">
        <f>SUM(V8:V232)</f>
        <v>65271</v>
      </c>
      <c r="W7" s="192">
        <f>SUM(W8:W232)</f>
        <v>7346292</v>
      </c>
      <c r="X7" s="192">
        <f>SUM(X8:X232)</f>
        <v>3229663</v>
      </c>
      <c r="Y7" s="192">
        <f>SUM(Y8:Y232)</f>
        <v>3728773</v>
      </c>
      <c r="Z7" s="192">
        <f>SUM(Z8:Z232)</f>
        <v>249154</v>
      </c>
      <c r="AA7" s="192">
        <f>SUM(AA8:AA232)</f>
        <v>138702</v>
      </c>
      <c r="AB7" s="192">
        <f>SUM(AB8:AB232)</f>
        <v>3318257</v>
      </c>
      <c r="AC7" s="192">
        <f>SUM(AC8:AC232)</f>
        <v>5092</v>
      </c>
      <c r="AD7" s="192">
        <f>SUM(AD8:AD232)</f>
        <v>983691</v>
      </c>
      <c r="AE7" s="192">
        <f>SUM(AE8:AE232)</f>
        <v>20449329</v>
      </c>
      <c r="AF7" s="192">
        <f>SUM(AF8:AF232)</f>
        <v>1007458</v>
      </c>
      <c r="AG7" s="192">
        <f>SUM(AG8:AG232)</f>
        <v>981824</v>
      </c>
      <c r="AH7" s="192">
        <f>SUM(AH8:AH232)</f>
        <v>0</v>
      </c>
      <c r="AI7" s="192">
        <f>SUM(AI8:AI232)</f>
        <v>976049</v>
      </c>
      <c r="AJ7" s="192">
        <f>SUM(AJ8:AJ232)</f>
        <v>0</v>
      </c>
      <c r="AK7" s="192">
        <f>SUM(AK8:AK232)</f>
        <v>5775</v>
      </c>
      <c r="AL7" s="192">
        <f>SUM(AL8:AL232)</f>
        <v>25634</v>
      </c>
      <c r="AM7" s="192">
        <f>SUM(AM8:AM232)</f>
        <v>147458</v>
      </c>
      <c r="AN7" s="192">
        <f>SUM(AN8:AN232)</f>
        <v>3806436</v>
      </c>
      <c r="AO7" s="192">
        <f>SUM(AO8:AO232)</f>
        <v>895744</v>
      </c>
      <c r="AP7" s="192">
        <f>SUM(AP8:AP232)</f>
        <v>415167</v>
      </c>
      <c r="AQ7" s="192">
        <f>SUM(AQ8:AQ232)</f>
        <v>128899</v>
      </c>
      <c r="AR7" s="192">
        <f>SUM(AR8:AR232)</f>
        <v>330758</v>
      </c>
      <c r="AS7" s="192">
        <f>SUM(AS8:AS232)</f>
        <v>20920</v>
      </c>
      <c r="AT7" s="192">
        <f>SUM(AT8:AT232)</f>
        <v>1515450</v>
      </c>
      <c r="AU7" s="192">
        <f>SUM(AU8:AU232)</f>
        <v>68735</v>
      </c>
      <c r="AV7" s="192">
        <f>SUM(AV8:AV232)</f>
        <v>1325215</v>
      </c>
      <c r="AW7" s="192">
        <f>SUM(AW8:AW232)</f>
        <v>121500</v>
      </c>
      <c r="AX7" s="192">
        <f>SUM(AX8:AX232)</f>
        <v>114928</v>
      </c>
      <c r="AY7" s="192">
        <f>SUM(AY8:AY232)</f>
        <v>1280314</v>
      </c>
      <c r="AZ7" s="192">
        <f>SUM(AZ8:AZ232)</f>
        <v>550195</v>
      </c>
      <c r="BA7" s="192">
        <f>SUM(BA8:BA232)</f>
        <v>336057</v>
      </c>
      <c r="BB7" s="192">
        <f>SUM(BB8:BB232)</f>
        <v>135712</v>
      </c>
      <c r="BC7" s="192">
        <f>SUM(BC8:BC232)</f>
        <v>258350</v>
      </c>
      <c r="BD7" s="192">
        <f>SUM(BD8:BD232)</f>
        <v>1160942</v>
      </c>
      <c r="BE7" s="192">
        <f>SUM(BE8:BE232)</f>
        <v>0</v>
      </c>
      <c r="BF7" s="192">
        <f>SUM(BF8:BF232)</f>
        <v>452887</v>
      </c>
      <c r="BG7" s="192">
        <f>SUM(BG8:BG232)</f>
        <v>5266781</v>
      </c>
      <c r="BH7" s="192">
        <f>SUM(BH8:BH232)</f>
        <v>4743031</v>
      </c>
      <c r="BI7" s="192">
        <f>SUM(BI8:BI232)</f>
        <v>4666888</v>
      </c>
      <c r="BJ7" s="192">
        <f>SUM(BJ8:BJ232)</f>
        <v>0</v>
      </c>
      <c r="BK7" s="192">
        <f>SUM(BK8:BK232)</f>
        <v>3129652</v>
      </c>
      <c r="BL7" s="192">
        <f>SUM(BL8:BL232)</f>
        <v>1416919</v>
      </c>
      <c r="BM7" s="192">
        <f>SUM(BM8:BM232)</f>
        <v>120317</v>
      </c>
      <c r="BN7" s="192">
        <f>SUM(BN8:BN232)</f>
        <v>76143</v>
      </c>
      <c r="BO7" s="192">
        <f>SUM(BO8:BO232)</f>
        <v>431135</v>
      </c>
      <c r="BP7" s="192">
        <f>SUM(BP8:BP232)</f>
        <v>19536501</v>
      </c>
      <c r="BQ7" s="192">
        <f>SUM(BQ8:BQ232)</f>
        <v>4515447</v>
      </c>
      <c r="BR7" s="192">
        <f>SUM(BR8:BR232)</f>
        <v>1729282</v>
      </c>
      <c r="BS7" s="192">
        <f>SUM(BS8:BS232)</f>
        <v>1596864</v>
      </c>
      <c r="BT7" s="192">
        <f>SUM(BT8:BT232)</f>
        <v>1000700</v>
      </c>
      <c r="BU7" s="192">
        <f>SUM(BU8:BU232)</f>
        <v>188601</v>
      </c>
      <c r="BV7" s="192">
        <f>SUM(BV8:BV232)</f>
        <v>6209157</v>
      </c>
      <c r="BW7" s="192">
        <f>SUM(BW8:BW232)</f>
        <v>558331</v>
      </c>
      <c r="BX7" s="192">
        <f>SUM(BX8:BX232)</f>
        <v>5182973</v>
      </c>
      <c r="BY7" s="192">
        <f>SUM(BY8:BY232)</f>
        <v>467853</v>
      </c>
      <c r="BZ7" s="192">
        <f>SUM(BZ8:BZ232)</f>
        <v>180199</v>
      </c>
      <c r="CA7" s="192">
        <f>SUM(CA8:CA232)</f>
        <v>8626606</v>
      </c>
      <c r="CB7" s="192">
        <f>SUM(CB8:CB232)</f>
        <v>3779858</v>
      </c>
      <c r="CC7" s="192">
        <f>SUM(CC8:CC232)</f>
        <v>4064830</v>
      </c>
      <c r="CD7" s="192">
        <f>SUM(CD8:CD232)</f>
        <v>384866</v>
      </c>
      <c r="CE7" s="192">
        <f>SUM(CE8:CE232)</f>
        <v>397052</v>
      </c>
      <c r="CF7" s="192">
        <f>SUM(CF8:CF232)</f>
        <v>4479199</v>
      </c>
      <c r="CG7" s="192">
        <f>SUM(CG8:CG232)</f>
        <v>5092</v>
      </c>
      <c r="CH7" s="192">
        <f>SUM(CH8:CH232)</f>
        <v>1436578</v>
      </c>
      <c r="CI7" s="192">
        <f>SUM(CI8:CI232)</f>
        <v>25716110</v>
      </c>
    </row>
    <row r="8" spans="1:87" s="122" customFormat="1" ht="12" customHeight="1">
      <c r="A8" s="118" t="s">
        <v>230</v>
      </c>
      <c r="B8" s="133" t="s">
        <v>232</v>
      </c>
      <c r="C8" s="118" t="s">
        <v>233</v>
      </c>
      <c r="D8" s="120">
        <f aca="true" t="shared" si="0" ref="D8:D65">+SUM(E8,J8)</f>
        <v>1330750</v>
      </c>
      <c r="E8" s="120">
        <f aca="true" t="shared" si="1" ref="E8:E65">+SUM(F8:I8)</f>
        <v>1330750</v>
      </c>
      <c r="F8" s="120">
        <v>0</v>
      </c>
      <c r="G8" s="120">
        <v>1297504</v>
      </c>
      <c r="H8" s="120">
        <v>32847</v>
      </c>
      <c r="I8" s="120">
        <v>399</v>
      </c>
      <c r="J8" s="120">
        <v>0</v>
      </c>
      <c r="K8" s="121">
        <v>0</v>
      </c>
      <c r="L8" s="120">
        <f aca="true" t="shared" si="2" ref="L8:L65">+SUM(M8,R8,V8,W8,AC8)</f>
        <v>4630152</v>
      </c>
      <c r="M8" s="120">
        <f aca="true" t="shared" si="3" ref="M8:M65">+SUM(N8:Q8)</f>
        <v>1912807</v>
      </c>
      <c r="N8" s="120">
        <v>288683</v>
      </c>
      <c r="O8" s="120">
        <v>1388026</v>
      </c>
      <c r="P8" s="120">
        <v>137853</v>
      </c>
      <c r="Q8" s="120">
        <v>98245</v>
      </c>
      <c r="R8" s="120">
        <f aca="true" t="shared" si="4" ref="R8:R65">+SUM(S8:U8)</f>
        <v>861575</v>
      </c>
      <c r="S8" s="120">
        <v>274381</v>
      </c>
      <c r="T8" s="120">
        <v>468046</v>
      </c>
      <c r="U8" s="120">
        <v>119148</v>
      </c>
      <c r="V8" s="120">
        <v>46833</v>
      </c>
      <c r="W8" s="120">
        <f aca="true" t="shared" si="5" ref="W8:W65">+SUM(X8:AA8)</f>
        <v>1808937</v>
      </c>
      <c r="X8" s="120">
        <v>899736</v>
      </c>
      <c r="Y8" s="120">
        <v>892350</v>
      </c>
      <c r="Z8" s="120">
        <v>10922</v>
      </c>
      <c r="AA8" s="120">
        <v>5929</v>
      </c>
      <c r="AB8" s="121">
        <v>0</v>
      </c>
      <c r="AC8" s="120">
        <v>0</v>
      </c>
      <c r="AD8" s="120">
        <v>289278</v>
      </c>
      <c r="AE8" s="120">
        <f aca="true" t="shared" si="6" ref="AE8:AE65">+SUM(D8,L8,AD8)</f>
        <v>6250180</v>
      </c>
      <c r="AF8" s="120">
        <f aca="true" t="shared" si="7" ref="AF8:AF65">+SUM(AG8,AL8)</f>
        <v>8925</v>
      </c>
      <c r="AG8" s="120">
        <f aca="true" t="shared" si="8" ref="AG8:AG65">+SUM(AH8:AK8)</f>
        <v>8925</v>
      </c>
      <c r="AH8" s="120">
        <v>0</v>
      </c>
      <c r="AI8" s="120">
        <v>8925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65">+SUM(AO8,AT8,AX8,AY8,BE8)</f>
        <v>732144</v>
      </c>
      <c r="AO8" s="120">
        <f aca="true" t="shared" si="10" ref="AO8:AO65">+SUM(AP8:AS8)</f>
        <v>40416</v>
      </c>
      <c r="AP8" s="120">
        <v>0</v>
      </c>
      <c r="AQ8" s="120">
        <v>0</v>
      </c>
      <c r="AR8" s="120">
        <v>40416</v>
      </c>
      <c r="AS8" s="120">
        <v>0</v>
      </c>
      <c r="AT8" s="120">
        <f aca="true" t="shared" si="11" ref="AT8:AT65">+SUM(AU8:AW8)</f>
        <v>108680</v>
      </c>
      <c r="AU8" s="120">
        <v>0</v>
      </c>
      <c r="AV8" s="120">
        <v>108680</v>
      </c>
      <c r="AW8" s="120">
        <v>0</v>
      </c>
      <c r="AX8" s="120">
        <v>0</v>
      </c>
      <c r="AY8" s="120">
        <f aca="true" t="shared" si="12" ref="AY8:AY65">+SUM(AZ8:BC8)</f>
        <v>583048</v>
      </c>
      <c r="AZ8" s="120">
        <v>514037</v>
      </c>
      <c r="BA8" s="120">
        <v>69011</v>
      </c>
      <c r="BB8" s="120">
        <v>0</v>
      </c>
      <c r="BC8" s="120">
        <v>0</v>
      </c>
      <c r="BD8" s="121">
        <v>0</v>
      </c>
      <c r="BE8" s="120">
        <v>0</v>
      </c>
      <c r="BF8" s="120">
        <v>39095</v>
      </c>
      <c r="BG8" s="120">
        <f aca="true" t="shared" si="13" ref="BG8:BG65">+SUM(BF8,AN8,AF8)</f>
        <v>780164</v>
      </c>
      <c r="BH8" s="120">
        <f>SUM(D8,AF8)</f>
        <v>1339675</v>
      </c>
      <c r="BI8" s="120">
        <f aca="true" t="shared" si="14" ref="BI8:BI40">SUM(E8,AG8)</f>
        <v>1339675</v>
      </c>
      <c r="BJ8" s="120">
        <f aca="true" t="shared" si="15" ref="BJ8:BJ40">SUM(F8,AH8)</f>
        <v>0</v>
      </c>
      <c r="BK8" s="120">
        <f aca="true" t="shared" si="16" ref="BK8:BK40">SUM(G8,AI8)</f>
        <v>1306429</v>
      </c>
      <c r="BL8" s="120">
        <f aca="true" t="shared" si="17" ref="BL8:BL40">SUM(H8,AJ8)</f>
        <v>32847</v>
      </c>
      <c r="BM8" s="120">
        <f aca="true" t="shared" si="18" ref="BM8:BM40">SUM(I8,AK8)</f>
        <v>399</v>
      </c>
      <c r="BN8" s="120">
        <f aca="true" t="shared" si="19" ref="BN8:BN40">SUM(J8,AL8)</f>
        <v>0</v>
      </c>
      <c r="BO8" s="121">
        <f aca="true" t="shared" si="20" ref="BO8:BO40">SUM(K8,AM8)</f>
        <v>0</v>
      </c>
      <c r="BP8" s="120">
        <f aca="true" t="shared" si="21" ref="BP8:BP40">SUM(L8,AN8)</f>
        <v>5362296</v>
      </c>
      <c r="BQ8" s="120">
        <f aca="true" t="shared" si="22" ref="BQ8:BQ40">SUM(M8,AO8)</f>
        <v>1953223</v>
      </c>
      <c r="BR8" s="120">
        <f aca="true" t="shared" si="23" ref="BR8:BR40">SUM(N8,AP8)</f>
        <v>288683</v>
      </c>
      <c r="BS8" s="120">
        <f aca="true" t="shared" si="24" ref="BS8:BS40">SUM(O8,AQ8)</f>
        <v>1388026</v>
      </c>
      <c r="BT8" s="120">
        <f aca="true" t="shared" si="25" ref="BT8:BT40">SUM(P8,AR8)</f>
        <v>178269</v>
      </c>
      <c r="BU8" s="120">
        <f aca="true" t="shared" si="26" ref="BU8:BU40">SUM(Q8,AS8)</f>
        <v>98245</v>
      </c>
      <c r="BV8" s="120">
        <f aca="true" t="shared" si="27" ref="BV8:BV40">SUM(R8,AT8)</f>
        <v>970255</v>
      </c>
      <c r="BW8" s="120">
        <f aca="true" t="shared" si="28" ref="BW8:BW65">SUM(S8,AU8)</f>
        <v>274381</v>
      </c>
      <c r="BX8" s="120">
        <f aca="true" t="shared" si="29" ref="BX8:BX28">SUM(T8,AV8)</f>
        <v>576726</v>
      </c>
      <c r="BY8" s="120">
        <f aca="true" t="shared" si="30" ref="BY8:BY28">SUM(U8,AW8)</f>
        <v>119148</v>
      </c>
      <c r="BZ8" s="120">
        <f aca="true" t="shared" si="31" ref="BZ8:BZ28">SUM(V8,AX8)</f>
        <v>46833</v>
      </c>
      <c r="CA8" s="120">
        <f>SUM(W8,AY8)</f>
        <v>2391985</v>
      </c>
      <c r="CB8" s="120">
        <f aca="true" t="shared" si="32" ref="CB8:CB28">SUM(X8,AZ8)</f>
        <v>1413773</v>
      </c>
      <c r="CC8" s="120">
        <f aca="true" t="shared" si="33" ref="CC8:CC28">SUM(Y8,BA8)</f>
        <v>961361</v>
      </c>
      <c r="CD8" s="120">
        <f aca="true" t="shared" si="34" ref="CD8:CD28">SUM(Z8,BB8)</f>
        <v>10922</v>
      </c>
      <c r="CE8" s="120">
        <f aca="true" t="shared" si="35" ref="CE8:CE28">SUM(AA8,BC8)</f>
        <v>5929</v>
      </c>
      <c r="CF8" s="121">
        <f aca="true" t="shared" si="36" ref="CF8:CF28">SUM(AB8,BD8)</f>
        <v>0</v>
      </c>
      <c r="CG8" s="120">
        <f aca="true" t="shared" si="37" ref="CG8:CG28">SUM(AC8,BE8)</f>
        <v>0</v>
      </c>
      <c r="CH8" s="120">
        <f aca="true" t="shared" si="38" ref="CH8:CH28">SUM(AD8,BF8)</f>
        <v>328373</v>
      </c>
      <c r="CI8" s="120">
        <f aca="true" t="shared" si="39" ref="CI8:CI28">SUM(AE8,BG8)</f>
        <v>7030344</v>
      </c>
    </row>
    <row r="9" spans="1:87" s="122" customFormat="1" ht="12" customHeight="1">
      <c r="A9" s="118" t="s">
        <v>230</v>
      </c>
      <c r="B9" s="133" t="s">
        <v>234</v>
      </c>
      <c r="C9" s="118" t="s">
        <v>235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358803</v>
      </c>
      <c r="M9" s="120">
        <f t="shared" si="3"/>
        <v>75045</v>
      </c>
      <c r="N9" s="120">
        <v>49245</v>
      </c>
      <c r="O9" s="120">
        <v>25800</v>
      </c>
      <c r="P9" s="120">
        <v>0</v>
      </c>
      <c r="Q9" s="120">
        <v>0</v>
      </c>
      <c r="R9" s="120">
        <f t="shared" si="4"/>
        <v>45942</v>
      </c>
      <c r="S9" s="120">
        <v>45942</v>
      </c>
      <c r="T9" s="120">
        <v>0</v>
      </c>
      <c r="U9" s="120">
        <v>0</v>
      </c>
      <c r="V9" s="120">
        <v>0</v>
      </c>
      <c r="W9" s="120">
        <f t="shared" si="5"/>
        <v>237816</v>
      </c>
      <c r="X9" s="120">
        <v>198260</v>
      </c>
      <c r="Y9" s="120">
        <v>36419</v>
      </c>
      <c r="Z9" s="120">
        <v>880</v>
      </c>
      <c r="AA9" s="120">
        <v>2257</v>
      </c>
      <c r="AB9" s="121">
        <v>680603</v>
      </c>
      <c r="AC9" s="120">
        <v>0</v>
      </c>
      <c r="AD9" s="120">
        <v>0</v>
      </c>
      <c r="AE9" s="120">
        <f t="shared" si="6"/>
        <v>358803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126729</v>
      </c>
      <c r="AO9" s="120">
        <f t="shared" si="10"/>
        <v>22989</v>
      </c>
      <c r="AP9" s="120">
        <v>22989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97534</v>
      </c>
      <c r="AY9" s="120">
        <f t="shared" si="12"/>
        <v>6206</v>
      </c>
      <c r="AZ9" s="120">
        <v>0</v>
      </c>
      <c r="BA9" s="120">
        <v>0</v>
      </c>
      <c r="BB9" s="120">
        <v>0</v>
      </c>
      <c r="BC9" s="120">
        <v>6206</v>
      </c>
      <c r="BD9" s="121">
        <v>73445</v>
      </c>
      <c r="BE9" s="120">
        <v>0</v>
      </c>
      <c r="BF9" s="120">
        <v>0</v>
      </c>
      <c r="BG9" s="120">
        <f t="shared" si="13"/>
        <v>126729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485532</v>
      </c>
      <c r="BQ9" s="120">
        <f t="shared" si="22"/>
        <v>98034</v>
      </c>
      <c r="BR9" s="120">
        <f t="shared" si="23"/>
        <v>72234</v>
      </c>
      <c r="BS9" s="120">
        <f t="shared" si="24"/>
        <v>25800</v>
      </c>
      <c r="BT9" s="120">
        <f t="shared" si="25"/>
        <v>0</v>
      </c>
      <c r="BU9" s="120">
        <f t="shared" si="26"/>
        <v>0</v>
      </c>
      <c r="BV9" s="120">
        <f t="shared" si="27"/>
        <v>45942</v>
      </c>
      <c r="BW9" s="120">
        <f t="shared" si="28"/>
        <v>45942</v>
      </c>
      <c r="BX9" s="120">
        <f t="shared" si="29"/>
        <v>0</v>
      </c>
      <c r="BY9" s="120">
        <f t="shared" si="30"/>
        <v>0</v>
      </c>
      <c r="BZ9" s="120">
        <f t="shared" si="31"/>
        <v>97534</v>
      </c>
      <c r="CA9" s="120">
        <f>SUM(W9,AY9)</f>
        <v>244022</v>
      </c>
      <c r="CB9" s="120">
        <f t="shared" si="32"/>
        <v>198260</v>
      </c>
      <c r="CC9" s="120">
        <f t="shared" si="33"/>
        <v>36419</v>
      </c>
      <c r="CD9" s="120">
        <f t="shared" si="34"/>
        <v>880</v>
      </c>
      <c r="CE9" s="120">
        <f t="shared" si="35"/>
        <v>8463</v>
      </c>
      <c r="CF9" s="121">
        <f t="shared" si="36"/>
        <v>754048</v>
      </c>
      <c r="CG9" s="120">
        <f t="shared" si="37"/>
        <v>0</v>
      </c>
      <c r="CH9" s="120">
        <f t="shared" si="38"/>
        <v>0</v>
      </c>
      <c r="CI9" s="120">
        <f t="shared" si="39"/>
        <v>485532</v>
      </c>
    </row>
    <row r="10" spans="1:87" s="122" customFormat="1" ht="12" customHeight="1">
      <c r="A10" s="118" t="s">
        <v>230</v>
      </c>
      <c r="B10" s="133" t="s">
        <v>236</v>
      </c>
      <c r="C10" s="118" t="s">
        <v>237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45800</v>
      </c>
      <c r="M10" s="120">
        <f t="shared" si="3"/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45800</v>
      </c>
      <c r="X10" s="120">
        <v>45800</v>
      </c>
      <c r="Y10" s="120">
        <v>0</v>
      </c>
      <c r="Z10" s="120">
        <v>0</v>
      </c>
      <c r="AA10" s="120">
        <v>0</v>
      </c>
      <c r="AB10" s="121">
        <v>81329</v>
      </c>
      <c r="AC10" s="120">
        <v>0</v>
      </c>
      <c r="AD10" s="120">
        <v>0</v>
      </c>
      <c r="AE10" s="120">
        <f t="shared" si="6"/>
        <v>45800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1607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30215</v>
      </c>
      <c r="BE10" s="120">
        <v>0</v>
      </c>
      <c r="BF10" s="120">
        <v>0</v>
      </c>
      <c r="BG10" s="120">
        <f t="shared" si="13"/>
        <v>0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1607</v>
      </c>
      <c r="BP10" s="120">
        <f t="shared" si="21"/>
        <v>45800</v>
      </c>
      <c r="BQ10" s="120">
        <f t="shared" si="22"/>
        <v>0</v>
      </c>
      <c r="BR10" s="120">
        <f t="shared" si="23"/>
        <v>0</v>
      </c>
      <c r="BS10" s="120">
        <f t="shared" si="24"/>
        <v>0</v>
      </c>
      <c r="BT10" s="120">
        <f t="shared" si="25"/>
        <v>0</v>
      </c>
      <c r="BU10" s="120">
        <f t="shared" si="26"/>
        <v>0</v>
      </c>
      <c r="BV10" s="120">
        <f t="shared" si="27"/>
        <v>0</v>
      </c>
      <c r="BW10" s="120">
        <f t="shared" si="28"/>
        <v>0</v>
      </c>
      <c r="BX10" s="120">
        <f t="shared" si="29"/>
        <v>0</v>
      </c>
      <c r="BY10" s="120">
        <f t="shared" si="30"/>
        <v>0</v>
      </c>
      <c r="BZ10" s="120">
        <f t="shared" si="31"/>
        <v>0</v>
      </c>
      <c r="CA10" s="120">
        <f>SUM(W10,AY10)</f>
        <v>45800</v>
      </c>
      <c r="CB10" s="120">
        <f t="shared" si="32"/>
        <v>45800</v>
      </c>
      <c r="CC10" s="120">
        <f t="shared" si="33"/>
        <v>0</v>
      </c>
      <c r="CD10" s="120">
        <f t="shared" si="34"/>
        <v>0</v>
      </c>
      <c r="CE10" s="120">
        <f t="shared" si="35"/>
        <v>0</v>
      </c>
      <c r="CF10" s="121">
        <f t="shared" si="36"/>
        <v>111544</v>
      </c>
      <c r="CG10" s="120">
        <f t="shared" si="37"/>
        <v>0</v>
      </c>
      <c r="CH10" s="120">
        <f t="shared" si="38"/>
        <v>0</v>
      </c>
      <c r="CI10" s="120">
        <f t="shared" si="39"/>
        <v>45800</v>
      </c>
    </row>
    <row r="11" spans="1:87" s="122" customFormat="1" ht="12" customHeight="1">
      <c r="A11" s="118" t="s">
        <v>230</v>
      </c>
      <c r="B11" s="133" t="s">
        <v>238</v>
      </c>
      <c r="C11" s="118" t="s">
        <v>239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69679</v>
      </c>
      <c r="M11" s="120">
        <f t="shared" si="3"/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f t="shared" si="4"/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f t="shared" si="5"/>
        <v>69679</v>
      </c>
      <c r="X11" s="120">
        <v>51545</v>
      </c>
      <c r="Y11" s="120">
        <v>18134</v>
      </c>
      <c r="Z11" s="120">
        <v>0</v>
      </c>
      <c r="AA11" s="120">
        <v>0</v>
      </c>
      <c r="AB11" s="121">
        <v>97051</v>
      </c>
      <c r="AC11" s="120">
        <v>0</v>
      </c>
      <c r="AD11" s="120">
        <v>0</v>
      </c>
      <c r="AE11" s="120">
        <f t="shared" si="6"/>
        <v>69679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0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0</v>
      </c>
      <c r="AZ11" s="120">
        <v>0</v>
      </c>
      <c r="BA11" s="120">
        <v>0</v>
      </c>
      <c r="BB11" s="120">
        <v>0</v>
      </c>
      <c r="BC11" s="120">
        <v>0</v>
      </c>
      <c r="BD11" s="121">
        <v>51189</v>
      </c>
      <c r="BE11" s="120">
        <v>0</v>
      </c>
      <c r="BF11" s="120">
        <v>0</v>
      </c>
      <c r="BG11" s="120">
        <f t="shared" si="13"/>
        <v>0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69679</v>
      </c>
      <c r="BQ11" s="120">
        <f t="shared" si="22"/>
        <v>0</v>
      </c>
      <c r="BR11" s="120">
        <f t="shared" si="23"/>
        <v>0</v>
      </c>
      <c r="BS11" s="120">
        <f t="shared" si="24"/>
        <v>0</v>
      </c>
      <c r="BT11" s="120">
        <f t="shared" si="25"/>
        <v>0</v>
      </c>
      <c r="BU11" s="120">
        <f t="shared" si="26"/>
        <v>0</v>
      </c>
      <c r="BV11" s="120">
        <f t="shared" si="27"/>
        <v>0</v>
      </c>
      <c r="BW11" s="120">
        <f t="shared" si="28"/>
        <v>0</v>
      </c>
      <c r="BX11" s="120">
        <f t="shared" si="29"/>
        <v>0</v>
      </c>
      <c r="BY11" s="120">
        <f t="shared" si="30"/>
        <v>0</v>
      </c>
      <c r="BZ11" s="120">
        <f t="shared" si="31"/>
        <v>0</v>
      </c>
      <c r="CA11" s="120">
        <f>SUM(W11,AY11)</f>
        <v>69679</v>
      </c>
      <c r="CB11" s="120">
        <f t="shared" si="32"/>
        <v>51545</v>
      </c>
      <c r="CC11" s="120">
        <f t="shared" si="33"/>
        <v>18134</v>
      </c>
      <c r="CD11" s="120">
        <f t="shared" si="34"/>
        <v>0</v>
      </c>
      <c r="CE11" s="120">
        <f t="shared" si="35"/>
        <v>0</v>
      </c>
      <c r="CF11" s="121">
        <f t="shared" si="36"/>
        <v>148240</v>
      </c>
      <c r="CG11" s="120">
        <f t="shared" si="37"/>
        <v>0</v>
      </c>
      <c r="CH11" s="120">
        <f t="shared" si="38"/>
        <v>0</v>
      </c>
      <c r="CI11" s="120">
        <f t="shared" si="39"/>
        <v>69679</v>
      </c>
    </row>
    <row r="12" spans="1:87" s="122" customFormat="1" ht="12" customHeight="1">
      <c r="A12" s="118" t="s">
        <v>230</v>
      </c>
      <c r="B12" s="133" t="s">
        <v>240</v>
      </c>
      <c r="C12" s="118" t="s">
        <v>241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116098</v>
      </c>
      <c r="M12" s="130">
        <f t="shared" si="3"/>
        <v>0</v>
      </c>
      <c r="N12" s="130">
        <v>0</v>
      </c>
      <c r="O12" s="130"/>
      <c r="P12" s="130"/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116098</v>
      </c>
      <c r="X12" s="130">
        <v>115766</v>
      </c>
      <c r="Y12" s="130">
        <v>332</v>
      </c>
      <c r="Z12" s="130">
        <v>0</v>
      </c>
      <c r="AA12" s="130">
        <v>0</v>
      </c>
      <c r="AB12" s="131">
        <v>236956</v>
      </c>
      <c r="AC12" s="130">
        <v>0</v>
      </c>
      <c r="AD12" s="130">
        <v>0</v>
      </c>
      <c r="AE12" s="130">
        <f t="shared" si="6"/>
        <v>116098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92730</v>
      </c>
      <c r="BE12" s="130">
        <v>0</v>
      </c>
      <c r="BF12" s="130">
        <v>0</v>
      </c>
      <c r="BG12" s="130">
        <f t="shared" si="13"/>
        <v>0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116098</v>
      </c>
      <c r="BQ12" s="130">
        <f t="shared" si="22"/>
        <v>0</v>
      </c>
      <c r="BR12" s="130">
        <f t="shared" si="23"/>
        <v>0</v>
      </c>
      <c r="BS12" s="130">
        <f t="shared" si="24"/>
        <v>0</v>
      </c>
      <c r="BT12" s="130">
        <f t="shared" si="25"/>
        <v>0</v>
      </c>
      <c r="BU12" s="130">
        <f t="shared" si="26"/>
        <v>0</v>
      </c>
      <c r="BV12" s="130">
        <f t="shared" si="27"/>
        <v>0</v>
      </c>
      <c r="BW12" s="130">
        <f t="shared" si="28"/>
        <v>0</v>
      </c>
      <c r="BX12" s="130">
        <f t="shared" si="29"/>
        <v>0</v>
      </c>
      <c r="BY12" s="130">
        <f t="shared" si="30"/>
        <v>0</v>
      </c>
      <c r="BZ12" s="130">
        <f t="shared" si="31"/>
        <v>0</v>
      </c>
      <c r="CA12" s="130">
        <f>SUM(W12,AY12)</f>
        <v>116098</v>
      </c>
      <c r="CB12" s="130">
        <f t="shared" si="32"/>
        <v>115766</v>
      </c>
      <c r="CC12" s="130">
        <f t="shared" si="33"/>
        <v>332</v>
      </c>
      <c r="CD12" s="130">
        <f t="shared" si="34"/>
        <v>0</v>
      </c>
      <c r="CE12" s="130">
        <f t="shared" si="35"/>
        <v>0</v>
      </c>
      <c r="CF12" s="131">
        <f t="shared" si="36"/>
        <v>329686</v>
      </c>
      <c r="CG12" s="130">
        <f t="shared" si="37"/>
        <v>0</v>
      </c>
      <c r="CH12" s="130">
        <f t="shared" si="38"/>
        <v>0</v>
      </c>
      <c r="CI12" s="130">
        <f t="shared" si="39"/>
        <v>116098</v>
      </c>
    </row>
    <row r="13" spans="1:87" s="122" customFormat="1" ht="12" customHeight="1">
      <c r="A13" s="118" t="s">
        <v>230</v>
      </c>
      <c r="B13" s="133" t="s">
        <v>242</v>
      </c>
      <c r="C13" s="118" t="s">
        <v>243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8581</v>
      </c>
      <c r="L13" s="130">
        <f t="shared" si="2"/>
        <v>307069</v>
      </c>
      <c r="M13" s="130">
        <f t="shared" si="3"/>
        <v>35243</v>
      </c>
      <c r="N13" s="130">
        <v>17892</v>
      </c>
      <c r="O13" s="130">
        <v>0</v>
      </c>
      <c r="P13" s="130">
        <v>8649</v>
      </c>
      <c r="Q13" s="130">
        <v>8702</v>
      </c>
      <c r="R13" s="130">
        <f t="shared" si="4"/>
        <v>105518</v>
      </c>
      <c r="S13" s="130">
        <v>0</v>
      </c>
      <c r="T13" s="130">
        <v>105384</v>
      </c>
      <c r="U13" s="130">
        <v>134</v>
      </c>
      <c r="V13" s="130">
        <v>0</v>
      </c>
      <c r="W13" s="130">
        <f t="shared" si="5"/>
        <v>166308</v>
      </c>
      <c r="X13" s="130">
        <v>93988</v>
      </c>
      <c r="Y13" s="130">
        <v>35138</v>
      </c>
      <c r="Z13" s="130">
        <v>27951</v>
      </c>
      <c r="AA13" s="130">
        <v>9231</v>
      </c>
      <c r="AB13" s="131">
        <v>118917</v>
      </c>
      <c r="AC13" s="130">
        <v>0</v>
      </c>
      <c r="AD13" s="130">
        <v>13282</v>
      </c>
      <c r="AE13" s="130">
        <f t="shared" si="6"/>
        <v>320351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103569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52838</v>
      </c>
      <c r="BE13" s="130">
        <v>0</v>
      </c>
      <c r="BF13" s="130">
        <v>0</v>
      </c>
      <c r="BG13" s="130">
        <f t="shared" si="13"/>
        <v>0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112150</v>
      </c>
      <c r="BP13" s="130">
        <f t="shared" si="21"/>
        <v>307069</v>
      </c>
      <c r="BQ13" s="130">
        <f t="shared" si="22"/>
        <v>35243</v>
      </c>
      <c r="BR13" s="130">
        <f t="shared" si="23"/>
        <v>17892</v>
      </c>
      <c r="BS13" s="130">
        <f t="shared" si="24"/>
        <v>0</v>
      </c>
      <c r="BT13" s="130">
        <f t="shared" si="25"/>
        <v>8649</v>
      </c>
      <c r="BU13" s="130">
        <f t="shared" si="26"/>
        <v>8702</v>
      </c>
      <c r="BV13" s="130">
        <f t="shared" si="27"/>
        <v>105518</v>
      </c>
      <c r="BW13" s="130">
        <f t="shared" si="28"/>
        <v>0</v>
      </c>
      <c r="BX13" s="130">
        <f t="shared" si="29"/>
        <v>105384</v>
      </c>
      <c r="BY13" s="130">
        <f t="shared" si="30"/>
        <v>134</v>
      </c>
      <c r="BZ13" s="130">
        <f t="shared" si="31"/>
        <v>0</v>
      </c>
      <c r="CA13" s="130">
        <f>SUM(W13,AY13)</f>
        <v>166308</v>
      </c>
      <c r="CB13" s="130">
        <f t="shared" si="32"/>
        <v>93988</v>
      </c>
      <c r="CC13" s="130">
        <f t="shared" si="33"/>
        <v>35138</v>
      </c>
      <c r="CD13" s="130">
        <f t="shared" si="34"/>
        <v>27951</v>
      </c>
      <c r="CE13" s="130">
        <f t="shared" si="35"/>
        <v>9231</v>
      </c>
      <c r="CF13" s="131">
        <f t="shared" si="36"/>
        <v>171755</v>
      </c>
      <c r="CG13" s="130">
        <f t="shared" si="37"/>
        <v>0</v>
      </c>
      <c r="CH13" s="130">
        <f t="shared" si="38"/>
        <v>13282</v>
      </c>
      <c r="CI13" s="130">
        <f t="shared" si="39"/>
        <v>320351</v>
      </c>
    </row>
    <row r="14" spans="1:87" s="122" customFormat="1" ht="12" customHeight="1">
      <c r="A14" s="118" t="s">
        <v>230</v>
      </c>
      <c r="B14" s="133" t="s">
        <v>244</v>
      </c>
      <c r="C14" s="118" t="s">
        <v>245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33927</v>
      </c>
      <c r="L14" s="130">
        <f t="shared" si="2"/>
        <v>50336</v>
      </c>
      <c r="M14" s="130">
        <f t="shared" si="3"/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 t="shared" si="4"/>
        <v>707</v>
      </c>
      <c r="S14" s="130">
        <v>0</v>
      </c>
      <c r="T14" s="130">
        <v>0</v>
      </c>
      <c r="U14" s="130">
        <v>707</v>
      </c>
      <c r="V14" s="130">
        <v>0</v>
      </c>
      <c r="W14" s="130">
        <f t="shared" si="5"/>
        <v>49629</v>
      </c>
      <c r="X14" s="130">
        <v>42615</v>
      </c>
      <c r="Y14" s="130">
        <v>0</v>
      </c>
      <c r="Z14" s="130">
        <v>3689</v>
      </c>
      <c r="AA14" s="130">
        <v>3325</v>
      </c>
      <c r="AB14" s="131">
        <v>102386</v>
      </c>
      <c r="AC14" s="130">
        <v>0</v>
      </c>
      <c r="AD14" s="130">
        <v>75</v>
      </c>
      <c r="AE14" s="130">
        <f t="shared" si="6"/>
        <v>50411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57948</v>
      </c>
      <c r="AO14" s="130">
        <f t="shared" si="10"/>
        <v>23451</v>
      </c>
      <c r="AP14" s="130">
        <v>0</v>
      </c>
      <c r="AQ14" s="130">
        <v>0</v>
      </c>
      <c r="AR14" s="130">
        <v>23451</v>
      </c>
      <c r="AS14" s="130">
        <v>0</v>
      </c>
      <c r="AT14" s="130">
        <f t="shared" si="11"/>
        <v>30151</v>
      </c>
      <c r="AU14" s="130">
        <v>0</v>
      </c>
      <c r="AV14" s="130">
        <v>30151</v>
      </c>
      <c r="AW14" s="130">
        <v>0</v>
      </c>
      <c r="AX14" s="130">
        <v>48</v>
      </c>
      <c r="AY14" s="130">
        <f t="shared" si="12"/>
        <v>4298</v>
      </c>
      <c r="AZ14" s="130">
        <v>0</v>
      </c>
      <c r="BA14" s="130">
        <v>4298</v>
      </c>
      <c r="BB14" s="130">
        <v>0</v>
      </c>
      <c r="BC14" s="130">
        <v>0</v>
      </c>
      <c r="BD14" s="131">
        <v>0</v>
      </c>
      <c r="BE14" s="130">
        <v>0</v>
      </c>
      <c r="BF14" s="130">
        <v>270</v>
      </c>
      <c r="BG14" s="130">
        <f t="shared" si="13"/>
        <v>58218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33927</v>
      </c>
      <c r="BP14" s="130">
        <f t="shared" si="21"/>
        <v>108284</v>
      </c>
      <c r="BQ14" s="130">
        <f t="shared" si="22"/>
        <v>23451</v>
      </c>
      <c r="BR14" s="130">
        <f t="shared" si="23"/>
        <v>0</v>
      </c>
      <c r="BS14" s="130">
        <f t="shared" si="24"/>
        <v>0</v>
      </c>
      <c r="BT14" s="130">
        <f t="shared" si="25"/>
        <v>23451</v>
      </c>
      <c r="BU14" s="130">
        <f t="shared" si="26"/>
        <v>0</v>
      </c>
      <c r="BV14" s="130">
        <f t="shared" si="27"/>
        <v>30858</v>
      </c>
      <c r="BW14" s="130">
        <f t="shared" si="28"/>
        <v>0</v>
      </c>
      <c r="BX14" s="130">
        <f t="shared" si="29"/>
        <v>30151</v>
      </c>
      <c r="BY14" s="130">
        <f t="shared" si="30"/>
        <v>707</v>
      </c>
      <c r="BZ14" s="130">
        <f t="shared" si="31"/>
        <v>48</v>
      </c>
      <c r="CA14" s="130">
        <f>SUM(W14,AY14)</f>
        <v>53927</v>
      </c>
      <c r="CB14" s="130">
        <f t="shared" si="32"/>
        <v>42615</v>
      </c>
      <c r="CC14" s="130">
        <f t="shared" si="33"/>
        <v>4298</v>
      </c>
      <c r="CD14" s="130">
        <f t="shared" si="34"/>
        <v>3689</v>
      </c>
      <c r="CE14" s="130">
        <f t="shared" si="35"/>
        <v>3325</v>
      </c>
      <c r="CF14" s="131">
        <f t="shared" si="36"/>
        <v>102386</v>
      </c>
      <c r="CG14" s="130">
        <f t="shared" si="37"/>
        <v>0</v>
      </c>
      <c r="CH14" s="130">
        <f t="shared" si="38"/>
        <v>345</v>
      </c>
      <c r="CI14" s="130">
        <f t="shared" si="39"/>
        <v>108629</v>
      </c>
    </row>
    <row r="15" spans="1:87" s="122" customFormat="1" ht="12" customHeight="1">
      <c r="A15" s="118" t="s">
        <v>230</v>
      </c>
      <c r="B15" s="133" t="s">
        <v>246</v>
      </c>
      <c r="C15" s="118" t="s">
        <v>247</v>
      </c>
      <c r="D15" s="130">
        <f t="shared" si="0"/>
        <v>5985</v>
      </c>
      <c r="E15" s="130">
        <f t="shared" si="1"/>
        <v>5985</v>
      </c>
      <c r="F15" s="130">
        <v>0</v>
      </c>
      <c r="G15" s="130">
        <v>5985</v>
      </c>
      <c r="H15" s="130">
        <v>0</v>
      </c>
      <c r="I15" s="130">
        <v>0</v>
      </c>
      <c r="J15" s="130">
        <v>0</v>
      </c>
      <c r="K15" s="131">
        <v>85003</v>
      </c>
      <c r="L15" s="130">
        <f t="shared" si="2"/>
        <v>86577</v>
      </c>
      <c r="M15" s="130">
        <f t="shared" si="3"/>
        <v>24914</v>
      </c>
      <c r="N15" s="130">
        <v>24914</v>
      </c>
      <c r="O15" s="130">
        <v>0</v>
      </c>
      <c r="P15" s="130">
        <v>0</v>
      </c>
      <c r="Q15" s="130">
        <v>0</v>
      </c>
      <c r="R15" s="130">
        <f t="shared" si="4"/>
        <v>2133</v>
      </c>
      <c r="S15" s="130">
        <v>0</v>
      </c>
      <c r="T15" s="130">
        <v>2133</v>
      </c>
      <c r="U15" s="130">
        <v>0</v>
      </c>
      <c r="V15" s="130">
        <v>0</v>
      </c>
      <c r="W15" s="130">
        <f t="shared" si="5"/>
        <v>59530</v>
      </c>
      <c r="X15" s="130">
        <v>44884</v>
      </c>
      <c r="Y15" s="130">
        <v>14076</v>
      </c>
      <c r="Z15" s="130">
        <v>229</v>
      </c>
      <c r="AA15" s="130">
        <v>341</v>
      </c>
      <c r="AB15" s="131">
        <v>0</v>
      </c>
      <c r="AC15" s="130">
        <v>0</v>
      </c>
      <c r="AD15" s="130">
        <v>574</v>
      </c>
      <c r="AE15" s="130">
        <f t="shared" si="6"/>
        <v>93136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69446</v>
      </c>
      <c r="AO15" s="130">
        <f t="shared" si="10"/>
        <v>23493</v>
      </c>
      <c r="AP15" s="130">
        <v>23493</v>
      </c>
      <c r="AQ15" s="130">
        <v>0</v>
      </c>
      <c r="AR15" s="130">
        <v>0</v>
      </c>
      <c r="AS15" s="130">
        <v>0</v>
      </c>
      <c r="AT15" s="130">
        <f t="shared" si="11"/>
        <v>39154</v>
      </c>
      <c r="AU15" s="130">
        <v>0</v>
      </c>
      <c r="AV15" s="130">
        <v>39154</v>
      </c>
      <c r="AW15" s="130">
        <v>0</v>
      </c>
      <c r="AX15" s="130">
        <v>0</v>
      </c>
      <c r="AY15" s="130">
        <f t="shared" si="12"/>
        <v>6799</v>
      </c>
      <c r="AZ15" s="130">
        <v>0</v>
      </c>
      <c r="BA15" s="130">
        <v>6799</v>
      </c>
      <c r="BB15" s="130">
        <v>0</v>
      </c>
      <c r="BC15" s="130">
        <v>0</v>
      </c>
      <c r="BD15" s="131">
        <v>0</v>
      </c>
      <c r="BE15" s="130">
        <v>0</v>
      </c>
      <c r="BF15" s="130">
        <v>0</v>
      </c>
      <c r="BG15" s="130">
        <f t="shared" si="13"/>
        <v>69446</v>
      </c>
      <c r="BH15" s="130">
        <f>SUM(D15,AF15)</f>
        <v>5985</v>
      </c>
      <c r="BI15" s="130">
        <f t="shared" si="14"/>
        <v>5985</v>
      </c>
      <c r="BJ15" s="130">
        <f t="shared" si="15"/>
        <v>0</v>
      </c>
      <c r="BK15" s="130">
        <f t="shared" si="16"/>
        <v>5985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85003</v>
      </c>
      <c r="BP15" s="130">
        <f t="shared" si="21"/>
        <v>156023</v>
      </c>
      <c r="BQ15" s="130">
        <f t="shared" si="22"/>
        <v>48407</v>
      </c>
      <c r="BR15" s="130">
        <f t="shared" si="23"/>
        <v>48407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41287</v>
      </c>
      <c r="BW15" s="130">
        <f t="shared" si="28"/>
        <v>0</v>
      </c>
      <c r="BX15" s="130">
        <f t="shared" si="29"/>
        <v>41287</v>
      </c>
      <c r="BY15" s="130">
        <f t="shared" si="30"/>
        <v>0</v>
      </c>
      <c r="BZ15" s="130">
        <f t="shared" si="31"/>
        <v>0</v>
      </c>
      <c r="CA15" s="130">
        <f>SUM(W15,AY15)</f>
        <v>66329</v>
      </c>
      <c r="CB15" s="130">
        <f t="shared" si="32"/>
        <v>44884</v>
      </c>
      <c r="CC15" s="130">
        <f t="shared" si="33"/>
        <v>20875</v>
      </c>
      <c r="CD15" s="130">
        <f t="shared" si="34"/>
        <v>229</v>
      </c>
      <c r="CE15" s="130">
        <f t="shared" si="35"/>
        <v>341</v>
      </c>
      <c r="CF15" s="131">
        <f t="shared" si="36"/>
        <v>0</v>
      </c>
      <c r="CG15" s="130">
        <f t="shared" si="37"/>
        <v>0</v>
      </c>
      <c r="CH15" s="130">
        <f t="shared" si="38"/>
        <v>574</v>
      </c>
      <c r="CI15" s="130">
        <f t="shared" si="39"/>
        <v>162582</v>
      </c>
    </row>
    <row r="16" spans="1:87" s="122" customFormat="1" ht="12" customHeight="1">
      <c r="A16" s="118" t="s">
        <v>230</v>
      </c>
      <c r="B16" s="133" t="s">
        <v>248</v>
      </c>
      <c r="C16" s="118" t="s">
        <v>249</v>
      </c>
      <c r="D16" s="130">
        <f t="shared" si="0"/>
        <v>30428</v>
      </c>
      <c r="E16" s="130">
        <f t="shared" si="1"/>
        <v>30411</v>
      </c>
      <c r="F16" s="130">
        <v>0</v>
      </c>
      <c r="G16" s="130">
        <v>30411</v>
      </c>
      <c r="H16" s="130">
        <v>0</v>
      </c>
      <c r="I16" s="130">
        <v>0</v>
      </c>
      <c r="J16" s="130">
        <v>17</v>
      </c>
      <c r="K16" s="131">
        <v>0</v>
      </c>
      <c r="L16" s="130">
        <f t="shared" si="2"/>
        <v>864133</v>
      </c>
      <c r="M16" s="130">
        <f t="shared" si="3"/>
        <v>64414</v>
      </c>
      <c r="N16" s="130">
        <v>33231</v>
      </c>
      <c r="O16" s="130">
        <v>0</v>
      </c>
      <c r="P16" s="130">
        <v>31183</v>
      </c>
      <c r="Q16" s="130">
        <v>0</v>
      </c>
      <c r="R16" s="130">
        <f t="shared" si="4"/>
        <v>251797</v>
      </c>
      <c r="S16" s="130">
        <v>1510</v>
      </c>
      <c r="T16" s="130">
        <v>230574</v>
      </c>
      <c r="U16" s="130">
        <v>19713</v>
      </c>
      <c r="V16" s="130">
        <v>0</v>
      </c>
      <c r="W16" s="130">
        <f t="shared" si="5"/>
        <v>547922</v>
      </c>
      <c r="X16" s="130">
        <v>268308</v>
      </c>
      <c r="Y16" s="130">
        <v>269882</v>
      </c>
      <c r="Z16" s="130">
        <v>9732</v>
      </c>
      <c r="AA16" s="130">
        <v>0</v>
      </c>
      <c r="AB16" s="131">
        <v>0</v>
      </c>
      <c r="AC16" s="130">
        <v>0</v>
      </c>
      <c r="AD16" s="130">
        <v>0</v>
      </c>
      <c r="AE16" s="130">
        <f t="shared" si="6"/>
        <v>894561</v>
      </c>
      <c r="AF16" s="130">
        <f t="shared" si="7"/>
        <v>1922</v>
      </c>
      <c r="AG16" s="130">
        <f t="shared" si="8"/>
        <v>1922</v>
      </c>
      <c r="AH16" s="130">
        <v>0</v>
      </c>
      <c r="AI16" s="130">
        <v>1922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167956</v>
      </c>
      <c r="AO16" s="130">
        <f t="shared" si="10"/>
        <v>55907</v>
      </c>
      <c r="AP16" s="130">
        <v>53299</v>
      </c>
      <c r="AQ16" s="130">
        <v>0</v>
      </c>
      <c r="AR16" s="130">
        <v>2608</v>
      </c>
      <c r="AS16" s="130">
        <v>0</v>
      </c>
      <c r="AT16" s="130">
        <f t="shared" si="11"/>
        <v>58193</v>
      </c>
      <c r="AU16" s="130">
        <v>0</v>
      </c>
      <c r="AV16" s="130">
        <v>58193</v>
      </c>
      <c r="AW16" s="130">
        <v>0</v>
      </c>
      <c r="AX16" s="130">
        <v>0</v>
      </c>
      <c r="AY16" s="130">
        <f t="shared" si="12"/>
        <v>53856</v>
      </c>
      <c r="AZ16" s="130">
        <v>0</v>
      </c>
      <c r="BA16" s="130">
        <v>26024</v>
      </c>
      <c r="BB16" s="130">
        <v>27832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169878</v>
      </c>
      <c r="BH16" s="130">
        <f>SUM(D16,AF16)</f>
        <v>32350</v>
      </c>
      <c r="BI16" s="130">
        <f t="shared" si="14"/>
        <v>32333</v>
      </c>
      <c r="BJ16" s="130">
        <f t="shared" si="15"/>
        <v>0</v>
      </c>
      <c r="BK16" s="130">
        <f t="shared" si="16"/>
        <v>32333</v>
      </c>
      <c r="BL16" s="130">
        <f t="shared" si="17"/>
        <v>0</v>
      </c>
      <c r="BM16" s="130">
        <f t="shared" si="18"/>
        <v>0</v>
      </c>
      <c r="BN16" s="130">
        <f t="shared" si="19"/>
        <v>17</v>
      </c>
      <c r="BO16" s="131">
        <f t="shared" si="20"/>
        <v>0</v>
      </c>
      <c r="BP16" s="130">
        <f t="shared" si="21"/>
        <v>1032089</v>
      </c>
      <c r="BQ16" s="130">
        <f t="shared" si="22"/>
        <v>120321</v>
      </c>
      <c r="BR16" s="130">
        <f t="shared" si="23"/>
        <v>86530</v>
      </c>
      <c r="BS16" s="130">
        <f t="shared" si="24"/>
        <v>0</v>
      </c>
      <c r="BT16" s="130">
        <f t="shared" si="25"/>
        <v>33791</v>
      </c>
      <c r="BU16" s="130">
        <f t="shared" si="26"/>
        <v>0</v>
      </c>
      <c r="BV16" s="130">
        <f t="shared" si="27"/>
        <v>309990</v>
      </c>
      <c r="BW16" s="130">
        <f t="shared" si="28"/>
        <v>1510</v>
      </c>
      <c r="BX16" s="130">
        <f t="shared" si="29"/>
        <v>288767</v>
      </c>
      <c r="BY16" s="130">
        <f t="shared" si="30"/>
        <v>19713</v>
      </c>
      <c r="BZ16" s="130">
        <f t="shared" si="31"/>
        <v>0</v>
      </c>
      <c r="CA16" s="130">
        <f>SUM(W16,AY16)</f>
        <v>601778</v>
      </c>
      <c r="CB16" s="130">
        <f t="shared" si="32"/>
        <v>268308</v>
      </c>
      <c r="CC16" s="130">
        <f t="shared" si="33"/>
        <v>295906</v>
      </c>
      <c r="CD16" s="130">
        <f t="shared" si="34"/>
        <v>37564</v>
      </c>
      <c r="CE16" s="130">
        <f t="shared" si="35"/>
        <v>0</v>
      </c>
      <c r="CF16" s="131">
        <f t="shared" si="36"/>
        <v>0</v>
      </c>
      <c r="CG16" s="130">
        <f t="shared" si="37"/>
        <v>0</v>
      </c>
      <c r="CH16" s="130">
        <f t="shared" si="38"/>
        <v>0</v>
      </c>
      <c r="CI16" s="130">
        <f t="shared" si="39"/>
        <v>1064439</v>
      </c>
    </row>
    <row r="17" spans="1:87" s="122" customFormat="1" ht="12" customHeight="1">
      <c r="A17" s="118" t="s">
        <v>230</v>
      </c>
      <c r="B17" s="133" t="s">
        <v>250</v>
      </c>
      <c r="C17" s="118" t="s">
        <v>251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480413</v>
      </c>
      <c r="M17" s="130">
        <f t="shared" si="3"/>
        <v>41283</v>
      </c>
      <c r="N17" s="130">
        <v>41283</v>
      </c>
      <c r="O17" s="130">
        <v>0</v>
      </c>
      <c r="P17" s="130">
        <v>0</v>
      </c>
      <c r="Q17" s="130">
        <v>0</v>
      </c>
      <c r="R17" s="130">
        <f t="shared" si="4"/>
        <v>280909</v>
      </c>
      <c r="S17" s="130">
        <v>0</v>
      </c>
      <c r="T17" s="130">
        <v>279374</v>
      </c>
      <c r="U17" s="130">
        <v>1535</v>
      </c>
      <c r="V17" s="130">
        <v>0</v>
      </c>
      <c r="W17" s="130">
        <f t="shared" si="5"/>
        <v>158221</v>
      </c>
      <c r="X17" s="130">
        <v>0</v>
      </c>
      <c r="Y17" s="130">
        <v>157538</v>
      </c>
      <c r="Z17" s="130">
        <v>683</v>
      </c>
      <c r="AA17" s="130">
        <v>0</v>
      </c>
      <c r="AB17" s="131">
        <v>0</v>
      </c>
      <c r="AC17" s="130">
        <v>0</v>
      </c>
      <c r="AD17" s="130">
        <v>0</v>
      </c>
      <c r="AE17" s="130">
        <f t="shared" si="6"/>
        <v>480413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7891</v>
      </c>
      <c r="AN17" s="130">
        <f t="shared" si="9"/>
        <v>110364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37894</v>
      </c>
      <c r="AU17" s="130">
        <v>37894</v>
      </c>
      <c r="AV17" s="130">
        <v>0</v>
      </c>
      <c r="AW17" s="130">
        <v>0</v>
      </c>
      <c r="AX17" s="130">
        <v>0</v>
      </c>
      <c r="AY17" s="130">
        <f t="shared" si="12"/>
        <v>72470</v>
      </c>
      <c r="AZ17" s="130">
        <v>0</v>
      </c>
      <c r="BA17" s="130">
        <v>0</v>
      </c>
      <c r="BB17" s="130">
        <v>72470</v>
      </c>
      <c r="BC17" s="130">
        <v>0</v>
      </c>
      <c r="BD17" s="131">
        <v>74338</v>
      </c>
      <c r="BE17" s="130">
        <v>0</v>
      </c>
      <c r="BF17" s="130">
        <v>0</v>
      </c>
      <c r="BG17" s="130">
        <f t="shared" si="13"/>
        <v>110364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7891</v>
      </c>
      <c r="BP17" s="130">
        <f t="shared" si="21"/>
        <v>590777</v>
      </c>
      <c r="BQ17" s="130">
        <f t="shared" si="22"/>
        <v>41283</v>
      </c>
      <c r="BR17" s="130">
        <f t="shared" si="23"/>
        <v>41283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318803</v>
      </c>
      <c r="BW17" s="130">
        <f t="shared" si="28"/>
        <v>37894</v>
      </c>
      <c r="BX17" s="130">
        <f t="shared" si="29"/>
        <v>279374</v>
      </c>
      <c r="BY17" s="130">
        <f t="shared" si="30"/>
        <v>1535</v>
      </c>
      <c r="BZ17" s="130">
        <f t="shared" si="31"/>
        <v>0</v>
      </c>
      <c r="CA17" s="130">
        <f>SUM(W17,AY17)</f>
        <v>230691</v>
      </c>
      <c r="CB17" s="130">
        <f t="shared" si="32"/>
        <v>0</v>
      </c>
      <c r="CC17" s="130">
        <f t="shared" si="33"/>
        <v>157538</v>
      </c>
      <c r="CD17" s="130">
        <f t="shared" si="34"/>
        <v>73153</v>
      </c>
      <c r="CE17" s="130">
        <f t="shared" si="35"/>
        <v>0</v>
      </c>
      <c r="CF17" s="131">
        <f t="shared" si="36"/>
        <v>74338</v>
      </c>
      <c r="CG17" s="130">
        <f t="shared" si="37"/>
        <v>0</v>
      </c>
      <c r="CH17" s="130">
        <f t="shared" si="38"/>
        <v>0</v>
      </c>
      <c r="CI17" s="130">
        <f t="shared" si="39"/>
        <v>590777</v>
      </c>
    </row>
    <row r="18" spans="1:87" s="122" customFormat="1" ht="12" customHeight="1">
      <c r="A18" s="118" t="s">
        <v>230</v>
      </c>
      <c r="B18" s="133" t="s">
        <v>252</v>
      </c>
      <c r="C18" s="118" t="s">
        <v>253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266437</v>
      </c>
      <c r="M18" s="130">
        <f t="shared" si="3"/>
        <v>3245</v>
      </c>
      <c r="N18" s="130">
        <v>3245</v>
      </c>
      <c r="O18" s="130">
        <v>0</v>
      </c>
      <c r="P18" s="130">
        <v>0</v>
      </c>
      <c r="Q18" s="130">
        <v>0</v>
      </c>
      <c r="R18" s="130">
        <f t="shared" si="4"/>
        <v>91425</v>
      </c>
      <c r="S18" s="130">
        <v>0</v>
      </c>
      <c r="T18" s="130">
        <v>81098</v>
      </c>
      <c r="U18" s="130">
        <v>10327</v>
      </c>
      <c r="V18" s="130">
        <v>0</v>
      </c>
      <c r="W18" s="130">
        <f t="shared" si="5"/>
        <v>171767</v>
      </c>
      <c r="X18" s="130">
        <v>101241</v>
      </c>
      <c r="Y18" s="130">
        <v>63050</v>
      </c>
      <c r="Z18" s="130">
        <v>7476</v>
      </c>
      <c r="AA18" s="130">
        <v>0</v>
      </c>
      <c r="AB18" s="131">
        <v>0</v>
      </c>
      <c r="AC18" s="130">
        <v>0</v>
      </c>
      <c r="AD18" s="130">
        <v>444</v>
      </c>
      <c r="AE18" s="130">
        <f t="shared" si="6"/>
        <v>266881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72069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266437</v>
      </c>
      <c r="BQ18" s="130">
        <f t="shared" si="22"/>
        <v>3245</v>
      </c>
      <c r="BR18" s="130">
        <f t="shared" si="23"/>
        <v>3245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91425</v>
      </c>
      <c r="BW18" s="130">
        <f t="shared" si="28"/>
        <v>0</v>
      </c>
      <c r="BX18" s="130">
        <f t="shared" si="29"/>
        <v>81098</v>
      </c>
      <c r="BY18" s="130">
        <f t="shared" si="30"/>
        <v>10327</v>
      </c>
      <c r="BZ18" s="130">
        <f t="shared" si="31"/>
        <v>0</v>
      </c>
      <c r="CA18" s="130">
        <f>SUM(W18,AY18)</f>
        <v>171767</v>
      </c>
      <c r="CB18" s="130">
        <f t="shared" si="32"/>
        <v>101241</v>
      </c>
      <c r="CC18" s="130">
        <f t="shared" si="33"/>
        <v>63050</v>
      </c>
      <c r="CD18" s="130">
        <f t="shared" si="34"/>
        <v>7476</v>
      </c>
      <c r="CE18" s="130">
        <f t="shared" si="35"/>
        <v>0</v>
      </c>
      <c r="CF18" s="131">
        <f t="shared" si="36"/>
        <v>72069</v>
      </c>
      <c r="CG18" s="130">
        <f t="shared" si="37"/>
        <v>0</v>
      </c>
      <c r="CH18" s="130">
        <f t="shared" si="38"/>
        <v>444</v>
      </c>
      <c r="CI18" s="130">
        <f t="shared" si="39"/>
        <v>266881</v>
      </c>
    </row>
    <row r="19" spans="1:87" s="122" customFormat="1" ht="12" customHeight="1">
      <c r="A19" s="118" t="s">
        <v>230</v>
      </c>
      <c r="B19" s="133" t="s">
        <v>254</v>
      </c>
      <c r="C19" s="118" t="s">
        <v>255</v>
      </c>
      <c r="D19" s="130">
        <f t="shared" si="0"/>
        <v>52479</v>
      </c>
      <c r="E19" s="130">
        <f t="shared" si="1"/>
        <v>52479</v>
      </c>
      <c r="F19" s="130">
        <v>0</v>
      </c>
      <c r="G19" s="130">
        <v>0</v>
      </c>
      <c r="H19" s="130">
        <v>0</v>
      </c>
      <c r="I19" s="130">
        <v>52479</v>
      </c>
      <c r="J19" s="130">
        <v>0</v>
      </c>
      <c r="K19" s="131">
        <v>0</v>
      </c>
      <c r="L19" s="130">
        <f t="shared" si="2"/>
        <v>1577517</v>
      </c>
      <c r="M19" s="130">
        <f t="shared" si="3"/>
        <v>213641</v>
      </c>
      <c r="N19" s="130">
        <v>119597</v>
      </c>
      <c r="O19" s="130">
        <v>0</v>
      </c>
      <c r="P19" s="130">
        <v>94044</v>
      </c>
      <c r="Q19" s="130">
        <v>0</v>
      </c>
      <c r="R19" s="130">
        <f t="shared" si="4"/>
        <v>721096</v>
      </c>
      <c r="S19" s="130">
        <v>0</v>
      </c>
      <c r="T19" s="130">
        <v>720249</v>
      </c>
      <c r="U19" s="130">
        <v>847</v>
      </c>
      <c r="V19" s="130">
        <v>0</v>
      </c>
      <c r="W19" s="130">
        <f t="shared" si="5"/>
        <v>642780</v>
      </c>
      <c r="X19" s="130">
        <v>287479</v>
      </c>
      <c r="Y19" s="130">
        <v>286282</v>
      </c>
      <c r="Z19" s="130">
        <v>69019</v>
      </c>
      <c r="AA19" s="130">
        <v>0</v>
      </c>
      <c r="AB19" s="131">
        <v>121008</v>
      </c>
      <c r="AC19" s="130">
        <v>0</v>
      </c>
      <c r="AD19" s="130">
        <v>3640</v>
      </c>
      <c r="AE19" s="130">
        <f t="shared" si="6"/>
        <v>1633636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304072</v>
      </c>
      <c r="AO19" s="130">
        <f t="shared" si="10"/>
        <v>76096</v>
      </c>
      <c r="AP19" s="130">
        <v>35756</v>
      </c>
      <c r="AQ19" s="130">
        <v>0</v>
      </c>
      <c r="AR19" s="130">
        <v>40340</v>
      </c>
      <c r="AS19" s="130">
        <v>0</v>
      </c>
      <c r="AT19" s="130">
        <f t="shared" si="11"/>
        <v>177209</v>
      </c>
      <c r="AU19" s="130">
        <v>0</v>
      </c>
      <c r="AV19" s="130">
        <v>177209</v>
      </c>
      <c r="AW19" s="130">
        <v>0</v>
      </c>
      <c r="AX19" s="130">
        <v>0</v>
      </c>
      <c r="AY19" s="130">
        <f t="shared" si="12"/>
        <v>50767</v>
      </c>
      <c r="AZ19" s="130">
        <v>5382</v>
      </c>
      <c r="BA19" s="130">
        <v>29737</v>
      </c>
      <c r="BB19" s="130">
        <v>15648</v>
      </c>
      <c r="BC19" s="130">
        <v>0</v>
      </c>
      <c r="BD19" s="131">
        <v>0</v>
      </c>
      <c r="BE19" s="130">
        <v>0</v>
      </c>
      <c r="BF19" s="130">
        <v>494</v>
      </c>
      <c r="BG19" s="130">
        <f t="shared" si="13"/>
        <v>304566</v>
      </c>
      <c r="BH19" s="130">
        <f>SUM(D19,AF19)</f>
        <v>52479</v>
      </c>
      <c r="BI19" s="130">
        <f t="shared" si="14"/>
        <v>52479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52479</v>
      </c>
      <c r="BN19" s="130">
        <f t="shared" si="19"/>
        <v>0</v>
      </c>
      <c r="BO19" s="131">
        <f t="shared" si="20"/>
        <v>0</v>
      </c>
      <c r="BP19" s="130">
        <f t="shared" si="21"/>
        <v>1881589</v>
      </c>
      <c r="BQ19" s="130">
        <f t="shared" si="22"/>
        <v>289737</v>
      </c>
      <c r="BR19" s="130">
        <f t="shared" si="23"/>
        <v>155353</v>
      </c>
      <c r="BS19" s="130">
        <f t="shared" si="24"/>
        <v>0</v>
      </c>
      <c r="BT19" s="130">
        <f t="shared" si="25"/>
        <v>134384</v>
      </c>
      <c r="BU19" s="130">
        <f t="shared" si="26"/>
        <v>0</v>
      </c>
      <c r="BV19" s="130">
        <f t="shared" si="27"/>
        <v>898305</v>
      </c>
      <c r="BW19" s="130">
        <f t="shared" si="28"/>
        <v>0</v>
      </c>
      <c r="BX19" s="130">
        <f t="shared" si="29"/>
        <v>897458</v>
      </c>
      <c r="BY19" s="130">
        <f t="shared" si="30"/>
        <v>847</v>
      </c>
      <c r="BZ19" s="130">
        <f t="shared" si="31"/>
        <v>0</v>
      </c>
      <c r="CA19" s="130">
        <f>SUM(W19,AY19)</f>
        <v>693547</v>
      </c>
      <c r="CB19" s="130">
        <f t="shared" si="32"/>
        <v>292861</v>
      </c>
      <c r="CC19" s="130">
        <f t="shared" si="33"/>
        <v>316019</v>
      </c>
      <c r="CD19" s="130">
        <f t="shared" si="34"/>
        <v>84667</v>
      </c>
      <c r="CE19" s="130">
        <f t="shared" si="35"/>
        <v>0</v>
      </c>
      <c r="CF19" s="131">
        <f t="shared" si="36"/>
        <v>121008</v>
      </c>
      <c r="CG19" s="130">
        <f t="shared" si="37"/>
        <v>0</v>
      </c>
      <c r="CH19" s="130">
        <f t="shared" si="38"/>
        <v>4134</v>
      </c>
      <c r="CI19" s="130">
        <f t="shared" si="39"/>
        <v>1938202</v>
      </c>
    </row>
    <row r="20" spans="1:87" s="122" customFormat="1" ht="12" customHeight="1">
      <c r="A20" s="118" t="s">
        <v>230</v>
      </c>
      <c r="B20" s="133" t="s">
        <v>256</v>
      </c>
      <c r="C20" s="118" t="s">
        <v>257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313875</v>
      </c>
      <c r="M20" s="130">
        <f t="shared" si="3"/>
        <v>92055</v>
      </c>
      <c r="N20" s="130">
        <v>44496</v>
      </c>
      <c r="O20" s="130">
        <v>45615</v>
      </c>
      <c r="P20" s="130">
        <v>0</v>
      </c>
      <c r="Q20" s="130">
        <v>1944</v>
      </c>
      <c r="R20" s="130">
        <f t="shared" si="4"/>
        <v>118728</v>
      </c>
      <c r="S20" s="130">
        <v>3760</v>
      </c>
      <c r="T20" s="130">
        <v>109902</v>
      </c>
      <c r="U20" s="130">
        <v>5066</v>
      </c>
      <c r="V20" s="130">
        <v>0</v>
      </c>
      <c r="W20" s="130">
        <f t="shared" si="5"/>
        <v>103092</v>
      </c>
      <c r="X20" s="130">
        <v>21083</v>
      </c>
      <c r="Y20" s="130">
        <v>72839</v>
      </c>
      <c r="Z20" s="130">
        <v>3147</v>
      </c>
      <c r="AA20" s="130">
        <v>6023</v>
      </c>
      <c r="AB20" s="131">
        <v>0</v>
      </c>
      <c r="AC20" s="130">
        <v>0</v>
      </c>
      <c r="AD20" s="130">
        <v>0</v>
      </c>
      <c r="AE20" s="130">
        <f t="shared" si="6"/>
        <v>313875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80338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313875</v>
      </c>
      <c r="BQ20" s="130">
        <f t="shared" si="22"/>
        <v>92055</v>
      </c>
      <c r="BR20" s="130">
        <f t="shared" si="23"/>
        <v>44496</v>
      </c>
      <c r="BS20" s="130">
        <f t="shared" si="24"/>
        <v>45615</v>
      </c>
      <c r="BT20" s="130">
        <f t="shared" si="25"/>
        <v>0</v>
      </c>
      <c r="BU20" s="130">
        <f t="shared" si="26"/>
        <v>1944</v>
      </c>
      <c r="BV20" s="130">
        <f t="shared" si="27"/>
        <v>118728</v>
      </c>
      <c r="BW20" s="130">
        <f t="shared" si="28"/>
        <v>3760</v>
      </c>
      <c r="BX20" s="130">
        <f t="shared" si="29"/>
        <v>109902</v>
      </c>
      <c r="BY20" s="130">
        <f t="shared" si="30"/>
        <v>5066</v>
      </c>
      <c r="BZ20" s="130">
        <f t="shared" si="31"/>
        <v>0</v>
      </c>
      <c r="CA20" s="130">
        <f>SUM(W20,AY20)</f>
        <v>103092</v>
      </c>
      <c r="CB20" s="130">
        <f t="shared" si="32"/>
        <v>21083</v>
      </c>
      <c r="CC20" s="130">
        <f t="shared" si="33"/>
        <v>72839</v>
      </c>
      <c r="CD20" s="130">
        <f t="shared" si="34"/>
        <v>3147</v>
      </c>
      <c r="CE20" s="130">
        <f t="shared" si="35"/>
        <v>6023</v>
      </c>
      <c r="CF20" s="131">
        <f t="shared" si="36"/>
        <v>80338</v>
      </c>
      <c r="CG20" s="130">
        <f t="shared" si="37"/>
        <v>0</v>
      </c>
      <c r="CH20" s="130">
        <f t="shared" si="38"/>
        <v>0</v>
      </c>
      <c r="CI20" s="130">
        <f t="shared" si="39"/>
        <v>313875</v>
      </c>
    </row>
    <row r="21" spans="1:87" s="122" customFormat="1" ht="12" customHeight="1">
      <c r="A21" s="118" t="s">
        <v>230</v>
      </c>
      <c r="B21" s="133" t="s">
        <v>258</v>
      </c>
      <c r="C21" s="118" t="s">
        <v>259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203</v>
      </c>
      <c r="L21" s="130">
        <f t="shared" si="2"/>
        <v>146647</v>
      </c>
      <c r="M21" s="130">
        <f t="shared" si="3"/>
        <v>29378</v>
      </c>
      <c r="N21" s="130">
        <v>29378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117269</v>
      </c>
      <c r="X21" s="130">
        <v>113307</v>
      </c>
      <c r="Y21" s="130">
        <v>119</v>
      </c>
      <c r="Z21" s="130">
        <v>3843</v>
      </c>
      <c r="AA21" s="130">
        <v>0</v>
      </c>
      <c r="AB21" s="131">
        <v>250880</v>
      </c>
      <c r="AC21" s="130">
        <v>0</v>
      </c>
      <c r="AD21" s="130">
        <v>0</v>
      </c>
      <c r="AE21" s="130">
        <f t="shared" si="6"/>
        <v>146647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2361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70367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2564</v>
      </c>
      <c r="BP21" s="130">
        <f t="shared" si="21"/>
        <v>146647</v>
      </c>
      <c r="BQ21" s="130">
        <f t="shared" si="22"/>
        <v>29378</v>
      </c>
      <c r="BR21" s="130">
        <f t="shared" si="23"/>
        <v>29378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9"/>
        <v>0</v>
      </c>
      <c r="BY21" s="130">
        <f t="shared" si="30"/>
        <v>0</v>
      </c>
      <c r="BZ21" s="130">
        <f t="shared" si="31"/>
        <v>0</v>
      </c>
      <c r="CA21" s="130">
        <f>SUM(W21,AY21)</f>
        <v>117269</v>
      </c>
      <c r="CB21" s="130">
        <f t="shared" si="32"/>
        <v>113307</v>
      </c>
      <c r="CC21" s="130">
        <f t="shared" si="33"/>
        <v>119</v>
      </c>
      <c r="CD21" s="130">
        <f t="shared" si="34"/>
        <v>3843</v>
      </c>
      <c r="CE21" s="130">
        <f t="shared" si="35"/>
        <v>0</v>
      </c>
      <c r="CF21" s="131">
        <f t="shared" si="36"/>
        <v>321247</v>
      </c>
      <c r="CG21" s="130">
        <f t="shared" si="37"/>
        <v>0</v>
      </c>
      <c r="CH21" s="130">
        <f t="shared" si="38"/>
        <v>0</v>
      </c>
      <c r="CI21" s="130">
        <f t="shared" si="39"/>
        <v>146647</v>
      </c>
    </row>
    <row r="22" spans="1:87" s="122" customFormat="1" ht="12" customHeight="1">
      <c r="A22" s="118" t="s">
        <v>230</v>
      </c>
      <c r="B22" s="133" t="s">
        <v>260</v>
      </c>
      <c r="C22" s="118" t="s">
        <v>261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203019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203019</v>
      </c>
      <c r="X22" s="130">
        <v>95355</v>
      </c>
      <c r="Y22" s="130">
        <v>51282</v>
      </c>
      <c r="Z22" s="130">
        <v>0</v>
      </c>
      <c r="AA22" s="130">
        <v>56382</v>
      </c>
      <c r="AB22" s="131">
        <v>53553</v>
      </c>
      <c r="AC22" s="130">
        <v>0</v>
      </c>
      <c r="AD22" s="130">
        <v>0</v>
      </c>
      <c r="AE22" s="130">
        <f t="shared" si="6"/>
        <v>203019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12442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12442</v>
      </c>
      <c r="AZ22" s="130">
        <v>0</v>
      </c>
      <c r="BA22" s="130">
        <v>0</v>
      </c>
      <c r="BB22" s="130">
        <v>0</v>
      </c>
      <c r="BC22" s="130">
        <v>12442</v>
      </c>
      <c r="BD22" s="131">
        <v>103693</v>
      </c>
      <c r="BE22" s="130">
        <v>0</v>
      </c>
      <c r="BF22" s="130">
        <v>0</v>
      </c>
      <c r="BG22" s="130">
        <f t="shared" si="13"/>
        <v>12442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215461</v>
      </c>
      <c r="BQ22" s="130">
        <f t="shared" si="22"/>
        <v>0</v>
      </c>
      <c r="BR22" s="130">
        <f t="shared" si="23"/>
        <v>0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9"/>
        <v>0</v>
      </c>
      <c r="BY22" s="130">
        <f t="shared" si="30"/>
        <v>0</v>
      </c>
      <c r="BZ22" s="130">
        <f t="shared" si="31"/>
        <v>0</v>
      </c>
      <c r="CA22" s="130">
        <f>SUM(W22,AY22)</f>
        <v>215461</v>
      </c>
      <c r="CB22" s="130">
        <f t="shared" si="32"/>
        <v>95355</v>
      </c>
      <c r="CC22" s="130">
        <f t="shared" si="33"/>
        <v>51282</v>
      </c>
      <c r="CD22" s="130">
        <f t="shared" si="34"/>
        <v>0</v>
      </c>
      <c r="CE22" s="130">
        <f t="shared" si="35"/>
        <v>68824</v>
      </c>
      <c r="CF22" s="131">
        <f t="shared" si="36"/>
        <v>157246</v>
      </c>
      <c r="CG22" s="130">
        <f t="shared" si="37"/>
        <v>0</v>
      </c>
      <c r="CH22" s="130">
        <f t="shared" si="38"/>
        <v>0</v>
      </c>
      <c r="CI22" s="130">
        <f t="shared" si="39"/>
        <v>215461</v>
      </c>
    </row>
    <row r="23" spans="1:87" s="122" customFormat="1" ht="12" customHeight="1">
      <c r="A23" s="118" t="s">
        <v>230</v>
      </c>
      <c r="B23" s="133" t="s">
        <v>262</v>
      </c>
      <c r="C23" s="118" t="s">
        <v>263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147357</v>
      </c>
      <c r="M23" s="130">
        <f t="shared" si="3"/>
        <v>63500</v>
      </c>
      <c r="N23" s="130">
        <v>63500</v>
      </c>
      <c r="O23" s="130">
        <v>0</v>
      </c>
      <c r="P23" s="130">
        <v>0</v>
      </c>
      <c r="Q23" s="130">
        <v>0</v>
      </c>
      <c r="R23" s="130">
        <f t="shared" si="4"/>
        <v>806</v>
      </c>
      <c r="S23" s="130">
        <v>806</v>
      </c>
      <c r="T23" s="130">
        <v>0</v>
      </c>
      <c r="U23" s="130">
        <v>0</v>
      </c>
      <c r="V23" s="130">
        <v>0</v>
      </c>
      <c r="W23" s="130">
        <f t="shared" si="5"/>
        <v>83051</v>
      </c>
      <c r="X23" s="130">
        <v>83051</v>
      </c>
      <c r="Y23" s="130">
        <v>0</v>
      </c>
      <c r="Z23" s="130">
        <v>0</v>
      </c>
      <c r="AA23" s="130">
        <v>0</v>
      </c>
      <c r="AB23" s="131">
        <v>262928</v>
      </c>
      <c r="AC23" s="130">
        <v>0</v>
      </c>
      <c r="AD23" s="130">
        <v>0</v>
      </c>
      <c r="AE23" s="130">
        <f t="shared" si="6"/>
        <v>147357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383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383</v>
      </c>
      <c r="AU23" s="130">
        <v>0</v>
      </c>
      <c r="AV23" s="130">
        <v>383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52090</v>
      </c>
      <c r="BE23" s="130">
        <v>0</v>
      </c>
      <c r="BF23" s="130">
        <v>0</v>
      </c>
      <c r="BG23" s="130">
        <f t="shared" si="13"/>
        <v>383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147740</v>
      </c>
      <c r="BQ23" s="130">
        <f t="shared" si="22"/>
        <v>63500</v>
      </c>
      <c r="BR23" s="130">
        <f t="shared" si="23"/>
        <v>63500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1189</v>
      </c>
      <c r="BW23" s="130">
        <f t="shared" si="28"/>
        <v>806</v>
      </c>
      <c r="BX23" s="130">
        <f t="shared" si="29"/>
        <v>383</v>
      </c>
      <c r="BY23" s="130">
        <f t="shared" si="30"/>
        <v>0</v>
      </c>
      <c r="BZ23" s="130">
        <f t="shared" si="31"/>
        <v>0</v>
      </c>
      <c r="CA23" s="130">
        <f>SUM(W23,AY23)</f>
        <v>83051</v>
      </c>
      <c r="CB23" s="130">
        <f t="shared" si="32"/>
        <v>83051</v>
      </c>
      <c r="CC23" s="130">
        <f t="shared" si="33"/>
        <v>0</v>
      </c>
      <c r="CD23" s="130">
        <f t="shared" si="34"/>
        <v>0</v>
      </c>
      <c r="CE23" s="130">
        <f t="shared" si="35"/>
        <v>0</v>
      </c>
      <c r="CF23" s="131">
        <f t="shared" si="36"/>
        <v>315018</v>
      </c>
      <c r="CG23" s="130">
        <f t="shared" si="37"/>
        <v>0</v>
      </c>
      <c r="CH23" s="130">
        <f t="shared" si="38"/>
        <v>0</v>
      </c>
      <c r="CI23" s="130">
        <f t="shared" si="39"/>
        <v>147740</v>
      </c>
    </row>
    <row r="24" spans="1:87" s="122" customFormat="1" ht="12" customHeight="1">
      <c r="A24" s="118" t="s">
        <v>230</v>
      </c>
      <c r="B24" s="133" t="s">
        <v>264</v>
      </c>
      <c r="C24" s="118" t="s">
        <v>265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11546</v>
      </c>
      <c r="L24" s="130">
        <f t="shared" si="2"/>
        <v>76352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76352</v>
      </c>
      <c r="X24" s="130">
        <v>73576</v>
      </c>
      <c r="Y24" s="130">
        <v>755</v>
      </c>
      <c r="Z24" s="130">
        <v>2000</v>
      </c>
      <c r="AA24" s="130">
        <v>21</v>
      </c>
      <c r="AB24" s="131">
        <v>216080</v>
      </c>
      <c r="AC24" s="130">
        <v>0</v>
      </c>
      <c r="AD24" s="130">
        <v>0</v>
      </c>
      <c r="AE24" s="130">
        <f t="shared" si="6"/>
        <v>76352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32030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58235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 t="shared" si="14"/>
        <v>0</v>
      </c>
      <c r="BJ24" s="130">
        <f t="shared" si="15"/>
        <v>0</v>
      </c>
      <c r="BK24" s="130">
        <f t="shared" si="16"/>
        <v>0</v>
      </c>
      <c r="BL24" s="130">
        <f t="shared" si="17"/>
        <v>0</v>
      </c>
      <c r="BM24" s="130">
        <f t="shared" si="18"/>
        <v>0</v>
      </c>
      <c r="BN24" s="130">
        <f t="shared" si="19"/>
        <v>0</v>
      </c>
      <c r="BO24" s="131">
        <f t="shared" si="20"/>
        <v>43576</v>
      </c>
      <c r="BP24" s="130">
        <f t="shared" si="21"/>
        <v>76352</v>
      </c>
      <c r="BQ24" s="130">
        <f t="shared" si="22"/>
        <v>0</v>
      </c>
      <c r="BR24" s="130">
        <f t="shared" si="23"/>
        <v>0</v>
      </c>
      <c r="BS24" s="130">
        <f t="shared" si="24"/>
        <v>0</v>
      </c>
      <c r="BT24" s="130">
        <f t="shared" si="25"/>
        <v>0</v>
      </c>
      <c r="BU24" s="130">
        <f t="shared" si="26"/>
        <v>0</v>
      </c>
      <c r="BV24" s="130">
        <f t="shared" si="27"/>
        <v>0</v>
      </c>
      <c r="BW24" s="130">
        <f t="shared" si="28"/>
        <v>0</v>
      </c>
      <c r="BX24" s="130">
        <f t="shared" si="29"/>
        <v>0</v>
      </c>
      <c r="BY24" s="130">
        <f t="shared" si="30"/>
        <v>0</v>
      </c>
      <c r="BZ24" s="130">
        <f t="shared" si="31"/>
        <v>0</v>
      </c>
      <c r="CA24" s="130">
        <f>SUM(W24,AY24)</f>
        <v>76352</v>
      </c>
      <c r="CB24" s="130">
        <f t="shared" si="32"/>
        <v>73576</v>
      </c>
      <c r="CC24" s="130">
        <f t="shared" si="33"/>
        <v>755</v>
      </c>
      <c r="CD24" s="130">
        <f t="shared" si="34"/>
        <v>2000</v>
      </c>
      <c r="CE24" s="130">
        <f t="shared" si="35"/>
        <v>21</v>
      </c>
      <c r="CF24" s="131">
        <f t="shared" si="36"/>
        <v>274315</v>
      </c>
      <c r="CG24" s="130">
        <f t="shared" si="37"/>
        <v>0</v>
      </c>
      <c r="CH24" s="130">
        <f t="shared" si="38"/>
        <v>0</v>
      </c>
      <c r="CI24" s="130">
        <f t="shared" si="39"/>
        <v>76352</v>
      </c>
    </row>
    <row r="25" spans="1:87" s="122" customFormat="1" ht="12" customHeight="1">
      <c r="A25" s="118" t="s">
        <v>230</v>
      </c>
      <c r="B25" s="133" t="s">
        <v>266</v>
      </c>
      <c r="C25" s="118" t="s">
        <v>267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124273</v>
      </c>
      <c r="M25" s="130">
        <f t="shared" si="3"/>
        <v>12311</v>
      </c>
      <c r="N25" s="130">
        <v>12311</v>
      </c>
      <c r="O25" s="130">
        <v>0</v>
      </c>
      <c r="P25" s="130">
        <v>0</v>
      </c>
      <c r="Q25" s="130">
        <v>0</v>
      </c>
      <c r="R25" s="130">
        <f t="shared" si="4"/>
        <v>17894</v>
      </c>
      <c r="S25" s="130">
        <v>219</v>
      </c>
      <c r="T25" s="130">
        <v>17486</v>
      </c>
      <c r="U25" s="130">
        <v>189</v>
      </c>
      <c r="V25" s="130">
        <v>0</v>
      </c>
      <c r="W25" s="130">
        <f t="shared" si="5"/>
        <v>94068</v>
      </c>
      <c r="X25" s="130">
        <v>66068</v>
      </c>
      <c r="Y25" s="130">
        <v>24888</v>
      </c>
      <c r="Z25" s="130">
        <v>3112</v>
      </c>
      <c r="AA25" s="130">
        <v>0</v>
      </c>
      <c r="AB25" s="131">
        <v>205711</v>
      </c>
      <c r="AC25" s="130">
        <v>0</v>
      </c>
      <c r="AD25" s="130">
        <v>0</v>
      </c>
      <c r="AE25" s="130">
        <f t="shared" si="6"/>
        <v>124273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108125</v>
      </c>
      <c r="AO25" s="130">
        <f t="shared" si="10"/>
        <v>23757</v>
      </c>
      <c r="AP25" s="130">
        <v>6865</v>
      </c>
      <c r="AQ25" s="130">
        <v>0</v>
      </c>
      <c r="AR25" s="130">
        <v>16892</v>
      </c>
      <c r="AS25" s="130">
        <v>0</v>
      </c>
      <c r="AT25" s="130">
        <f t="shared" si="11"/>
        <v>49897</v>
      </c>
      <c r="AU25" s="130">
        <v>0</v>
      </c>
      <c r="AV25" s="130">
        <v>49897</v>
      </c>
      <c r="AW25" s="130">
        <v>0</v>
      </c>
      <c r="AX25" s="130">
        <v>0</v>
      </c>
      <c r="AY25" s="130">
        <f t="shared" si="12"/>
        <v>34471</v>
      </c>
      <c r="AZ25" s="130">
        <v>0</v>
      </c>
      <c r="BA25" s="130">
        <v>34471</v>
      </c>
      <c r="BB25" s="130">
        <v>0</v>
      </c>
      <c r="BC25" s="130">
        <v>0</v>
      </c>
      <c r="BD25" s="131">
        <v>0</v>
      </c>
      <c r="BE25" s="130">
        <v>0</v>
      </c>
      <c r="BF25" s="130">
        <v>0</v>
      </c>
      <c r="BG25" s="130">
        <f t="shared" si="13"/>
        <v>108125</v>
      </c>
      <c r="BH25" s="130">
        <f>SUM(D25,AF25)</f>
        <v>0</v>
      </c>
      <c r="BI25" s="130">
        <f t="shared" si="14"/>
        <v>0</v>
      </c>
      <c r="BJ25" s="130">
        <f t="shared" si="15"/>
        <v>0</v>
      </c>
      <c r="BK25" s="130">
        <f t="shared" si="16"/>
        <v>0</v>
      </c>
      <c r="BL25" s="130">
        <f t="shared" si="17"/>
        <v>0</v>
      </c>
      <c r="BM25" s="130">
        <f t="shared" si="18"/>
        <v>0</v>
      </c>
      <c r="BN25" s="130">
        <f t="shared" si="19"/>
        <v>0</v>
      </c>
      <c r="BO25" s="131">
        <f t="shared" si="20"/>
        <v>0</v>
      </c>
      <c r="BP25" s="130">
        <f t="shared" si="21"/>
        <v>232398</v>
      </c>
      <c r="BQ25" s="130">
        <f t="shared" si="22"/>
        <v>36068</v>
      </c>
      <c r="BR25" s="130">
        <f t="shared" si="23"/>
        <v>19176</v>
      </c>
      <c r="BS25" s="130">
        <f t="shared" si="24"/>
        <v>0</v>
      </c>
      <c r="BT25" s="130">
        <f t="shared" si="25"/>
        <v>16892</v>
      </c>
      <c r="BU25" s="130">
        <f t="shared" si="26"/>
        <v>0</v>
      </c>
      <c r="BV25" s="130">
        <f t="shared" si="27"/>
        <v>67791</v>
      </c>
      <c r="BW25" s="130">
        <f t="shared" si="28"/>
        <v>219</v>
      </c>
      <c r="BX25" s="130">
        <f t="shared" si="29"/>
        <v>67383</v>
      </c>
      <c r="BY25" s="130">
        <f t="shared" si="30"/>
        <v>189</v>
      </c>
      <c r="BZ25" s="130">
        <f t="shared" si="31"/>
        <v>0</v>
      </c>
      <c r="CA25" s="130">
        <f>SUM(W25,AY25)</f>
        <v>128539</v>
      </c>
      <c r="CB25" s="130">
        <f t="shared" si="32"/>
        <v>66068</v>
      </c>
      <c r="CC25" s="130">
        <f t="shared" si="33"/>
        <v>59359</v>
      </c>
      <c r="CD25" s="130">
        <f t="shared" si="34"/>
        <v>3112</v>
      </c>
      <c r="CE25" s="130">
        <f t="shared" si="35"/>
        <v>0</v>
      </c>
      <c r="CF25" s="131">
        <f t="shared" si="36"/>
        <v>205711</v>
      </c>
      <c r="CG25" s="130">
        <f t="shared" si="37"/>
        <v>0</v>
      </c>
      <c r="CH25" s="130">
        <f t="shared" si="38"/>
        <v>0</v>
      </c>
      <c r="CI25" s="130">
        <f t="shared" si="39"/>
        <v>232398</v>
      </c>
    </row>
    <row r="26" spans="1:87" s="122" customFormat="1" ht="12" customHeight="1">
      <c r="A26" s="118" t="s">
        <v>230</v>
      </c>
      <c r="B26" s="133" t="s">
        <v>268</v>
      </c>
      <c r="C26" s="118" t="s">
        <v>269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788098</v>
      </c>
      <c r="M26" s="130">
        <f t="shared" si="3"/>
        <v>175304</v>
      </c>
      <c r="N26" s="130">
        <v>145356</v>
      </c>
      <c r="O26" s="130">
        <v>0</v>
      </c>
      <c r="P26" s="130">
        <v>25647</v>
      </c>
      <c r="Q26" s="130">
        <v>4301</v>
      </c>
      <c r="R26" s="130">
        <f t="shared" si="4"/>
        <v>166973</v>
      </c>
      <c r="S26" s="130">
        <v>44554</v>
      </c>
      <c r="T26" s="130">
        <v>102486</v>
      </c>
      <c r="U26" s="130">
        <v>19933</v>
      </c>
      <c r="V26" s="130">
        <v>0</v>
      </c>
      <c r="W26" s="130">
        <f t="shared" si="5"/>
        <v>445821</v>
      </c>
      <c r="X26" s="130">
        <v>210310</v>
      </c>
      <c r="Y26" s="130">
        <v>233488</v>
      </c>
      <c r="Z26" s="130">
        <v>2023</v>
      </c>
      <c r="AA26" s="130">
        <v>0</v>
      </c>
      <c r="AB26" s="131">
        <v>0</v>
      </c>
      <c r="AC26" s="130">
        <v>0</v>
      </c>
      <c r="AD26" s="130"/>
      <c r="AE26" s="130">
        <f t="shared" si="6"/>
        <v>788098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213694</v>
      </c>
      <c r="AO26" s="130">
        <f t="shared" si="10"/>
        <v>36280</v>
      </c>
      <c r="AP26" s="130">
        <v>7227</v>
      </c>
      <c r="AQ26" s="130">
        <v>0</v>
      </c>
      <c r="AR26" s="130">
        <v>29053</v>
      </c>
      <c r="AS26" s="130">
        <v>0</v>
      </c>
      <c r="AT26" s="130">
        <f t="shared" si="11"/>
        <v>168365</v>
      </c>
      <c r="AU26" s="130">
        <v>0</v>
      </c>
      <c r="AV26" s="130">
        <v>168365</v>
      </c>
      <c r="AW26" s="130">
        <v>0</v>
      </c>
      <c r="AX26" s="130">
        <v>0</v>
      </c>
      <c r="AY26" s="130">
        <f t="shared" si="12"/>
        <v>9049</v>
      </c>
      <c r="AZ26" s="130">
        <v>0</v>
      </c>
      <c r="BA26" s="130">
        <v>9049</v>
      </c>
      <c r="BB26" s="130">
        <v>0</v>
      </c>
      <c r="BC26" s="130">
        <v>0</v>
      </c>
      <c r="BD26" s="131">
        <v>0</v>
      </c>
      <c r="BE26" s="130">
        <v>0</v>
      </c>
      <c r="BF26" s="130"/>
      <c r="BG26" s="130">
        <f t="shared" si="13"/>
        <v>213694</v>
      </c>
      <c r="BH26" s="130">
        <f>SUM(D26,AF26)</f>
        <v>0</v>
      </c>
      <c r="BI26" s="130">
        <f t="shared" si="14"/>
        <v>0</v>
      </c>
      <c r="BJ26" s="130">
        <f t="shared" si="15"/>
        <v>0</v>
      </c>
      <c r="BK26" s="130">
        <f t="shared" si="16"/>
        <v>0</v>
      </c>
      <c r="BL26" s="130">
        <f t="shared" si="17"/>
        <v>0</v>
      </c>
      <c r="BM26" s="130">
        <f t="shared" si="18"/>
        <v>0</v>
      </c>
      <c r="BN26" s="130">
        <f t="shared" si="19"/>
        <v>0</v>
      </c>
      <c r="BO26" s="131">
        <f t="shared" si="20"/>
        <v>0</v>
      </c>
      <c r="BP26" s="130">
        <f t="shared" si="21"/>
        <v>1001792</v>
      </c>
      <c r="BQ26" s="130">
        <f t="shared" si="22"/>
        <v>211584</v>
      </c>
      <c r="BR26" s="130">
        <f t="shared" si="23"/>
        <v>152583</v>
      </c>
      <c r="BS26" s="130">
        <f t="shared" si="24"/>
        <v>0</v>
      </c>
      <c r="BT26" s="130">
        <f t="shared" si="25"/>
        <v>54700</v>
      </c>
      <c r="BU26" s="130">
        <f t="shared" si="26"/>
        <v>4301</v>
      </c>
      <c r="BV26" s="130">
        <f t="shared" si="27"/>
        <v>335338</v>
      </c>
      <c r="BW26" s="130">
        <f t="shared" si="28"/>
        <v>44554</v>
      </c>
      <c r="BX26" s="130">
        <f t="shared" si="29"/>
        <v>270851</v>
      </c>
      <c r="BY26" s="130">
        <f t="shared" si="30"/>
        <v>19933</v>
      </c>
      <c r="BZ26" s="130">
        <f t="shared" si="31"/>
        <v>0</v>
      </c>
      <c r="CA26" s="130">
        <f>SUM(W26,AY26)</f>
        <v>454870</v>
      </c>
      <c r="CB26" s="130">
        <f t="shared" si="32"/>
        <v>210310</v>
      </c>
      <c r="CC26" s="130">
        <f t="shared" si="33"/>
        <v>242537</v>
      </c>
      <c r="CD26" s="130">
        <f t="shared" si="34"/>
        <v>2023</v>
      </c>
      <c r="CE26" s="130">
        <f t="shared" si="35"/>
        <v>0</v>
      </c>
      <c r="CF26" s="131">
        <f t="shared" si="36"/>
        <v>0</v>
      </c>
      <c r="CG26" s="130">
        <f t="shared" si="37"/>
        <v>0</v>
      </c>
      <c r="CH26" s="130">
        <f t="shared" si="38"/>
        <v>0</v>
      </c>
      <c r="CI26" s="130">
        <f t="shared" si="39"/>
        <v>1001792</v>
      </c>
    </row>
    <row r="27" spans="1:87" s="122" customFormat="1" ht="12" customHeight="1">
      <c r="A27" s="118" t="s">
        <v>230</v>
      </c>
      <c r="B27" s="133" t="s">
        <v>270</v>
      </c>
      <c r="C27" s="118" t="s">
        <v>271</v>
      </c>
      <c r="D27" s="130">
        <f t="shared" si="0"/>
        <v>16184</v>
      </c>
      <c r="E27" s="130">
        <f t="shared" si="1"/>
        <v>16184</v>
      </c>
      <c r="F27" s="130">
        <v>0</v>
      </c>
      <c r="G27" s="130">
        <v>0</v>
      </c>
      <c r="H27" s="130">
        <v>0</v>
      </c>
      <c r="I27" s="130">
        <v>16184</v>
      </c>
      <c r="J27" s="130">
        <v>0</v>
      </c>
      <c r="K27" s="131">
        <v>0</v>
      </c>
      <c r="L27" s="130">
        <f t="shared" si="2"/>
        <v>17790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7845</v>
      </c>
      <c r="S27" s="130">
        <v>7845</v>
      </c>
      <c r="T27" s="130">
        <v>0</v>
      </c>
      <c r="U27" s="130">
        <v>0</v>
      </c>
      <c r="V27" s="130">
        <v>0</v>
      </c>
      <c r="W27" s="130">
        <f t="shared" si="5"/>
        <v>9945</v>
      </c>
      <c r="X27" s="130">
        <v>9945</v>
      </c>
      <c r="Y27" s="130">
        <v>0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33974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29321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3020</v>
      </c>
      <c r="AU27" s="130">
        <v>3020</v>
      </c>
      <c r="AV27" s="130">
        <v>0</v>
      </c>
      <c r="AW27" s="130">
        <v>0</v>
      </c>
      <c r="AX27" s="130">
        <v>0</v>
      </c>
      <c r="AY27" s="130">
        <f t="shared" si="12"/>
        <v>26301</v>
      </c>
      <c r="AZ27" s="130">
        <v>21836</v>
      </c>
      <c r="BA27" s="130">
        <v>0</v>
      </c>
      <c r="BB27" s="130">
        <v>3043</v>
      </c>
      <c r="BC27" s="130">
        <v>1422</v>
      </c>
      <c r="BD27" s="131">
        <v>0</v>
      </c>
      <c r="BE27" s="130">
        <v>0</v>
      </c>
      <c r="BF27" s="130">
        <v>0</v>
      </c>
      <c r="BG27" s="130">
        <f t="shared" si="13"/>
        <v>29321</v>
      </c>
      <c r="BH27" s="130">
        <f>SUM(D27,AF27)</f>
        <v>16184</v>
      </c>
      <c r="BI27" s="130">
        <f t="shared" si="14"/>
        <v>16184</v>
      </c>
      <c r="BJ27" s="130">
        <f t="shared" si="15"/>
        <v>0</v>
      </c>
      <c r="BK27" s="130">
        <f t="shared" si="16"/>
        <v>0</v>
      </c>
      <c r="BL27" s="130">
        <f t="shared" si="17"/>
        <v>0</v>
      </c>
      <c r="BM27" s="130">
        <f t="shared" si="18"/>
        <v>16184</v>
      </c>
      <c r="BN27" s="130">
        <f t="shared" si="19"/>
        <v>0</v>
      </c>
      <c r="BO27" s="131">
        <f t="shared" si="20"/>
        <v>0</v>
      </c>
      <c r="BP27" s="130">
        <f t="shared" si="21"/>
        <v>47111</v>
      </c>
      <c r="BQ27" s="130">
        <f t="shared" si="22"/>
        <v>0</v>
      </c>
      <c r="BR27" s="130">
        <f t="shared" si="23"/>
        <v>0</v>
      </c>
      <c r="BS27" s="130">
        <f t="shared" si="24"/>
        <v>0</v>
      </c>
      <c r="BT27" s="130">
        <f t="shared" si="25"/>
        <v>0</v>
      </c>
      <c r="BU27" s="130">
        <f t="shared" si="26"/>
        <v>0</v>
      </c>
      <c r="BV27" s="130">
        <f t="shared" si="27"/>
        <v>10865</v>
      </c>
      <c r="BW27" s="130">
        <f t="shared" si="28"/>
        <v>10865</v>
      </c>
      <c r="BX27" s="130">
        <f t="shared" si="29"/>
        <v>0</v>
      </c>
      <c r="BY27" s="130">
        <f t="shared" si="30"/>
        <v>0</v>
      </c>
      <c r="BZ27" s="130">
        <f t="shared" si="31"/>
        <v>0</v>
      </c>
      <c r="CA27" s="130">
        <f>SUM(W27,AY27)</f>
        <v>36246</v>
      </c>
      <c r="CB27" s="130">
        <f t="shared" si="32"/>
        <v>31781</v>
      </c>
      <c r="CC27" s="130">
        <f t="shared" si="33"/>
        <v>0</v>
      </c>
      <c r="CD27" s="130">
        <f t="shared" si="34"/>
        <v>3043</v>
      </c>
      <c r="CE27" s="130">
        <f t="shared" si="35"/>
        <v>1422</v>
      </c>
      <c r="CF27" s="131">
        <f t="shared" si="36"/>
        <v>0</v>
      </c>
      <c r="CG27" s="130">
        <f t="shared" si="37"/>
        <v>0</v>
      </c>
      <c r="CH27" s="130">
        <f t="shared" si="38"/>
        <v>0</v>
      </c>
      <c r="CI27" s="130">
        <f t="shared" si="39"/>
        <v>63295</v>
      </c>
    </row>
    <row r="28" spans="1:87" s="122" customFormat="1" ht="12" customHeight="1">
      <c r="A28" s="118" t="s">
        <v>230</v>
      </c>
      <c r="B28" s="133" t="s">
        <v>272</v>
      </c>
      <c r="C28" s="118" t="s">
        <v>273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31110</v>
      </c>
      <c r="M28" s="130">
        <f t="shared" si="3"/>
        <v>7044</v>
      </c>
      <c r="N28" s="130">
        <v>0</v>
      </c>
      <c r="O28" s="130">
        <v>3564</v>
      </c>
      <c r="P28" s="130">
        <v>3480</v>
      </c>
      <c r="Q28" s="130">
        <v>0</v>
      </c>
      <c r="R28" s="130">
        <f t="shared" si="4"/>
        <v>12511</v>
      </c>
      <c r="S28" s="130">
        <v>3551</v>
      </c>
      <c r="T28" s="130">
        <v>8960</v>
      </c>
      <c r="U28" s="130">
        <v>0</v>
      </c>
      <c r="V28" s="130">
        <v>11555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31110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10367</v>
      </c>
      <c r="AO28" s="130">
        <f t="shared" si="10"/>
        <v>384</v>
      </c>
      <c r="AP28" s="130">
        <v>0</v>
      </c>
      <c r="AQ28" s="130">
        <v>384</v>
      </c>
      <c r="AR28" s="130">
        <v>0</v>
      </c>
      <c r="AS28" s="130">
        <v>0</v>
      </c>
      <c r="AT28" s="130">
        <f t="shared" si="11"/>
        <v>718</v>
      </c>
      <c r="AU28" s="130">
        <v>718</v>
      </c>
      <c r="AV28" s="130">
        <v>0</v>
      </c>
      <c r="AW28" s="130">
        <v>0</v>
      </c>
      <c r="AX28" s="130">
        <v>0</v>
      </c>
      <c r="AY28" s="130">
        <f t="shared" si="12"/>
        <v>9265</v>
      </c>
      <c r="AZ28" s="130">
        <v>0</v>
      </c>
      <c r="BA28" s="130">
        <v>0</v>
      </c>
      <c r="BB28" s="130">
        <v>0</v>
      </c>
      <c r="BC28" s="130">
        <v>9265</v>
      </c>
      <c r="BD28" s="131">
        <v>0</v>
      </c>
      <c r="BE28" s="130">
        <v>0</v>
      </c>
      <c r="BF28" s="130">
        <v>3478</v>
      </c>
      <c r="BG28" s="130">
        <f t="shared" si="13"/>
        <v>13845</v>
      </c>
      <c r="BH28" s="130">
        <f>SUM(D28,AF28)</f>
        <v>0</v>
      </c>
      <c r="BI28" s="130">
        <f t="shared" si="14"/>
        <v>0</v>
      </c>
      <c r="BJ28" s="130">
        <f t="shared" si="15"/>
        <v>0</v>
      </c>
      <c r="BK28" s="130">
        <f t="shared" si="16"/>
        <v>0</v>
      </c>
      <c r="BL28" s="130">
        <f t="shared" si="17"/>
        <v>0</v>
      </c>
      <c r="BM28" s="130">
        <f t="shared" si="18"/>
        <v>0</v>
      </c>
      <c r="BN28" s="130">
        <f t="shared" si="19"/>
        <v>0</v>
      </c>
      <c r="BO28" s="131">
        <f t="shared" si="20"/>
        <v>0</v>
      </c>
      <c r="BP28" s="130">
        <f t="shared" si="21"/>
        <v>41477</v>
      </c>
      <c r="BQ28" s="130">
        <f t="shared" si="22"/>
        <v>7428</v>
      </c>
      <c r="BR28" s="130">
        <f t="shared" si="23"/>
        <v>0</v>
      </c>
      <c r="BS28" s="130">
        <f t="shared" si="24"/>
        <v>3948</v>
      </c>
      <c r="BT28" s="130">
        <f t="shared" si="25"/>
        <v>3480</v>
      </c>
      <c r="BU28" s="130">
        <f t="shared" si="26"/>
        <v>0</v>
      </c>
      <c r="BV28" s="130">
        <f t="shared" si="27"/>
        <v>13229</v>
      </c>
      <c r="BW28" s="130">
        <f t="shared" si="28"/>
        <v>4269</v>
      </c>
      <c r="BX28" s="130">
        <f t="shared" si="29"/>
        <v>8960</v>
      </c>
      <c r="BY28" s="130">
        <f t="shared" si="30"/>
        <v>0</v>
      </c>
      <c r="BZ28" s="130">
        <f t="shared" si="31"/>
        <v>11555</v>
      </c>
      <c r="CA28" s="130">
        <f>SUM(W28,AY28)</f>
        <v>9265</v>
      </c>
      <c r="CB28" s="130">
        <f t="shared" si="32"/>
        <v>0</v>
      </c>
      <c r="CC28" s="130">
        <f t="shared" si="33"/>
        <v>0</v>
      </c>
      <c r="CD28" s="130">
        <f t="shared" si="34"/>
        <v>0</v>
      </c>
      <c r="CE28" s="130">
        <f t="shared" si="35"/>
        <v>9265</v>
      </c>
      <c r="CF28" s="131">
        <f t="shared" si="36"/>
        <v>0</v>
      </c>
      <c r="CG28" s="130">
        <f t="shared" si="37"/>
        <v>0</v>
      </c>
      <c r="CH28" s="130">
        <f t="shared" si="38"/>
        <v>3478</v>
      </c>
      <c r="CI28" s="130">
        <f t="shared" si="39"/>
        <v>44955</v>
      </c>
    </row>
    <row r="29" spans="1:87" s="122" customFormat="1" ht="12" customHeight="1">
      <c r="A29" s="118" t="s">
        <v>230</v>
      </c>
      <c r="B29" s="133" t="s">
        <v>274</v>
      </c>
      <c r="C29" s="118" t="s">
        <v>275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183506</v>
      </c>
      <c r="M29" s="130">
        <f t="shared" si="3"/>
        <v>60716</v>
      </c>
      <c r="N29" s="130">
        <v>17500</v>
      </c>
      <c r="O29" s="130">
        <v>0</v>
      </c>
      <c r="P29" s="130">
        <v>36936</v>
      </c>
      <c r="Q29" s="130">
        <v>6280</v>
      </c>
      <c r="R29" s="130">
        <f t="shared" si="4"/>
        <v>122790</v>
      </c>
      <c r="S29" s="130">
        <v>41283</v>
      </c>
      <c r="T29" s="130">
        <v>76641</v>
      </c>
      <c r="U29" s="130">
        <v>4866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183506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187087</v>
      </c>
      <c r="AO29" s="130">
        <f t="shared" si="10"/>
        <v>89551</v>
      </c>
      <c r="AP29" s="130">
        <v>24346</v>
      </c>
      <c r="AQ29" s="130">
        <v>41592</v>
      </c>
      <c r="AR29" s="130">
        <v>23613</v>
      </c>
      <c r="AS29" s="130">
        <v>0</v>
      </c>
      <c r="AT29" s="130">
        <f t="shared" si="11"/>
        <v>85209</v>
      </c>
      <c r="AU29" s="130">
        <v>5729</v>
      </c>
      <c r="AV29" s="130">
        <v>79480</v>
      </c>
      <c r="AW29" s="130">
        <v>0</v>
      </c>
      <c r="AX29" s="130">
        <v>12327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187087</v>
      </c>
      <c r="BH29" s="130">
        <f>SUM(D29,AF29)</f>
        <v>0</v>
      </c>
      <c r="BI29" s="130">
        <f t="shared" si="14"/>
        <v>0</v>
      </c>
      <c r="BJ29" s="130">
        <f t="shared" si="15"/>
        <v>0</v>
      </c>
      <c r="BK29" s="130">
        <f t="shared" si="16"/>
        <v>0</v>
      </c>
      <c r="BL29" s="130">
        <f t="shared" si="17"/>
        <v>0</v>
      </c>
      <c r="BM29" s="130">
        <f t="shared" si="18"/>
        <v>0</v>
      </c>
      <c r="BN29" s="130">
        <f t="shared" si="19"/>
        <v>0</v>
      </c>
      <c r="BO29" s="131">
        <f t="shared" si="20"/>
        <v>0</v>
      </c>
      <c r="BP29" s="130">
        <f t="shared" si="21"/>
        <v>370593</v>
      </c>
      <c r="BQ29" s="130">
        <f t="shared" si="22"/>
        <v>150267</v>
      </c>
      <c r="BR29" s="130">
        <f t="shared" si="23"/>
        <v>41846</v>
      </c>
      <c r="BS29" s="130">
        <f t="shared" si="24"/>
        <v>41592</v>
      </c>
      <c r="BT29" s="130">
        <f t="shared" si="25"/>
        <v>60549</v>
      </c>
      <c r="BU29" s="130">
        <f t="shared" si="26"/>
        <v>6280</v>
      </c>
      <c r="BV29" s="130">
        <f t="shared" si="27"/>
        <v>207999</v>
      </c>
      <c r="BW29" s="130">
        <f t="shared" si="28"/>
        <v>47012</v>
      </c>
      <c r="BX29" s="130">
        <f>SUM(T29,AV29)</f>
        <v>156121</v>
      </c>
      <c r="BY29" s="130">
        <f>SUM(U29,AW29)</f>
        <v>4866</v>
      </c>
      <c r="BZ29" s="130">
        <f>SUM(V29,AX29)</f>
        <v>12327</v>
      </c>
      <c r="CA29" s="130">
        <f>SUM(W29,AY29)</f>
        <v>0</v>
      </c>
      <c r="CB29" s="130">
        <f>SUM(X29,AZ29)</f>
        <v>0</v>
      </c>
      <c r="CC29" s="130">
        <f>SUM(Y29,BA29)</f>
        <v>0</v>
      </c>
      <c r="CD29" s="130">
        <f>SUM(Z29,BB29)</f>
        <v>0</v>
      </c>
      <c r="CE29" s="130">
        <f>SUM(AA29,BC29)</f>
        <v>0</v>
      </c>
      <c r="CF29" s="131">
        <f>SUM(AB29,BD29)</f>
        <v>0</v>
      </c>
      <c r="CG29" s="130">
        <f>SUM(AC29,BE29)</f>
        <v>0</v>
      </c>
      <c r="CH29" s="130">
        <f>SUM(AD29,BF29)</f>
        <v>0</v>
      </c>
      <c r="CI29" s="130">
        <f>SUM(AE29,BG29)</f>
        <v>370593</v>
      </c>
    </row>
    <row r="30" spans="1:87" s="122" customFormat="1" ht="12" customHeight="1">
      <c r="A30" s="118" t="s">
        <v>230</v>
      </c>
      <c r="B30" s="133" t="s">
        <v>276</v>
      </c>
      <c r="C30" s="118" t="s">
        <v>277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35741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35741</v>
      </c>
      <c r="X30" s="130">
        <v>35647</v>
      </c>
      <c r="Y30" s="130">
        <v>94</v>
      </c>
      <c r="Z30" s="130">
        <v>0</v>
      </c>
      <c r="AA30" s="130">
        <v>0</v>
      </c>
      <c r="AB30" s="131">
        <v>62574</v>
      </c>
      <c r="AC30" s="130">
        <v>0</v>
      </c>
      <c r="AD30" s="130">
        <v>264</v>
      </c>
      <c r="AE30" s="130">
        <f t="shared" si="6"/>
        <v>36005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33706</v>
      </c>
      <c r="BE30" s="130">
        <v>0</v>
      </c>
      <c r="BF30" s="130">
        <v>559</v>
      </c>
      <c r="BG30" s="130">
        <f t="shared" si="13"/>
        <v>559</v>
      </c>
      <c r="BH30" s="130">
        <f>SUM(D30,AF30)</f>
        <v>0</v>
      </c>
      <c r="BI30" s="130">
        <f t="shared" si="14"/>
        <v>0</v>
      </c>
      <c r="BJ30" s="130">
        <f t="shared" si="15"/>
        <v>0</v>
      </c>
      <c r="BK30" s="130">
        <f t="shared" si="16"/>
        <v>0</v>
      </c>
      <c r="BL30" s="130">
        <f t="shared" si="17"/>
        <v>0</v>
      </c>
      <c r="BM30" s="130">
        <f t="shared" si="18"/>
        <v>0</v>
      </c>
      <c r="BN30" s="130">
        <f t="shared" si="19"/>
        <v>0</v>
      </c>
      <c r="BO30" s="131">
        <f t="shared" si="20"/>
        <v>0</v>
      </c>
      <c r="BP30" s="130">
        <f t="shared" si="21"/>
        <v>35741</v>
      </c>
      <c r="BQ30" s="130">
        <f t="shared" si="22"/>
        <v>0</v>
      </c>
      <c r="BR30" s="130">
        <f t="shared" si="23"/>
        <v>0</v>
      </c>
      <c r="BS30" s="130">
        <f t="shared" si="24"/>
        <v>0</v>
      </c>
      <c r="BT30" s="130">
        <f t="shared" si="25"/>
        <v>0</v>
      </c>
      <c r="BU30" s="130">
        <f t="shared" si="26"/>
        <v>0</v>
      </c>
      <c r="BV30" s="130">
        <f t="shared" si="27"/>
        <v>0</v>
      </c>
      <c r="BW30" s="130">
        <f t="shared" si="28"/>
        <v>0</v>
      </c>
      <c r="BX30" s="130">
        <f aca="true" t="shared" si="40" ref="BX30:BX65">SUM(T30,AV30)</f>
        <v>0</v>
      </c>
      <c r="BY30" s="130">
        <f aca="true" t="shared" si="41" ref="BY30:BY65">SUM(U30,AW30)</f>
        <v>0</v>
      </c>
      <c r="BZ30" s="130">
        <f aca="true" t="shared" si="42" ref="BZ30:CI65">SUM(V30,AX30)</f>
        <v>0</v>
      </c>
      <c r="CA30" s="130">
        <f t="shared" si="42"/>
        <v>35741</v>
      </c>
      <c r="CB30" s="130">
        <f t="shared" si="42"/>
        <v>35647</v>
      </c>
      <c r="CC30" s="130">
        <f t="shared" si="42"/>
        <v>94</v>
      </c>
      <c r="CD30" s="130">
        <f t="shared" si="42"/>
        <v>0</v>
      </c>
      <c r="CE30" s="130">
        <f t="shared" si="42"/>
        <v>0</v>
      </c>
      <c r="CF30" s="131">
        <f t="shared" si="42"/>
        <v>96280</v>
      </c>
      <c r="CG30" s="130">
        <f t="shared" si="42"/>
        <v>0</v>
      </c>
      <c r="CH30" s="130">
        <f t="shared" si="42"/>
        <v>823</v>
      </c>
      <c r="CI30" s="130">
        <f t="shared" si="42"/>
        <v>36564</v>
      </c>
    </row>
    <row r="31" spans="1:87" s="122" customFormat="1" ht="12" customHeight="1">
      <c r="A31" s="118" t="s">
        <v>230</v>
      </c>
      <c r="B31" s="133" t="s">
        <v>278</v>
      </c>
      <c r="C31" s="118" t="s">
        <v>279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52957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8160</v>
      </c>
      <c r="S31" s="130">
        <v>0</v>
      </c>
      <c r="T31" s="130">
        <v>0</v>
      </c>
      <c r="U31" s="130">
        <v>8160</v>
      </c>
      <c r="V31" s="130">
        <v>0</v>
      </c>
      <c r="W31" s="130">
        <f t="shared" si="5"/>
        <v>44797</v>
      </c>
      <c r="X31" s="130">
        <v>22470</v>
      </c>
      <c r="Y31" s="130">
        <v>21000</v>
      </c>
      <c r="Z31" s="130">
        <v>1327</v>
      </c>
      <c r="AA31" s="130">
        <v>0</v>
      </c>
      <c r="AB31" s="131">
        <v>100156</v>
      </c>
      <c r="AC31" s="130">
        <v>0</v>
      </c>
      <c r="AD31" s="130">
        <v>0</v>
      </c>
      <c r="AE31" s="130">
        <f t="shared" si="6"/>
        <v>52957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30952</v>
      </c>
      <c r="AO31" s="130">
        <f t="shared" si="10"/>
        <v>63</v>
      </c>
      <c r="AP31" s="130">
        <v>63</v>
      </c>
      <c r="AQ31" s="130">
        <v>0</v>
      </c>
      <c r="AR31" s="130">
        <v>0</v>
      </c>
      <c r="AS31" s="130">
        <v>0</v>
      </c>
      <c r="AT31" s="130">
        <f t="shared" si="11"/>
        <v>30553</v>
      </c>
      <c r="AU31" s="130">
        <v>0</v>
      </c>
      <c r="AV31" s="130">
        <v>30553</v>
      </c>
      <c r="AW31" s="130">
        <v>0</v>
      </c>
      <c r="AX31" s="130">
        <v>0</v>
      </c>
      <c r="AY31" s="130">
        <f t="shared" si="12"/>
        <v>336</v>
      </c>
      <c r="AZ31" s="130">
        <v>0</v>
      </c>
      <c r="BA31" s="130">
        <v>0</v>
      </c>
      <c r="BB31" s="130">
        <v>0</v>
      </c>
      <c r="BC31" s="130">
        <v>336</v>
      </c>
      <c r="BD31" s="131">
        <v>0</v>
      </c>
      <c r="BE31" s="130">
        <v>0</v>
      </c>
      <c r="BF31" s="130">
        <v>0</v>
      </c>
      <c r="BG31" s="130">
        <f t="shared" si="13"/>
        <v>30952</v>
      </c>
      <c r="BH31" s="130">
        <f>SUM(D31,AF31)</f>
        <v>0</v>
      </c>
      <c r="BI31" s="130">
        <f t="shared" si="14"/>
        <v>0</v>
      </c>
      <c r="BJ31" s="130">
        <f t="shared" si="15"/>
        <v>0</v>
      </c>
      <c r="BK31" s="130">
        <f t="shared" si="16"/>
        <v>0</v>
      </c>
      <c r="BL31" s="130">
        <f t="shared" si="17"/>
        <v>0</v>
      </c>
      <c r="BM31" s="130">
        <f t="shared" si="18"/>
        <v>0</v>
      </c>
      <c r="BN31" s="130">
        <f t="shared" si="19"/>
        <v>0</v>
      </c>
      <c r="BO31" s="131">
        <f t="shared" si="20"/>
        <v>0</v>
      </c>
      <c r="BP31" s="130">
        <f t="shared" si="21"/>
        <v>83909</v>
      </c>
      <c r="BQ31" s="130">
        <f t="shared" si="22"/>
        <v>63</v>
      </c>
      <c r="BR31" s="130">
        <f t="shared" si="23"/>
        <v>63</v>
      </c>
      <c r="BS31" s="130">
        <f t="shared" si="24"/>
        <v>0</v>
      </c>
      <c r="BT31" s="130">
        <f t="shared" si="25"/>
        <v>0</v>
      </c>
      <c r="BU31" s="130">
        <f t="shared" si="26"/>
        <v>0</v>
      </c>
      <c r="BV31" s="130">
        <f t="shared" si="27"/>
        <v>38713</v>
      </c>
      <c r="BW31" s="130">
        <f t="shared" si="28"/>
        <v>0</v>
      </c>
      <c r="BX31" s="130">
        <f t="shared" si="40"/>
        <v>30553</v>
      </c>
      <c r="BY31" s="130">
        <f t="shared" si="41"/>
        <v>8160</v>
      </c>
      <c r="BZ31" s="130">
        <f t="shared" si="42"/>
        <v>0</v>
      </c>
      <c r="CA31" s="130">
        <f t="shared" si="42"/>
        <v>45133</v>
      </c>
      <c r="CB31" s="130">
        <f t="shared" si="42"/>
        <v>22470</v>
      </c>
      <c r="CC31" s="130">
        <f t="shared" si="42"/>
        <v>21000</v>
      </c>
      <c r="CD31" s="130">
        <f t="shared" si="42"/>
        <v>1327</v>
      </c>
      <c r="CE31" s="130">
        <f t="shared" si="42"/>
        <v>336</v>
      </c>
      <c r="CF31" s="131">
        <f t="shared" si="42"/>
        <v>100156</v>
      </c>
      <c r="CG31" s="130">
        <f t="shared" si="42"/>
        <v>0</v>
      </c>
      <c r="CH31" s="130">
        <f t="shared" si="42"/>
        <v>0</v>
      </c>
      <c r="CI31" s="130">
        <f t="shared" si="42"/>
        <v>83909</v>
      </c>
    </row>
    <row r="32" spans="1:87" s="122" customFormat="1" ht="12" customHeight="1">
      <c r="A32" s="118" t="s">
        <v>230</v>
      </c>
      <c r="B32" s="133" t="s">
        <v>280</v>
      </c>
      <c r="C32" s="118" t="s">
        <v>281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71085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70636</v>
      </c>
      <c r="S32" s="130">
        <v>35963</v>
      </c>
      <c r="T32" s="130">
        <v>22226</v>
      </c>
      <c r="U32" s="130">
        <v>12447</v>
      </c>
      <c r="V32" s="130">
        <v>0</v>
      </c>
      <c r="W32" s="130">
        <f t="shared" si="5"/>
        <v>449</v>
      </c>
      <c r="X32" s="130">
        <v>0</v>
      </c>
      <c r="Y32" s="130">
        <v>0</v>
      </c>
      <c r="Z32" s="130">
        <v>0</v>
      </c>
      <c r="AA32" s="130">
        <v>449</v>
      </c>
      <c r="AB32" s="131">
        <v>21755</v>
      </c>
      <c r="AC32" s="130">
        <v>0</v>
      </c>
      <c r="AD32" s="130">
        <v>6344</v>
      </c>
      <c r="AE32" s="130">
        <f t="shared" si="6"/>
        <v>77429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44008</v>
      </c>
      <c r="BE32" s="130">
        <v>0</v>
      </c>
      <c r="BF32" s="130">
        <v>0</v>
      </c>
      <c r="BG32" s="130">
        <f t="shared" si="13"/>
        <v>0</v>
      </c>
      <c r="BH32" s="130">
        <f>SUM(D32,AF32)</f>
        <v>0</v>
      </c>
      <c r="BI32" s="130">
        <f t="shared" si="14"/>
        <v>0</v>
      </c>
      <c r="BJ32" s="130">
        <f t="shared" si="15"/>
        <v>0</v>
      </c>
      <c r="BK32" s="130">
        <f t="shared" si="16"/>
        <v>0</v>
      </c>
      <c r="BL32" s="130">
        <f t="shared" si="17"/>
        <v>0</v>
      </c>
      <c r="BM32" s="130">
        <f t="shared" si="18"/>
        <v>0</v>
      </c>
      <c r="BN32" s="130">
        <f t="shared" si="19"/>
        <v>0</v>
      </c>
      <c r="BO32" s="131">
        <f t="shared" si="20"/>
        <v>0</v>
      </c>
      <c r="BP32" s="130">
        <f t="shared" si="21"/>
        <v>71085</v>
      </c>
      <c r="BQ32" s="130">
        <f t="shared" si="22"/>
        <v>0</v>
      </c>
      <c r="BR32" s="130">
        <f t="shared" si="23"/>
        <v>0</v>
      </c>
      <c r="BS32" s="130">
        <f t="shared" si="24"/>
        <v>0</v>
      </c>
      <c r="BT32" s="130">
        <f t="shared" si="25"/>
        <v>0</v>
      </c>
      <c r="BU32" s="130">
        <f t="shared" si="26"/>
        <v>0</v>
      </c>
      <c r="BV32" s="130">
        <f t="shared" si="27"/>
        <v>70636</v>
      </c>
      <c r="BW32" s="130">
        <f t="shared" si="28"/>
        <v>35963</v>
      </c>
      <c r="BX32" s="130">
        <f t="shared" si="40"/>
        <v>22226</v>
      </c>
      <c r="BY32" s="130">
        <f t="shared" si="41"/>
        <v>12447</v>
      </c>
      <c r="BZ32" s="130">
        <f t="shared" si="42"/>
        <v>0</v>
      </c>
      <c r="CA32" s="130">
        <f t="shared" si="42"/>
        <v>449</v>
      </c>
      <c r="CB32" s="130">
        <f t="shared" si="42"/>
        <v>0</v>
      </c>
      <c r="CC32" s="130">
        <f t="shared" si="42"/>
        <v>0</v>
      </c>
      <c r="CD32" s="130">
        <f t="shared" si="42"/>
        <v>0</v>
      </c>
      <c r="CE32" s="130">
        <f t="shared" si="42"/>
        <v>449</v>
      </c>
      <c r="CF32" s="131">
        <f t="shared" si="42"/>
        <v>65763</v>
      </c>
      <c r="CG32" s="130">
        <f t="shared" si="42"/>
        <v>0</v>
      </c>
      <c r="CH32" s="130">
        <f t="shared" si="42"/>
        <v>6344</v>
      </c>
      <c r="CI32" s="130">
        <f t="shared" si="42"/>
        <v>77429</v>
      </c>
    </row>
    <row r="33" spans="1:87" s="122" customFormat="1" ht="12" customHeight="1">
      <c r="A33" s="118" t="s">
        <v>230</v>
      </c>
      <c r="B33" s="133" t="s">
        <v>282</v>
      </c>
      <c r="C33" s="118" t="s">
        <v>283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5699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5699</v>
      </c>
      <c r="S33" s="130">
        <v>4877</v>
      </c>
      <c r="T33" s="130">
        <v>615</v>
      </c>
      <c r="U33" s="130">
        <v>207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44528</v>
      </c>
      <c r="AC33" s="130">
        <v>0</v>
      </c>
      <c r="AD33" s="130">
        <v>0</v>
      </c>
      <c r="AE33" s="130">
        <f t="shared" si="6"/>
        <v>5699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22688</v>
      </c>
      <c r="BE33" s="130">
        <v>0</v>
      </c>
      <c r="BF33" s="130">
        <v>0</v>
      </c>
      <c r="BG33" s="130">
        <f t="shared" si="13"/>
        <v>0</v>
      </c>
      <c r="BH33" s="130">
        <f>SUM(D33,AF33)</f>
        <v>0</v>
      </c>
      <c r="BI33" s="130">
        <f t="shared" si="14"/>
        <v>0</v>
      </c>
      <c r="BJ33" s="130">
        <f t="shared" si="15"/>
        <v>0</v>
      </c>
      <c r="BK33" s="130">
        <f t="shared" si="16"/>
        <v>0</v>
      </c>
      <c r="BL33" s="130">
        <f t="shared" si="17"/>
        <v>0</v>
      </c>
      <c r="BM33" s="130">
        <f t="shared" si="18"/>
        <v>0</v>
      </c>
      <c r="BN33" s="130">
        <f t="shared" si="19"/>
        <v>0</v>
      </c>
      <c r="BO33" s="131">
        <f t="shared" si="20"/>
        <v>0</v>
      </c>
      <c r="BP33" s="130">
        <f t="shared" si="21"/>
        <v>5699</v>
      </c>
      <c r="BQ33" s="130">
        <f t="shared" si="22"/>
        <v>0</v>
      </c>
      <c r="BR33" s="130">
        <f t="shared" si="23"/>
        <v>0</v>
      </c>
      <c r="BS33" s="130">
        <f t="shared" si="24"/>
        <v>0</v>
      </c>
      <c r="BT33" s="130">
        <f t="shared" si="25"/>
        <v>0</v>
      </c>
      <c r="BU33" s="130">
        <f t="shared" si="26"/>
        <v>0</v>
      </c>
      <c r="BV33" s="130">
        <f t="shared" si="27"/>
        <v>5699</v>
      </c>
      <c r="BW33" s="130">
        <f t="shared" si="28"/>
        <v>4877</v>
      </c>
      <c r="BX33" s="130">
        <f t="shared" si="40"/>
        <v>615</v>
      </c>
      <c r="BY33" s="130">
        <f t="shared" si="41"/>
        <v>207</v>
      </c>
      <c r="BZ33" s="130">
        <f t="shared" si="42"/>
        <v>0</v>
      </c>
      <c r="CA33" s="130">
        <f t="shared" si="42"/>
        <v>0</v>
      </c>
      <c r="CB33" s="130">
        <f t="shared" si="42"/>
        <v>0</v>
      </c>
      <c r="CC33" s="130">
        <f t="shared" si="42"/>
        <v>0</v>
      </c>
      <c r="CD33" s="130">
        <f t="shared" si="42"/>
        <v>0</v>
      </c>
      <c r="CE33" s="130">
        <f t="shared" si="42"/>
        <v>0</v>
      </c>
      <c r="CF33" s="131">
        <f t="shared" si="42"/>
        <v>67216</v>
      </c>
      <c r="CG33" s="130">
        <f t="shared" si="42"/>
        <v>0</v>
      </c>
      <c r="CH33" s="130">
        <f t="shared" si="42"/>
        <v>0</v>
      </c>
      <c r="CI33" s="130">
        <f t="shared" si="42"/>
        <v>5699</v>
      </c>
    </row>
    <row r="34" spans="1:87" s="122" customFormat="1" ht="12" customHeight="1">
      <c r="A34" s="118" t="s">
        <v>230</v>
      </c>
      <c r="B34" s="133" t="s">
        <v>284</v>
      </c>
      <c r="C34" s="118" t="s">
        <v>285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125317</v>
      </c>
      <c r="L34" s="130">
        <f t="shared" si="2"/>
        <v>21724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671</v>
      </c>
      <c r="S34" s="130">
        <v>671</v>
      </c>
      <c r="T34" s="130">
        <v>0</v>
      </c>
      <c r="U34" s="130">
        <v>0</v>
      </c>
      <c r="V34" s="130">
        <v>0</v>
      </c>
      <c r="W34" s="130">
        <f t="shared" si="5"/>
        <v>21053</v>
      </c>
      <c r="X34" s="130">
        <v>12663</v>
      </c>
      <c r="Y34" s="130">
        <v>8214</v>
      </c>
      <c r="Z34" s="130">
        <v>176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21724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50743</v>
      </c>
      <c r="BE34" s="130">
        <v>0</v>
      </c>
      <c r="BF34" s="130">
        <v>0</v>
      </c>
      <c r="BG34" s="130">
        <f t="shared" si="13"/>
        <v>0</v>
      </c>
      <c r="BH34" s="130">
        <f>SUM(D34,AF34)</f>
        <v>0</v>
      </c>
      <c r="BI34" s="130">
        <f t="shared" si="14"/>
        <v>0</v>
      </c>
      <c r="BJ34" s="130">
        <f t="shared" si="15"/>
        <v>0</v>
      </c>
      <c r="BK34" s="130">
        <f t="shared" si="16"/>
        <v>0</v>
      </c>
      <c r="BL34" s="130">
        <f t="shared" si="17"/>
        <v>0</v>
      </c>
      <c r="BM34" s="130">
        <f t="shared" si="18"/>
        <v>0</v>
      </c>
      <c r="BN34" s="130">
        <f t="shared" si="19"/>
        <v>0</v>
      </c>
      <c r="BO34" s="131">
        <f t="shared" si="20"/>
        <v>125317</v>
      </c>
      <c r="BP34" s="130">
        <f t="shared" si="21"/>
        <v>21724</v>
      </c>
      <c r="BQ34" s="130">
        <f t="shared" si="22"/>
        <v>0</v>
      </c>
      <c r="BR34" s="130">
        <f t="shared" si="23"/>
        <v>0</v>
      </c>
      <c r="BS34" s="130">
        <f t="shared" si="24"/>
        <v>0</v>
      </c>
      <c r="BT34" s="130">
        <f t="shared" si="25"/>
        <v>0</v>
      </c>
      <c r="BU34" s="130">
        <f t="shared" si="26"/>
        <v>0</v>
      </c>
      <c r="BV34" s="130">
        <f t="shared" si="27"/>
        <v>671</v>
      </c>
      <c r="BW34" s="130">
        <f t="shared" si="28"/>
        <v>671</v>
      </c>
      <c r="BX34" s="130">
        <f t="shared" si="40"/>
        <v>0</v>
      </c>
      <c r="BY34" s="130">
        <f t="shared" si="41"/>
        <v>0</v>
      </c>
      <c r="BZ34" s="130">
        <f t="shared" si="42"/>
        <v>0</v>
      </c>
      <c r="CA34" s="130">
        <f t="shared" si="42"/>
        <v>21053</v>
      </c>
      <c r="CB34" s="130">
        <f t="shared" si="42"/>
        <v>12663</v>
      </c>
      <c r="CC34" s="130">
        <f t="shared" si="42"/>
        <v>8214</v>
      </c>
      <c r="CD34" s="130">
        <f t="shared" si="42"/>
        <v>176</v>
      </c>
      <c r="CE34" s="130">
        <f t="shared" si="42"/>
        <v>0</v>
      </c>
      <c r="CF34" s="131">
        <f t="shared" si="42"/>
        <v>50743</v>
      </c>
      <c r="CG34" s="130">
        <f t="shared" si="42"/>
        <v>0</v>
      </c>
      <c r="CH34" s="130">
        <f t="shared" si="42"/>
        <v>0</v>
      </c>
      <c r="CI34" s="130">
        <f t="shared" si="42"/>
        <v>21724</v>
      </c>
    </row>
    <row r="35" spans="1:87" s="122" customFormat="1" ht="12" customHeight="1">
      <c r="A35" s="118" t="s">
        <v>230</v>
      </c>
      <c r="B35" s="133" t="s">
        <v>286</v>
      </c>
      <c r="C35" s="118" t="s">
        <v>287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24593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24593</v>
      </c>
      <c r="X35" s="130">
        <v>18668</v>
      </c>
      <c r="Y35" s="130">
        <v>5925</v>
      </c>
      <c r="Z35" s="130">
        <v>0</v>
      </c>
      <c r="AA35" s="130">
        <v>0</v>
      </c>
      <c r="AB35" s="131">
        <v>52665</v>
      </c>
      <c r="AC35" s="130">
        <v>0</v>
      </c>
      <c r="AD35" s="130">
        <v>0</v>
      </c>
      <c r="AE35" s="130">
        <f t="shared" si="6"/>
        <v>24593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49362</v>
      </c>
      <c r="BE35" s="130">
        <v>0</v>
      </c>
      <c r="BF35" s="130">
        <v>0</v>
      </c>
      <c r="BG35" s="130">
        <f t="shared" si="13"/>
        <v>0</v>
      </c>
      <c r="BH35" s="130">
        <f>SUM(D35,AF35)</f>
        <v>0</v>
      </c>
      <c r="BI35" s="130">
        <f t="shared" si="14"/>
        <v>0</v>
      </c>
      <c r="BJ35" s="130">
        <f t="shared" si="15"/>
        <v>0</v>
      </c>
      <c r="BK35" s="130">
        <f t="shared" si="16"/>
        <v>0</v>
      </c>
      <c r="BL35" s="130">
        <f t="shared" si="17"/>
        <v>0</v>
      </c>
      <c r="BM35" s="130">
        <f t="shared" si="18"/>
        <v>0</v>
      </c>
      <c r="BN35" s="130">
        <f t="shared" si="19"/>
        <v>0</v>
      </c>
      <c r="BO35" s="131">
        <f t="shared" si="20"/>
        <v>0</v>
      </c>
      <c r="BP35" s="130">
        <f t="shared" si="21"/>
        <v>24593</v>
      </c>
      <c r="BQ35" s="130">
        <f t="shared" si="22"/>
        <v>0</v>
      </c>
      <c r="BR35" s="130">
        <f t="shared" si="23"/>
        <v>0</v>
      </c>
      <c r="BS35" s="130">
        <f t="shared" si="24"/>
        <v>0</v>
      </c>
      <c r="BT35" s="130">
        <f t="shared" si="25"/>
        <v>0</v>
      </c>
      <c r="BU35" s="130">
        <f t="shared" si="26"/>
        <v>0</v>
      </c>
      <c r="BV35" s="130">
        <f t="shared" si="27"/>
        <v>0</v>
      </c>
      <c r="BW35" s="130">
        <f t="shared" si="28"/>
        <v>0</v>
      </c>
      <c r="BX35" s="130">
        <f t="shared" si="40"/>
        <v>0</v>
      </c>
      <c r="BY35" s="130">
        <f t="shared" si="41"/>
        <v>0</v>
      </c>
      <c r="BZ35" s="130">
        <f t="shared" si="42"/>
        <v>0</v>
      </c>
      <c r="CA35" s="130">
        <f t="shared" si="42"/>
        <v>24593</v>
      </c>
      <c r="CB35" s="130">
        <f t="shared" si="42"/>
        <v>18668</v>
      </c>
      <c r="CC35" s="130">
        <f t="shared" si="42"/>
        <v>5925</v>
      </c>
      <c r="CD35" s="130">
        <f t="shared" si="42"/>
        <v>0</v>
      </c>
      <c r="CE35" s="130">
        <f t="shared" si="42"/>
        <v>0</v>
      </c>
      <c r="CF35" s="131">
        <f t="shared" si="42"/>
        <v>102027</v>
      </c>
      <c r="CG35" s="130">
        <f t="shared" si="42"/>
        <v>0</v>
      </c>
      <c r="CH35" s="130">
        <f t="shared" si="42"/>
        <v>0</v>
      </c>
      <c r="CI35" s="130">
        <f t="shared" si="42"/>
        <v>24593</v>
      </c>
    </row>
    <row r="36" spans="1:87" s="122" customFormat="1" ht="12" customHeight="1">
      <c r="A36" s="118" t="s">
        <v>230</v>
      </c>
      <c r="B36" s="133" t="s">
        <v>288</v>
      </c>
      <c r="C36" s="118" t="s">
        <v>289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33421</v>
      </c>
      <c r="M36" s="130">
        <f t="shared" si="3"/>
        <v>16829</v>
      </c>
      <c r="N36" s="130">
        <v>16829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16592</v>
      </c>
      <c r="X36" s="130">
        <v>13889</v>
      </c>
      <c r="Y36" s="130">
        <v>1277</v>
      </c>
      <c r="Z36" s="130">
        <v>0</v>
      </c>
      <c r="AA36" s="130">
        <v>1426</v>
      </c>
      <c r="AB36" s="131">
        <v>114966</v>
      </c>
      <c r="AC36" s="130">
        <v>0</v>
      </c>
      <c r="AD36" s="130">
        <v>0</v>
      </c>
      <c r="AE36" s="130">
        <f t="shared" si="6"/>
        <v>33421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55167</v>
      </c>
      <c r="BE36" s="130">
        <v>0</v>
      </c>
      <c r="BF36" s="130">
        <v>0</v>
      </c>
      <c r="BG36" s="130">
        <f t="shared" si="13"/>
        <v>0</v>
      </c>
      <c r="BH36" s="130">
        <f>SUM(D36,AF36)</f>
        <v>0</v>
      </c>
      <c r="BI36" s="130">
        <f t="shared" si="14"/>
        <v>0</v>
      </c>
      <c r="BJ36" s="130">
        <f t="shared" si="15"/>
        <v>0</v>
      </c>
      <c r="BK36" s="130">
        <f t="shared" si="16"/>
        <v>0</v>
      </c>
      <c r="BL36" s="130">
        <f t="shared" si="17"/>
        <v>0</v>
      </c>
      <c r="BM36" s="130">
        <f t="shared" si="18"/>
        <v>0</v>
      </c>
      <c r="BN36" s="130">
        <f t="shared" si="19"/>
        <v>0</v>
      </c>
      <c r="BO36" s="131">
        <f t="shared" si="20"/>
        <v>0</v>
      </c>
      <c r="BP36" s="130">
        <f t="shared" si="21"/>
        <v>33421</v>
      </c>
      <c r="BQ36" s="130">
        <f t="shared" si="22"/>
        <v>16829</v>
      </c>
      <c r="BR36" s="130">
        <f t="shared" si="23"/>
        <v>16829</v>
      </c>
      <c r="BS36" s="130">
        <f t="shared" si="24"/>
        <v>0</v>
      </c>
      <c r="BT36" s="130">
        <f t="shared" si="25"/>
        <v>0</v>
      </c>
      <c r="BU36" s="130">
        <f t="shared" si="26"/>
        <v>0</v>
      </c>
      <c r="BV36" s="130">
        <f t="shared" si="27"/>
        <v>0</v>
      </c>
      <c r="BW36" s="130">
        <f t="shared" si="28"/>
        <v>0</v>
      </c>
      <c r="BX36" s="130">
        <f t="shared" si="40"/>
        <v>0</v>
      </c>
      <c r="BY36" s="130">
        <f t="shared" si="41"/>
        <v>0</v>
      </c>
      <c r="BZ36" s="130">
        <f t="shared" si="42"/>
        <v>0</v>
      </c>
      <c r="CA36" s="130">
        <f t="shared" si="42"/>
        <v>16592</v>
      </c>
      <c r="CB36" s="130">
        <f t="shared" si="42"/>
        <v>13889</v>
      </c>
      <c r="CC36" s="130">
        <f t="shared" si="42"/>
        <v>1277</v>
      </c>
      <c r="CD36" s="130">
        <f t="shared" si="42"/>
        <v>0</v>
      </c>
      <c r="CE36" s="130">
        <f t="shared" si="42"/>
        <v>1426</v>
      </c>
      <c r="CF36" s="131">
        <f t="shared" si="42"/>
        <v>170133</v>
      </c>
      <c r="CG36" s="130">
        <f t="shared" si="42"/>
        <v>0</v>
      </c>
      <c r="CH36" s="130">
        <f t="shared" si="42"/>
        <v>0</v>
      </c>
      <c r="CI36" s="130">
        <f t="shared" si="42"/>
        <v>33421</v>
      </c>
    </row>
    <row r="37" spans="1:87" s="122" customFormat="1" ht="12" customHeight="1">
      <c r="A37" s="118" t="s">
        <v>230</v>
      </c>
      <c r="B37" s="133" t="s">
        <v>290</v>
      </c>
      <c r="C37" s="118" t="s">
        <v>291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19100</v>
      </c>
      <c r="L37" s="130">
        <f t="shared" si="2"/>
        <v>27287</v>
      </c>
      <c r="M37" s="130">
        <f t="shared" si="3"/>
        <v>3002</v>
      </c>
      <c r="N37" s="130">
        <v>0</v>
      </c>
      <c r="O37" s="130">
        <v>0</v>
      </c>
      <c r="P37" s="130">
        <v>0</v>
      </c>
      <c r="Q37" s="130">
        <v>3002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24285</v>
      </c>
      <c r="X37" s="130">
        <v>23841</v>
      </c>
      <c r="Y37" s="130">
        <v>0</v>
      </c>
      <c r="Z37" s="130">
        <v>0</v>
      </c>
      <c r="AA37" s="130">
        <v>444</v>
      </c>
      <c r="AB37" s="131">
        <v>65709</v>
      </c>
      <c r="AC37" s="130">
        <v>0</v>
      </c>
      <c r="AD37" s="130">
        <v>0</v>
      </c>
      <c r="AE37" s="130">
        <f t="shared" si="6"/>
        <v>27287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32221</v>
      </c>
      <c r="BE37" s="130">
        <v>0</v>
      </c>
      <c r="BF37" s="130">
        <v>0</v>
      </c>
      <c r="BG37" s="130">
        <f t="shared" si="13"/>
        <v>0</v>
      </c>
      <c r="BH37" s="130">
        <f>SUM(D37,AF37)</f>
        <v>0</v>
      </c>
      <c r="BI37" s="130">
        <f t="shared" si="14"/>
        <v>0</v>
      </c>
      <c r="BJ37" s="130">
        <f t="shared" si="15"/>
        <v>0</v>
      </c>
      <c r="BK37" s="130">
        <f t="shared" si="16"/>
        <v>0</v>
      </c>
      <c r="BL37" s="130">
        <f t="shared" si="17"/>
        <v>0</v>
      </c>
      <c r="BM37" s="130">
        <f t="shared" si="18"/>
        <v>0</v>
      </c>
      <c r="BN37" s="130">
        <f t="shared" si="19"/>
        <v>0</v>
      </c>
      <c r="BO37" s="131">
        <f t="shared" si="20"/>
        <v>19100</v>
      </c>
      <c r="BP37" s="130">
        <f t="shared" si="21"/>
        <v>27287</v>
      </c>
      <c r="BQ37" s="130">
        <f t="shared" si="22"/>
        <v>3002</v>
      </c>
      <c r="BR37" s="130">
        <f t="shared" si="23"/>
        <v>0</v>
      </c>
      <c r="BS37" s="130">
        <f t="shared" si="24"/>
        <v>0</v>
      </c>
      <c r="BT37" s="130">
        <f t="shared" si="25"/>
        <v>0</v>
      </c>
      <c r="BU37" s="130">
        <f t="shared" si="26"/>
        <v>3002</v>
      </c>
      <c r="BV37" s="130">
        <f t="shared" si="27"/>
        <v>0</v>
      </c>
      <c r="BW37" s="130">
        <f t="shared" si="28"/>
        <v>0</v>
      </c>
      <c r="BX37" s="130">
        <f t="shared" si="40"/>
        <v>0</v>
      </c>
      <c r="BY37" s="130">
        <f t="shared" si="41"/>
        <v>0</v>
      </c>
      <c r="BZ37" s="130">
        <f t="shared" si="42"/>
        <v>0</v>
      </c>
      <c r="CA37" s="130">
        <f t="shared" si="42"/>
        <v>24285</v>
      </c>
      <c r="CB37" s="130">
        <f t="shared" si="42"/>
        <v>23841</v>
      </c>
      <c r="CC37" s="130">
        <f t="shared" si="42"/>
        <v>0</v>
      </c>
      <c r="CD37" s="130">
        <f t="shared" si="42"/>
        <v>0</v>
      </c>
      <c r="CE37" s="130">
        <f t="shared" si="42"/>
        <v>444</v>
      </c>
      <c r="CF37" s="131">
        <f t="shared" si="42"/>
        <v>97930</v>
      </c>
      <c r="CG37" s="130">
        <f t="shared" si="42"/>
        <v>0</v>
      </c>
      <c r="CH37" s="130">
        <f t="shared" si="42"/>
        <v>0</v>
      </c>
      <c r="CI37" s="130">
        <f t="shared" si="42"/>
        <v>27287</v>
      </c>
    </row>
    <row r="38" spans="1:87" s="122" customFormat="1" ht="12" customHeight="1">
      <c r="A38" s="118" t="s">
        <v>230</v>
      </c>
      <c r="B38" s="133" t="s">
        <v>292</v>
      </c>
      <c r="C38" s="118" t="s">
        <v>293</v>
      </c>
      <c r="D38" s="130">
        <f t="shared" si="0"/>
        <v>963944</v>
      </c>
      <c r="E38" s="130">
        <f t="shared" si="1"/>
        <v>963944</v>
      </c>
      <c r="F38" s="130">
        <v>0</v>
      </c>
      <c r="G38" s="130">
        <v>404010</v>
      </c>
      <c r="H38" s="130">
        <v>559934</v>
      </c>
      <c r="I38" s="130">
        <v>0</v>
      </c>
      <c r="J38" s="130">
        <v>0</v>
      </c>
      <c r="K38" s="131">
        <v>0</v>
      </c>
      <c r="L38" s="130">
        <f t="shared" si="2"/>
        <v>51522</v>
      </c>
      <c r="M38" s="130">
        <f t="shared" si="3"/>
        <v>21733</v>
      </c>
      <c r="N38" s="130">
        <v>15815</v>
      </c>
      <c r="O38" s="130">
        <v>0</v>
      </c>
      <c r="P38" s="130">
        <v>3037</v>
      </c>
      <c r="Q38" s="130">
        <v>2881</v>
      </c>
      <c r="R38" s="130">
        <f t="shared" si="4"/>
        <v>2532</v>
      </c>
      <c r="S38" s="130">
        <v>0</v>
      </c>
      <c r="T38" s="130">
        <v>1376</v>
      </c>
      <c r="U38" s="130">
        <v>1156</v>
      </c>
      <c r="V38" s="130">
        <v>0</v>
      </c>
      <c r="W38" s="130">
        <f t="shared" si="5"/>
        <v>27257</v>
      </c>
      <c r="X38" s="130">
        <v>27052</v>
      </c>
      <c r="Y38" s="130">
        <v>0</v>
      </c>
      <c r="Z38" s="130">
        <v>0</v>
      </c>
      <c r="AA38" s="130">
        <v>205</v>
      </c>
      <c r="AB38" s="131">
        <v>44126</v>
      </c>
      <c r="AC38" s="130">
        <v>0</v>
      </c>
      <c r="AD38" s="130">
        <v>0</v>
      </c>
      <c r="AE38" s="130">
        <f t="shared" si="6"/>
        <v>1015466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25631</v>
      </c>
      <c r="BE38" s="130">
        <v>0</v>
      </c>
      <c r="BF38" s="130">
        <v>0</v>
      </c>
      <c r="BG38" s="130">
        <f t="shared" si="13"/>
        <v>0</v>
      </c>
      <c r="BH38" s="130">
        <f>SUM(D38,AF38)</f>
        <v>963944</v>
      </c>
      <c r="BI38" s="130">
        <f t="shared" si="14"/>
        <v>963944</v>
      </c>
      <c r="BJ38" s="130">
        <f t="shared" si="15"/>
        <v>0</v>
      </c>
      <c r="BK38" s="130">
        <f t="shared" si="16"/>
        <v>404010</v>
      </c>
      <c r="BL38" s="130">
        <f t="shared" si="17"/>
        <v>559934</v>
      </c>
      <c r="BM38" s="130">
        <f t="shared" si="18"/>
        <v>0</v>
      </c>
      <c r="BN38" s="130">
        <f t="shared" si="19"/>
        <v>0</v>
      </c>
      <c r="BO38" s="131">
        <f t="shared" si="20"/>
        <v>0</v>
      </c>
      <c r="BP38" s="130">
        <f t="shared" si="21"/>
        <v>51522</v>
      </c>
      <c r="BQ38" s="130">
        <f t="shared" si="22"/>
        <v>21733</v>
      </c>
      <c r="BR38" s="130">
        <f t="shared" si="23"/>
        <v>15815</v>
      </c>
      <c r="BS38" s="130">
        <f t="shared" si="24"/>
        <v>0</v>
      </c>
      <c r="BT38" s="130">
        <f t="shared" si="25"/>
        <v>3037</v>
      </c>
      <c r="BU38" s="130">
        <f t="shared" si="26"/>
        <v>2881</v>
      </c>
      <c r="BV38" s="130">
        <f t="shared" si="27"/>
        <v>2532</v>
      </c>
      <c r="BW38" s="130">
        <f t="shared" si="28"/>
        <v>0</v>
      </c>
      <c r="BX38" s="130">
        <f t="shared" si="40"/>
        <v>1376</v>
      </c>
      <c r="BY38" s="130">
        <f t="shared" si="41"/>
        <v>1156</v>
      </c>
      <c r="BZ38" s="130">
        <f t="shared" si="42"/>
        <v>0</v>
      </c>
      <c r="CA38" s="130">
        <f t="shared" si="42"/>
        <v>27257</v>
      </c>
      <c r="CB38" s="130">
        <f t="shared" si="42"/>
        <v>27052</v>
      </c>
      <c r="CC38" s="130">
        <f t="shared" si="42"/>
        <v>0</v>
      </c>
      <c r="CD38" s="130">
        <f t="shared" si="42"/>
        <v>0</v>
      </c>
      <c r="CE38" s="130">
        <f t="shared" si="42"/>
        <v>205</v>
      </c>
      <c r="CF38" s="131">
        <f t="shared" si="42"/>
        <v>69757</v>
      </c>
      <c r="CG38" s="130">
        <f t="shared" si="42"/>
        <v>0</v>
      </c>
      <c r="CH38" s="130">
        <f t="shared" si="42"/>
        <v>0</v>
      </c>
      <c r="CI38" s="130">
        <f t="shared" si="42"/>
        <v>1015466</v>
      </c>
    </row>
    <row r="39" spans="1:87" s="122" customFormat="1" ht="12" customHeight="1">
      <c r="A39" s="118" t="s">
        <v>230</v>
      </c>
      <c r="B39" s="133" t="s">
        <v>294</v>
      </c>
      <c r="C39" s="118" t="s">
        <v>295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395003</v>
      </c>
      <c r="M39" s="130">
        <f t="shared" si="3"/>
        <v>2662</v>
      </c>
      <c r="N39" s="130">
        <v>1006</v>
      </c>
      <c r="O39" s="130">
        <v>0</v>
      </c>
      <c r="P39" s="130">
        <v>1656</v>
      </c>
      <c r="Q39" s="130">
        <v>0</v>
      </c>
      <c r="R39" s="130">
        <f t="shared" si="4"/>
        <v>178323</v>
      </c>
      <c r="S39" s="130">
        <v>0</v>
      </c>
      <c r="T39" s="130">
        <v>178323</v>
      </c>
      <c r="U39" s="130">
        <v>0</v>
      </c>
      <c r="V39" s="130">
        <v>0</v>
      </c>
      <c r="W39" s="130">
        <f t="shared" si="5"/>
        <v>214018</v>
      </c>
      <c r="X39" s="130">
        <v>61458</v>
      </c>
      <c r="Y39" s="130">
        <v>129532</v>
      </c>
      <c r="Z39" s="130">
        <v>0</v>
      </c>
      <c r="AA39" s="130">
        <v>23028</v>
      </c>
      <c r="AB39" s="131">
        <v>0</v>
      </c>
      <c r="AC39" s="130">
        <v>0</v>
      </c>
      <c r="AD39" s="130">
        <v>13149</v>
      </c>
      <c r="AE39" s="130">
        <f t="shared" si="6"/>
        <v>408152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230195</v>
      </c>
      <c r="AO39" s="130">
        <f t="shared" si="10"/>
        <v>32040</v>
      </c>
      <c r="AP39" s="130">
        <v>32040</v>
      </c>
      <c r="AQ39" s="130">
        <v>0</v>
      </c>
      <c r="AR39" s="130">
        <v>0</v>
      </c>
      <c r="AS39" s="130">
        <v>0</v>
      </c>
      <c r="AT39" s="130">
        <f t="shared" si="11"/>
        <v>46525</v>
      </c>
      <c r="AU39" s="130">
        <v>510</v>
      </c>
      <c r="AV39" s="130">
        <v>46015</v>
      </c>
      <c r="AW39" s="130">
        <v>0</v>
      </c>
      <c r="AX39" s="130">
        <v>0</v>
      </c>
      <c r="AY39" s="130">
        <f t="shared" si="12"/>
        <v>151630</v>
      </c>
      <c r="AZ39" s="130">
        <v>0</v>
      </c>
      <c r="BA39" s="130">
        <v>0</v>
      </c>
      <c r="BB39" s="130">
        <v>0</v>
      </c>
      <c r="BC39" s="130">
        <v>151630</v>
      </c>
      <c r="BD39" s="131">
        <v>0</v>
      </c>
      <c r="BE39" s="130">
        <v>0</v>
      </c>
      <c r="BF39" s="130">
        <v>5</v>
      </c>
      <c r="BG39" s="130">
        <f t="shared" si="13"/>
        <v>230200</v>
      </c>
      <c r="BH39" s="130">
        <f>SUM(D39,AF39)</f>
        <v>0</v>
      </c>
      <c r="BI39" s="130">
        <f t="shared" si="14"/>
        <v>0</v>
      </c>
      <c r="BJ39" s="130">
        <f t="shared" si="15"/>
        <v>0</v>
      </c>
      <c r="BK39" s="130">
        <f t="shared" si="16"/>
        <v>0</v>
      </c>
      <c r="BL39" s="130">
        <f t="shared" si="17"/>
        <v>0</v>
      </c>
      <c r="BM39" s="130">
        <f t="shared" si="18"/>
        <v>0</v>
      </c>
      <c r="BN39" s="130">
        <f t="shared" si="19"/>
        <v>0</v>
      </c>
      <c r="BO39" s="131">
        <f t="shared" si="20"/>
        <v>0</v>
      </c>
      <c r="BP39" s="130">
        <f t="shared" si="21"/>
        <v>625198</v>
      </c>
      <c r="BQ39" s="130">
        <f t="shared" si="22"/>
        <v>34702</v>
      </c>
      <c r="BR39" s="130">
        <f t="shared" si="23"/>
        <v>33046</v>
      </c>
      <c r="BS39" s="130">
        <f t="shared" si="24"/>
        <v>0</v>
      </c>
      <c r="BT39" s="130">
        <f t="shared" si="25"/>
        <v>1656</v>
      </c>
      <c r="BU39" s="130">
        <f t="shared" si="26"/>
        <v>0</v>
      </c>
      <c r="BV39" s="130">
        <f t="shared" si="27"/>
        <v>224848</v>
      </c>
      <c r="BW39" s="130">
        <f t="shared" si="28"/>
        <v>510</v>
      </c>
      <c r="BX39" s="130">
        <f t="shared" si="40"/>
        <v>224338</v>
      </c>
      <c r="BY39" s="130">
        <f t="shared" si="41"/>
        <v>0</v>
      </c>
      <c r="BZ39" s="130">
        <f t="shared" si="42"/>
        <v>0</v>
      </c>
      <c r="CA39" s="130">
        <f t="shared" si="42"/>
        <v>365648</v>
      </c>
      <c r="CB39" s="130">
        <f t="shared" si="42"/>
        <v>61458</v>
      </c>
      <c r="CC39" s="130">
        <f t="shared" si="42"/>
        <v>129532</v>
      </c>
      <c r="CD39" s="130">
        <f t="shared" si="42"/>
        <v>0</v>
      </c>
      <c r="CE39" s="130">
        <f t="shared" si="42"/>
        <v>174658</v>
      </c>
      <c r="CF39" s="131">
        <f t="shared" si="42"/>
        <v>0</v>
      </c>
      <c r="CG39" s="130">
        <f t="shared" si="42"/>
        <v>0</v>
      </c>
      <c r="CH39" s="130">
        <f t="shared" si="42"/>
        <v>13154</v>
      </c>
      <c r="CI39" s="130">
        <f t="shared" si="42"/>
        <v>638352</v>
      </c>
    </row>
    <row r="40" spans="1:87" s="122" customFormat="1" ht="12" customHeight="1">
      <c r="A40" s="118" t="s">
        <v>230</v>
      </c>
      <c r="B40" s="133" t="s">
        <v>202</v>
      </c>
      <c r="C40" s="118" t="s">
        <v>203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8522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296</v>
      </c>
      <c r="S40" s="130">
        <v>296</v>
      </c>
      <c r="T40" s="130">
        <v>0</v>
      </c>
      <c r="U40" s="130">
        <v>0</v>
      </c>
      <c r="V40" s="130">
        <v>0</v>
      </c>
      <c r="W40" s="130">
        <f t="shared" si="5"/>
        <v>8226</v>
      </c>
      <c r="X40" s="130">
        <v>8226</v>
      </c>
      <c r="Y40" s="130">
        <v>0</v>
      </c>
      <c r="Z40" s="130">
        <v>0</v>
      </c>
      <c r="AA40" s="130">
        <v>0</v>
      </c>
      <c r="AB40" s="131">
        <v>10667</v>
      </c>
      <c r="AC40" s="130">
        <v>0</v>
      </c>
      <c r="AD40" s="130">
        <v>0</v>
      </c>
      <c r="AE40" s="130">
        <f t="shared" si="6"/>
        <v>8522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22725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11440</v>
      </c>
      <c r="AU40" s="130">
        <v>0</v>
      </c>
      <c r="AV40" s="130">
        <v>0</v>
      </c>
      <c r="AW40" s="130">
        <v>11440</v>
      </c>
      <c r="AX40" s="130">
        <v>0</v>
      </c>
      <c r="AY40" s="130">
        <f t="shared" si="12"/>
        <v>11285</v>
      </c>
      <c r="AZ40" s="130">
        <v>0</v>
      </c>
      <c r="BA40" s="130">
        <v>0</v>
      </c>
      <c r="BB40" s="130">
        <v>10920</v>
      </c>
      <c r="BC40" s="130">
        <v>365</v>
      </c>
      <c r="BD40" s="131">
        <v>0</v>
      </c>
      <c r="BE40" s="130">
        <v>0</v>
      </c>
      <c r="BF40" s="130">
        <v>76</v>
      </c>
      <c r="BG40" s="130">
        <f t="shared" si="13"/>
        <v>22801</v>
      </c>
      <c r="BH40" s="130">
        <f>SUM(D40,AF40)</f>
        <v>0</v>
      </c>
      <c r="BI40" s="130">
        <f t="shared" si="14"/>
        <v>0</v>
      </c>
      <c r="BJ40" s="130">
        <f t="shared" si="15"/>
        <v>0</v>
      </c>
      <c r="BK40" s="130">
        <f t="shared" si="16"/>
        <v>0</v>
      </c>
      <c r="BL40" s="130">
        <f t="shared" si="17"/>
        <v>0</v>
      </c>
      <c r="BM40" s="130">
        <f t="shared" si="18"/>
        <v>0</v>
      </c>
      <c r="BN40" s="130">
        <f t="shared" si="19"/>
        <v>0</v>
      </c>
      <c r="BO40" s="131">
        <f t="shared" si="20"/>
        <v>0</v>
      </c>
      <c r="BP40" s="130">
        <f t="shared" si="21"/>
        <v>31247</v>
      </c>
      <c r="BQ40" s="130">
        <f t="shared" si="22"/>
        <v>0</v>
      </c>
      <c r="BR40" s="130">
        <f t="shared" si="23"/>
        <v>0</v>
      </c>
      <c r="BS40" s="130">
        <f t="shared" si="24"/>
        <v>0</v>
      </c>
      <c r="BT40" s="130">
        <f t="shared" si="25"/>
        <v>0</v>
      </c>
      <c r="BU40" s="130">
        <f t="shared" si="26"/>
        <v>0</v>
      </c>
      <c r="BV40" s="130">
        <f t="shared" si="27"/>
        <v>11736</v>
      </c>
      <c r="BW40" s="130">
        <f t="shared" si="28"/>
        <v>296</v>
      </c>
      <c r="BX40" s="130">
        <f t="shared" si="40"/>
        <v>0</v>
      </c>
      <c r="BY40" s="130">
        <f t="shared" si="41"/>
        <v>11440</v>
      </c>
      <c r="BZ40" s="130">
        <f t="shared" si="42"/>
        <v>0</v>
      </c>
      <c r="CA40" s="130">
        <f t="shared" si="42"/>
        <v>19511</v>
      </c>
      <c r="CB40" s="130">
        <f t="shared" si="42"/>
        <v>8226</v>
      </c>
      <c r="CC40" s="130">
        <f t="shared" si="42"/>
        <v>0</v>
      </c>
      <c r="CD40" s="130">
        <f t="shared" si="42"/>
        <v>10920</v>
      </c>
      <c r="CE40" s="130">
        <f t="shared" si="42"/>
        <v>365</v>
      </c>
      <c r="CF40" s="131">
        <f t="shared" si="42"/>
        <v>10667</v>
      </c>
      <c r="CG40" s="130">
        <f t="shared" si="42"/>
        <v>0</v>
      </c>
      <c r="CH40" s="130">
        <f t="shared" si="42"/>
        <v>76</v>
      </c>
      <c r="CI40" s="130">
        <f t="shared" si="42"/>
        <v>31323</v>
      </c>
    </row>
    <row r="41" spans="1:87" s="122" customFormat="1" ht="12" customHeight="1">
      <c r="A41" s="118" t="s">
        <v>230</v>
      </c>
      <c r="B41" s="133" t="s">
        <v>204</v>
      </c>
      <c r="C41" s="118" t="s">
        <v>205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9960</v>
      </c>
      <c r="M41" s="130">
        <f t="shared" si="3"/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f t="shared" si="4"/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f t="shared" si="5"/>
        <v>9960</v>
      </c>
      <c r="X41" s="130">
        <v>9960</v>
      </c>
      <c r="Y41" s="130">
        <v>0</v>
      </c>
      <c r="Z41" s="130">
        <v>0</v>
      </c>
      <c r="AA41" s="130">
        <v>0</v>
      </c>
      <c r="AB41" s="131">
        <v>10852</v>
      </c>
      <c r="AC41" s="130">
        <v>0</v>
      </c>
      <c r="AD41" s="130">
        <v>0</v>
      </c>
      <c r="AE41" s="130">
        <f t="shared" si="6"/>
        <v>9960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569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569</v>
      </c>
      <c r="AZ41" s="130">
        <v>569</v>
      </c>
      <c r="BA41" s="130">
        <v>0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569</v>
      </c>
      <c r="BH41" s="130">
        <f>SUM(D41,AF41)</f>
        <v>0</v>
      </c>
      <c r="BI41" s="130">
        <f>SUM(E41,AG41)</f>
        <v>0</v>
      </c>
      <c r="BJ41" s="130">
        <f>SUM(F41,AH41)</f>
        <v>0</v>
      </c>
      <c r="BK41" s="130">
        <f>SUM(G41,AI41)</f>
        <v>0</v>
      </c>
      <c r="BL41" s="130">
        <f>SUM(H41,AJ41)</f>
        <v>0</v>
      </c>
      <c r="BM41" s="130">
        <f>SUM(I41,AK41)</f>
        <v>0</v>
      </c>
      <c r="BN41" s="130">
        <f>SUM(J41,AL41)</f>
        <v>0</v>
      </c>
      <c r="BO41" s="131">
        <f>SUM(K41,AM41)</f>
        <v>0</v>
      </c>
      <c r="BP41" s="130">
        <f>SUM(L41,AN41)</f>
        <v>10529</v>
      </c>
      <c r="BQ41" s="130">
        <f>SUM(M41,AO41)</f>
        <v>0</v>
      </c>
      <c r="BR41" s="130">
        <f>SUM(N41,AP41)</f>
        <v>0</v>
      </c>
      <c r="BS41" s="130">
        <f>SUM(O41,AQ41)</f>
        <v>0</v>
      </c>
      <c r="BT41" s="130">
        <f>SUM(P41,AR41)</f>
        <v>0</v>
      </c>
      <c r="BU41" s="130">
        <f>SUM(Q41,AS41)</f>
        <v>0</v>
      </c>
      <c r="BV41" s="130">
        <f>SUM(R41,AT41)</f>
        <v>0</v>
      </c>
      <c r="BW41" s="130">
        <f t="shared" si="28"/>
        <v>0</v>
      </c>
      <c r="BX41" s="130">
        <f t="shared" si="40"/>
        <v>0</v>
      </c>
      <c r="BY41" s="130">
        <f t="shared" si="41"/>
        <v>0</v>
      </c>
      <c r="BZ41" s="130">
        <f t="shared" si="42"/>
        <v>0</v>
      </c>
      <c r="CA41" s="130">
        <f t="shared" si="42"/>
        <v>10529</v>
      </c>
      <c r="CB41" s="130">
        <f t="shared" si="42"/>
        <v>10529</v>
      </c>
      <c r="CC41" s="130">
        <f t="shared" si="42"/>
        <v>0</v>
      </c>
      <c r="CD41" s="130">
        <f t="shared" si="42"/>
        <v>0</v>
      </c>
      <c r="CE41" s="130">
        <f t="shared" si="42"/>
        <v>0</v>
      </c>
      <c r="CF41" s="131">
        <f t="shared" si="42"/>
        <v>10852</v>
      </c>
      <c r="CG41" s="130">
        <f t="shared" si="42"/>
        <v>0</v>
      </c>
      <c r="CH41" s="130">
        <f t="shared" si="42"/>
        <v>0</v>
      </c>
      <c r="CI41" s="130">
        <f t="shared" si="42"/>
        <v>10529</v>
      </c>
    </row>
    <row r="42" spans="1:87" s="122" customFormat="1" ht="12" customHeight="1">
      <c r="A42" s="118" t="s">
        <v>230</v>
      </c>
      <c r="B42" s="133" t="s">
        <v>206</v>
      </c>
      <c r="C42" s="118" t="s">
        <v>207</v>
      </c>
      <c r="D42" s="130">
        <f t="shared" si="0"/>
        <v>9899</v>
      </c>
      <c r="E42" s="130">
        <f t="shared" si="1"/>
        <v>9899</v>
      </c>
      <c r="F42" s="130">
        <v>0</v>
      </c>
      <c r="G42" s="130">
        <v>9899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186324</v>
      </c>
      <c r="M42" s="130">
        <f t="shared" si="3"/>
        <v>42708</v>
      </c>
      <c r="N42" s="130">
        <v>9126</v>
      </c>
      <c r="O42" s="130">
        <v>4960</v>
      </c>
      <c r="P42" s="130">
        <v>22754</v>
      </c>
      <c r="Q42" s="130">
        <v>5868</v>
      </c>
      <c r="R42" s="130">
        <f t="shared" si="4"/>
        <v>7741</v>
      </c>
      <c r="S42" s="130">
        <v>5146</v>
      </c>
      <c r="T42" s="130">
        <v>1686</v>
      </c>
      <c r="U42" s="130">
        <v>909</v>
      </c>
      <c r="V42" s="130">
        <v>6883</v>
      </c>
      <c r="W42" s="130">
        <f t="shared" si="5"/>
        <v>128992</v>
      </c>
      <c r="X42" s="130">
        <v>35310</v>
      </c>
      <c r="Y42" s="130">
        <v>92332</v>
      </c>
      <c r="Z42" s="130">
        <v>1350</v>
      </c>
      <c r="AA42" s="130">
        <v>0</v>
      </c>
      <c r="AB42" s="131">
        <v>0</v>
      </c>
      <c r="AC42" s="130">
        <v>0</v>
      </c>
      <c r="AD42" s="130">
        <v>8520</v>
      </c>
      <c r="AE42" s="130">
        <f t="shared" si="6"/>
        <v>204743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51165</v>
      </c>
      <c r="AO42" s="130">
        <f t="shared" si="10"/>
        <v>16609</v>
      </c>
      <c r="AP42" s="130">
        <v>6996</v>
      </c>
      <c r="AQ42" s="130">
        <v>0</v>
      </c>
      <c r="AR42" s="130">
        <v>9613</v>
      </c>
      <c r="AS42" s="130">
        <v>0</v>
      </c>
      <c r="AT42" s="130">
        <f t="shared" si="11"/>
        <v>31687</v>
      </c>
      <c r="AU42" s="130">
        <v>0</v>
      </c>
      <c r="AV42" s="130">
        <v>31687</v>
      </c>
      <c r="AW42" s="130">
        <v>0</v>
      </c>
      <c r="AX42" s="130">
        <v>0</v>
      </c>
      <c r="AY42" s="130">
        <f t="shared" si="12"/>
        <v>2869</v>
      </c>
      <c r="AZ42" s="130">
        <v>2869</v>
      </c>
      <c r="BA42" s="130">
        <v>0</v>
      </c>
      <c r="BB42" s="130">
        <v>0</v>
      </c>
      <c r="BC42" s="130">
        <v>0</v>
      </c>
      <c r="BD42" s="131">
        <v>0</v>
      </c>
      <c r="BE42" s="130">
        <v>0</v>
      </c>
      <c r="BF42" s="130">
        <v>1737</v>
      </c>
      <c r="BG42" s="130">
        <f t="shared" si="13"/>
        <v>52902</v>
      </c>
      <c r="BH42" s="130">
        <f aca="true" t="shared" si="43" ref="BH42:BV59">SUM(D42,AF42)</f>
        <v>9899</v>
      </c>
      <c r="BI42" s="130">
        <f t="shared" si="43"/>
        <v>9899</v>
      </c>
      <c r="BJ42" s="130">
        <f t="shared" si="43"/>
        <v>0</v>
      </c>
      <c r="BK42" s="130">
        <f t="shared" si="43"/>
        <v>9899</v>
      </c>
      <c r="BL42" s="130">
        <f t="shared" si="43"/>
        <v>0</v>
      </c>
      <c r="BM42" s="130">
        <f t="shared" si="43"/>
        <v>0</v>
      </c>
      <c r="BN42" s="130">
        <f t="shared" si="43"/>
        <v>0</v>
      </c>
      <c r="BO42" s="131">
        <f t="shared" si="43"/>
        <v>0</v>
      </c>
      <c r="BP42" s="130">
        <f t="shared" si="43"/>
        <v>237489</v>
      </c>
      <c r="BQ42" s="130">
        <f t="shared" si="43"/>
        <v>59317</v>
      </c>
      <c r="BR42" s="130">
        <f t="shared" si="43"/>
        <v>16122</v>
      </c>
      <c r="BS42" s="130">
        <f t="shared" si="43"/>
        <v>4960</v>
      </c>
      <c r="BT42" s="130">
        <f t="shared" si="43"/>
        <v>32367</v>
      </c>
      <c r="BU42" s="130">
        <f t="shared" si="43"/>
        <v>5868</v>
      </c>
      <c r="BV42" s="130">
        <f t="shared" si="43"/>
        <v>39428</v>
      </c>
      <c r="BW42" s="130">
        <f t="shared" si="28"/>
        <v>5146</v>
      </c>
      <c r="BX42" s="130">
        <f t="shared" si="40"/>
        <v>33373</v>
      </c>
      <c r="BY42" s="130">
        <f t="shared" si="41"/>
        <v>909</v>
      </c>
      <c r="BZ42" s="130">
        <f t="shared" si="42"/>
        <v>6883</v>
      </c>
      <c r="CA42" s="130">
        <f t="shared" si="42"/>
        <v>131861</v>
      </c>
      <c r="CB42" s="130">
        <f t="shared" si="42"/>
        <v>38179</v>
      </c>
      <c r="CC42" s="130">
        <f t="shared" si="42"/>
        <v>92332</v>
      </c>
      <c r="CD42" s="130">
        <f t="shared" si="42"/>
        <v>1350</v>
      </c>
      <c r="CE42" s="130">
        <f t="shared" si="42"/>
        <v>0</v>
      </c>
      <c r="CF42" s="131">
        <f t="shared" si="42"/>
        <v>0</v>
      </c>
      <c r="CG42" s="130">
        <f t="shared" si="42"/>
        <v>0</v>
      </c>
      <c r="CH42" s="130">
        <f t="shared" si="42"/>
        <v>10257</v>
      </c>
      <c r="CI42" s="130">
        <f t="shared" si="42"/>
        <v>257645</v>
      </c>
    </row>
    <row r="43" spans="1:87" s="122" customFormat="1" ht="12" customHeight="1">
      <c r="A43" s="118" t="s">
        <v>230</v>
      </c>
      <c r="B43" s="133" t="s">
        <v>208</v>
      </c>
      <c r="C43" s="118" t="s">
        <v>209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26377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8938</v>
      </c>
      <c r="S43" s="130">
        <v>8938</v>
      </c>
      <c r="T43" s="130">
        <v>0</v>
      </c>
      <c r="U43" s="130">
        <v>0</v>
      </c>
      <c r="V43" s="130">
        <v>0</v>
      </c>
      <c r="W43" s="130">
        <f t="shared" si="5"/>
        <v>17439</v>
      </c>
      <c r="X43" s="130">
        <v>17439</v>
      </c>
      <c r="Y43" s="130">
        <v>0</v>
      </c>
      <c r="Z43" s="130">
        <v>0</v>
      </c>
      <c r="AA43" s="130">
        <v>0</v>
      </c>
      <c r="AB43" s="131">
        <v>31806</v>
      </c>
      <c r="AC43" s="130">
        <v>0</v>
      </c>
      <c r="AD43" s="130">
        <v>0</v>
      </c>
      <c r="AE43" s="130">
        <f t="shared" si="6"/>
        <v>26377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35869</v>
      </c>
      <c r="BE43" s="130">
        <v>0</v>
      </c>
      <c r="BF43" s="130">
        <v>0</v>
      </c>
      <c r="BG43" s="130">
        <f t="shared" si="13"/>
        <v>0</v>
      </c>
      <c r="BH43" s="130">
        <f t="shared" si="43"/>
        <v>0</v>
      </c>
      <c r="BI43" s="130">
        <f t="shared" si="43"/>
        <v>0</v>
      </c>
      <c r="BJ43" s="130">
        <f t="shared" si="43"/>
        <v>0</v>
      </c>
      <c r="BK43" s="130">
        <f t="shared" si="43"/>
        <v>0</v>
      </c>
      <c r="BL43" s="130">
        <f t="shared" si="43"/>
        <v>0</v>
      </c>
      <c r="BM43" s="130">
        <f t="shared" si="43"/>
        <v>0</v>
      </c>
      <c r="BN43" s="130">
        <f t="shared" si="43"/>
        <v>0</v>
      </c>
      <c r="BO43" s="131">
        <f t="shared" si="43"/>
        <v>0</v>
      </c>
      <c r="BP43" s="130">
        <f t="shared" si="43"/>
        <v>26377</v>
      </c>
      <c r="BQ43" s="130">
        <f t="shared" si="43"/>
        <v>0</v>
      </c>
      <c r="BR43" s="130">
        <f t="shared" si="43"/>
        <v>0</v>
      </c>
      <c r="BS43" s="130">
        <f t="shared" si="43"/>
        <v>0</v>
      </c>
      <c r="BT43" s="130">
        <f t="shared" si="43"/>
        <v>0</v>
      </c>
      <c r="BU43" s="130">
        <f t="shared" si="43"/>
        <v>0</v>
      </c>
      <c r="BV43" s="130">
        <f t="shared" si="43"/>
        <v>8938</v>
      </c>
      <c r="BW43" s="130">
        <f t="shared" si="28"/>
        <v>8938</v>
      </c>
      <c r="BX43" s="130">
        <f t="shared" si="40"/>
        <v>0</v>
      </c>
      <c r="BY43" s="130">
        <f t="shared" si="41"/>
        <v>0</v>
      </c>
      <c r="BZ43" s="130">
        <f t="shared" si="42"/>
        <v>0</v>
      </c>
      <c r="CA43" s="130">
        <f t="shared" si="42"/>
        <v>17439</v>
      </c>
      <c r="CB43" s="130">
        <f t="shared" si="42"/>
        <v>17439</v>
      </c>
      <c r="CC43" s="130">
        <f t="shared" si="42"/>
        <v>0</v>
      </c>
      <c r="CD43" s="130">
        <f t="shared" si="42"/>
        <v>0</v>
      </c>
      <c r="CE43" s="130">
        <f t="shared" si="42"/>
        <v>0</v>
      </c>
      <c r="CF43" s="131">
        <f t="shared" si="42"/>
        <v>67675</v>
      </c>
      <c r="CG43" s="130">
        <f t="shared" si="42"/>
        <v>0</v>
      </c>
      <c r="CH43" s="130">
        <f t="shared" si="42"/>
        <v>0</v>
      </c>
      <c r="CI43" s="130">
        <f t="shared" si="42"/>
        <v>26377</v>
      </c>
    </row>
    <row r="44" spans="1:87" s="122" customFormat="1" ht="12" customHeight="1">
      <c r="A44" s="118" t="s">
        <v>230</v>
      </c>
      <c r="B44" s="133" t="s">
        <v>210</v>
      </c>
      <c r="C44" s="118" t="s">
        <v>211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69945</v>
      </c>
      <c r="M44" s="130">
        <f t="shared" si="3"/>
        <v>31371</v>
      </c>
      <c r="N44" s="130">
        <v>0</v>
      </c>
      <c r="O44" s="130">
        <v>0</v>
      </c>
      <c r="P44" s="130">
        <v>31371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33482</v>
      </c>
      <c r="X44" s="130">
        <v>24552</v>
      </c>
      <c r="Y44" s="130">
        <v>0</v>
      </c>
      <c r="Z44" s="130">
        <v>8930</v>
      </c>
      <c r="AA44" s="130">
        <v>0</v>
      </c>
      <c r="AB44" s="131">
        <v>0</v>
      </c>
      <c r="AC44" s="130">
        <v>5092</v>
      </c>
      <c r="AD44" s="130">
        <v>24842</v>
      </c>
      <c r="AE44" s="130">
        <f t="shared" si="6"/>
        <v>94787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2191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2191</v>
      </c>
      <c r="AZ44" s="130">
        <v>0</v>
      </c>
      <c r="BA44" s="130">
        <v>0</v>
      </c>
      <c r="BB44" s="130">
        <v>0</v>
      </c>
      <c r="BC44" s="130">
        <v>2191</v>
      </c>
      <c r="BD44" s="131">
        <v>0</v>
      </c>
      <c r="BE44" s="130">
        <v>0</v>
      </c>
      <c r="BF44" s="130">
        <v>0</v>
      </c>
      <c r="BG44" s="130">
        <f t="shared" si="13"/>
        <v>2191</v>
      </c>
      <c r="BH44" s="130">
        <f t="shared" si="43"/>
        <v>0</v>
      </c>
      <c r="BI44" s="130">
        <f t="shared" si="43"/>
        <v>0</v>
      </c>
      <c r="BJ44" s="130">
        <f t="shared" si="43"/>
        <v>0</v>
      </c>
      <c r="BK44" s="130">
        <f t="shared" si="43"/>
        <v>0</v>
      </c>
      <c r="BL44" s="130">
        <f t="shared" si="43"/>
        <v>0</v>
      </c>
      <c r="BM44" s="130">
        <f t="shared" si="43"/>
        <v>0</v>
      </c>
      <c r="BN44" s="130">
        <f t="shared" si="43"/>
        <v>0</v>
      </c>
      <c r="BO44" s="131">
        <f t="shared" si="43"/>
        <v>0</v>
      </c>
      <c r="BP44" s="130">
        <f t="shared" si="43"/>
        <v>72136</v>
      </c>
      <c r="BQ44" s="130">
        <f t="shared" si="43"/>
        <v>31371</v>
      </c>
      <c r="BR44" s="130">
        <f t="shared" si="43"/>
        <v>0</v>
      </c>
      <c r="BS44" s="130">
        <f t="shared" si="43"/>
        <v>0</v>
      </c>
      <c r="BT44" s="130">
        <f t="shared" si="43"/>
        <v>31371</v>
      </c>
      <c r="BU44" s="130">
        <f t="shared" si="43"/>
        <v>0</v>
      </c>
      <c r="BV44" s="130">
        <f t="shared" si="43"/>
        <v>0</v>
      </c>
      <c r="BW44" s="130">
        <f t="shared" si="28"/>
        <v>0</v>
      </c>
      <c r="BX44" s="130">
        <f t="shared" si="40"/>
        <v>0</v>
      </c>
      <c r="BY44" s="130">
        <f t="shared" si="41"/>
        <v>0</v>
      </c>
      <c r="BZ44" s="130">
        <f t="shared" si="42"/>
        <v>0</v>
      </c>
      <c r="CA44" s="130">
        <f t="shared" si="42"/>
        <v>35673</v>
      </c>
      <c r="CB44" s="130">
        <f t="shared" si="42"/>
        <v>24552</v>
      </c>
      <c r="CC44" s="130">
        <f t="shared" si="42"/>
        <v>0</v>
      </c>
      <c r="CD44" s="130">
        <f t="shared" si="42"/>
        <v>8930</v>
      </c>
      <c r="CE44" s="130">
        <f t="shared" si="42"/>
        <v>2191</v>
      </c>
      <c r="CF44" s="131">
        <f t="shared" si="42"/>
        <v>0</v>
      </c>
      <c r="CG44" s="130">
        <f t="shared" si="42"/>
        <v>5092</v>
      </c>
      <c r="CH44" s="130">
        <f t="shared" si="42"/>
        <v>24842</v>
      </c>
      <c r="CI44" s="130">
        <f t="shared" si="42"/>
        <v>96978</v>
      </c>
    </row>
    <row r="45" spans="1:87" s="122" customFormat="1" ht="12" customHeight="1">
      <c r="A45" s="118" t="s">
        <v>230</v>
      </c>
      <c r="B45" s="133" t="s">
        <v>212</v>
      </c>
      <c r="C45" s="118" t="s">
        <v>213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33051</v>
      </c>
      <c r="M45" s="130">
        <f t="shared" si="3"/>
        <v>1435</v>
      </c>
      <c r="N45" s="130">
        <v>1435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31616</v>
      </c>
      <c r="X45" s="130">
        <v>31616</v>
      </c>
      <c r="Y45" s="130">
        <v>0</v>
      </c>
      <c r="Z45" s="130">
        <v>0</v>
      </c>
      <c r="AA45" s="130">
        <v>0</v>
      </c>
      <c r="AB45" s="131">
        <v>91434</v>
      </c>
      <c r="AC45" s="130">
        <v>0</v>
      </c>
      <c r="AD45" s="130">
        <v>0</v>
      </c>
      <c r="AE45" s="130">
        <f t="shared" si="6"/>
        <v>33051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65996</v>
      </c>
      <c r="AO45" s="130">
        <f t="shared" si="10"/>
        <v>2576</v>
      </c>
      <c r="AP45" s="130">
        <v>2576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63420</v>
      </c>
      <c r="AZ45" s="130">
        <v>0</v>
      </c>
      <c r="BA45" s="130">
        <v>0</v>
      </c>
      <c r="BB45" s="130">
        <v>0</v>
      </c>
      <c r="BC45" s="130">
        <v>63420</v>
      </c>
      <c r="BD45" s="131">
        <v>0</v>
      </c>
      <c r="BE45" s="130">
        <v>0</v>
      </c>
      <c r="BF45" s="130">
        <v>0</v>
      </c>
      <c r="BG45" s="130">
        <f t="shared" si="13"/>
        <v>65996</v>
      </c>
      <c r="BH45" s="130">
        <f t="shared" si="43"/>
        <v>0</v>
      </c>
      <c r="BI45" s="130">
        <f t="shared" si="43"/>
        <v>0</v>
      </c>
      <c r="BJ45" s="130">
        <f t="shared" si="43"/>
        <v>0</v>
      </c>
      <c r="BK45" s="130">
        <f t="shared" si="43"/>
        <v>0</v>
      </c>
      <c r="BL45" s="130">
        <f t="shared" si="43"/>
        <v>0</v>
      </c>
      <c r="BM45" s="130">
        <f t="shared" si="43"/>
        <v>0</v>
      </c>
      <c r="BN45" s="130">
        <f t="shared" si="43"/>
        <v>0</v>
      </c>
      <c r="BO45" s="131">
        <f t="shared" si="43"/>
        <v>0</v>
      </c>
      <c r="BP45" s="130">
        <f t="shared" si="43"/>
        <v>99047</v>
      </c>
      <c r="BQ45" s="130">
        <f t="shared" si="43"/>
        <v>4011</v>
      </c>
      <c r="BR45" s="130">
        <f t="shared" si="43"/>
        <v>4011</v>
      </c>
      <c r="BS45" s="130">
        <f t="shared" si="43"/>
        <v>0</v>
      </c>
      <c r="BT45" s="130">
        <f t="shared" si="43"/>
        <v>0</v>
      </c>
      <c r="BU45" s="130">
        <f t="shared" si="43"/>
        <v>0</v>
      </c>
      <c r="BV45" s="130">
        <f t="shared" si="43"/>
        <v>0</v>
      </c>
      <c r="BW45" s="130">
        <f t="shared" si="28"/>
        <v>0</v>
      </c>
      <c r="BX45" s="130">
        <f t="shared" si="40"/>
        <v>0</v>
      </c>
      <c r="BY45" s="130">
        <f t="shared" si="41"/>
        <v>0</v>
      </c>
      <c r="BZ45" s="130">
        <f t="shared" si="42"/>
        <v>0</v>
      </c>
      <c r="CA45" s="130">
        <f t="shared" si="42"/>
        <v>95036</v>
      </c>
      <c r="CB45" s="130">
        <f t="shared" si="42"/>
        <v>31616</v>
      </c>
      <c r="CC45" s="130">
        <f t="shared" si="42"/>
        <v>0</v>
      </c>
      <c r="CD45" s="130">
        <f t="shared" si="42"/>
        <v>0</v>
      </c>
      <c r="CE45" s="130">
        <f t="shared" si="42"/>
        <v>63420</v>
      </c>
      <c r="CF45" s="131">
        <f t="shared" si="42"/>
        <v>91434</v>
      </c>
      <c r="CG45" s="130">
        <f t="shared" si="42"/>
        <v>0</v>
      </c>
      <c r="CH45" s="130">
        <f t="shared" si="42"/>
        <v>0</v>
      </c>
      <c r="CI45" s="130">
        <f t="shared" si="42"/>
        <v>99047</v>
      </c>
    </row>
    <row r="46" spans="1:87" s="122" customFormat="1" ht="12" customHeight="1">
      <c r="A46" s="118" t="s">
        <v>230</v>
      </c>
      <c r="B46" s="133" t="s">
        <v>214</v>
      </c>
      <c r="C46" s="118" t="s">
        <v>215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18865</v>
      </c>
      <c r="M46" s="130">
        <f t="shared" si="3"/>
        <v>2684</v>
      </c>
      <c r="N46" s="130">
        <v>2684</v>
      </c>
      <c r="O46" s="130">
        <v>0</v>
      </c>
      <c r="P46" s="130">
        <v>0</v>
      </c>
      <c r="Q46" s="130">
        <v>0</v>
      </c>
      <c r="R46" s="130">
        <f t="shared" si="4"/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f t="shared" si="5"/>
        <v>16181</v>
      </c>
      <c r="X46" s="130">
        <v>16181</v>
      </c>
      <c r="Y46" s="130">
        <v>0</v>
      </c>
      <c r="Z46" s="130">
        <v>0</v>
      </c>
      <c r="AA46" s="130">
        <v>0</v>
      </c>
      <c r="AB46" s="131">
        <v>56056</v>
      </c>
      <c r="AC46" s="130">
        <v>0</v>
      </c>
      <c r="AD46" s="130">
        <v>0</v>
      </c>
      <c r="AE46" s="130">
        <f t="shared" si="6"/>
        <v>18865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4024</v>
      </c>
      <c r="AO46" s="130">
        <f t="shared" si="10"/>
        <v>1230</v>
      </c>
      <c r="AP46" s="130">
        <v>1230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2794</v>
      </c>
      <c r="AZ46" s="130">
        <v>0</v>
      </c>
      <c r="BA46" s="130">
        <v>0</v>
      </c>
      <c r="BB46" s="130">
        <v>0</v>
      </c>
      <c r="BC46" s="130">
        <v>2794</v>
      </c>
      <c r="BD46" s="131">
        <v>0</v>
      </c>
      <c r="BE46" s="130">
        <v>0</v>
      </c>
      <c r="BF46" s="130">
        <v>0</v>
      </c>
      <c r="BG46" s="130">
        <f t="shared" si="13"/>
        <v>4024</v>
      </c>
      <c r="BH46" s="130">
        <f t="shared" si="43"/>
        <v>0</v>
      </c>
      <c r="BI46" s="130">
        <f t="shared" si="43"/>
        <v>0</v>
      </c>
      <c r="BJ46" s="130">
        <f t="shared" si="43"/>
        <v>0</v>
      </c>
      <c r="BK46" s="130">
        <f t="shared" si="43"/>
        <v>0</v>
      </c>
      <c r="BL46" s="130">
        <f t="shared" si="43"/>
        <v>0</v>
      </c>
      <c r="BM46" s="130">
        <f t="shared" si="43"/>
        <v>0</v>
      </c>
      <c r="BN46" s="130">
        <f t="shared" si="43"/>
        <v>0</v>
      </c>
      <c r="BO46" s="131">
        <f t="shared" si="43"/>
        <v>0</v>
      </c>
      <c r="BP46" s="130">
        <f t="shared" si="43"/>
        <v>22889</v>
      </c>
      <c r="BQ46" s="130">
        <f t="shared" si="43"/>
        <v>3914</v>
      </c>
      <c r="BR46" s="130">
        <f t="shared" si="43"/>
        <v>3914</v>
      </c>
      <c r="BS46" s="130">
        <f t="shared" si="43"/>
        <v>0</v>
      </c>
      <c r="BT46" s="130">
        <f t="shared" si="43"/>
        <v>0</v>
      </c>
      <c r="BU46" s="130">
        <f t="shared" si="43"/>
        <v>0</v>
      </c>
      <c r="BV46" s="130">
        <f t="shared" si="43"/>
        <v>0</v>
      </c>
      <c r="BW46" s="130">
        <f t="shared" si="28"/>
        <v>0</v>
      </c>
      <c r="BX46" s="130">
        <f t="shared" si="40"/>
        <v>0</v>
      </c>
      <c r="BY46" s="130">
        <f t="shared" si="41"/>
        <v>0</v>
      </c>
      <c r="BZ46" s="130">
        <f t="shared" si="42"/>
        <v>0</v>
      </c>
      <c r="CA46" s="130">
        <f t="shared" si="42"/>
        <v>18975</v>
      </c>
      <c r="CB46" s="130">
        <f t="shared" si="42"/>
        <v>16181</v>
      </c>
      <c r="CC46" s="130">
        <f t="shared" si="42"/>
        <v>0</v>
      </c>
      <c r="CD46" s="130">
        <f t="shared" si="42"/>
        <v>0</v>
      </c>
      <c r="CE46" s="130">
        <f t="shared" si="42"/>
        <v>2794</v>
      </c>
      <c r="CF46" s="131">
        <f t="shared" si="42"/>
        <v>56056</v>
      </c>
      <c r="CG46" s="130">
        <f t="shared" si="42"/>
        <v>0</v>
      </c>
      <c r="CH46" s="130">
        <f t="shared" si="42"/>
        <v>0</v>
      </c>
      <c r="CI46" s="130">
        <f t="shared" si="42"/>
        <v>22889</v>
      </c>
    </row>
    <row r="47" spans="1:87" s="122" customFormat="1" ht="12" customHeight="1">
      <c r="A47" s="118" t="s">
        <v>230</v>
      </c>
      <c r="B47" s="133" t="s">
        <v>216</v>
      </c>
      <c r="C47" s="118" t="s">
        <v>217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28382</v>
      </c>
      <c r="M47" s="130">
        <f t="shared" si="3"/>
        <v>8993</v>
      </c>
      <c r="N47" s="130">
        <v>8993</v>
      </c>
      <c r="O47" s="130">
        <v>0</v>
      </c>
      <c r="P47" s="130">
        <v>0</v>
      </c>
      <c r="Q47" s="130">
        <v>0</v>
      </c>
      <c r="R47" s="130">
        <f t="shared" si="4"/>
        <v>2365</v>
      </c>
      <c r="S47" s="130">
        <v>1676</v>
      </c>
      <c r="T47" s="130">
        <v>689</v>
      </c>
      <c r="U47" s="130">
        <v>0</v>
      </c>
      <c r="V47" s="130">
        <v>0</v>
      </c>
      <c r="W47" s="130">
        <f t="shared" si="5"/>
        <v>17024</v>
      </c>
      <c r="X47" s="130">
        <v>17024</v>
      </c>
      <c r="Y47" s="130">
        <v>0</v>
      </c>
      <c r="Z47" s="130">
        <v>0</v>
      </c>
      <c r="AA47" s="130">
        <v>0</v>
      </c>
      <c r="AB47" s="131">
        <v>59295</v>
      </c>
      <c r="AC47" s="130">
        <v>0</v>
      </c>
      <c r="AD47" s="130">
        <v>0</v>
      </c>
      <c r="AE47" s="130">
        <f t="shared" si="6"/>
        <v>28382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403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403</v>
      </c>
      <c r="AU47" s="130">
        <v>403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403</v>
      </c>
      <c r="BH47" s="130">
        <f t="shared" si="43"/>
        <v>0</v>
      </c>
      <c r="BI47" s="130">
        <f t="shared" si="43"/>
        <v>0</v>
      </c>
      <c r="BJ47" s="130">
        <f t="shared" si="43"/>
        <v>0</v>
      </c>
      <c r="BK47" s="130">
        <f t="shared" si="43"/>
        <v>0</v>
      </c>
      <c r="BL47" s="130">
        <f t="shared" si="43"/>
        <v>0</v>
      </c>
      <c r="BM47" s="130">
        <f t="shared" si="43"/>
        <v>0</v>
      </c>
      <c r="BN47" s="130">
        <f t="shared" si="43"/>
        <v>0</v>
      </c>
      <c r="BO47" s="131">
        <f t="shared" si="43"/>
        <v>0</v>
      </c>
      <c r="BP47" s="130">
        <f t="shared" si="43"/>
        <v>28785</v>
      </c>
      <c r="BQ47" s="130">
        <f t="shared" si="43"/>
        <v>8993</v>
      </c>
      <c r="BR47" s="130">
        <f t="shared" si="43"/>
        <v>8993</v>
      </c>
      <c r="BS47" s="130">
        <f t="shared" si="43"/>
        <v>0</v>
      </c>
      <c r="BT47" s="130">
        <f t="shared" si="43"/>
        <v>0</v>
      </c>
      <c r="BU47" s="130">
        <f t="shared" si="43"/>
        <v>0</v>
      </c>
      <c r="BV47" s="130">
        <f t="shared" si="43"/>
        <v>2768</v>
      </c>
      <c r="BW47" s="130">
        <f t="shared" si="28"/>
        <v>2079</v>
      </c>
      <c r="BX47" s="130">
        <f t="shared" si="40"/>
        <v>689</v>
      </c>
      <c r="BY47" s="130">
        <f t="shared" si="41"/>
        <v>0</v>
      </c>
      <c r="BZ47" s="130">
        <f t="shared" si="42"/>
        <v>0</v>
      </c>
      <c r="CA47" s="130">
        <f t="shared" si="42"/>
        <v>17024</v>
      </c>
      <c r="CB47" s="130">
        <f t="shared" si="42"/>
        <v>17024</v>
      </c>
      <c r="CC47" s="130">
        <f t="shared" si="42"/>
        <v>0</v>
      </c>
      <c r="CD47" s="130">
        <f t="shared" si="42"/>
        <v>0</v>
      </c>
      <c r="CE47" s="130">
        <f t="shared" si="42"/>
        <v>0</v>
      </c>
      <c r="CF47" s="131">
        <f t="shared" si="42"/>
        <v>59295</v>
      </c>
      <c r="CG47" s="130">
        <f t="shared" si="42"/>
        <v>0</v>
      </c>
      <c r="CH47" s="130">
        <f t="shared" si="42"/>
        <v>0</v>
      </c>
      <c r="CI47" s="130">
        <f t="shared" si="42"/>
        <v>28785</v>
      </c>
    </row>
    <row r="48" spans="1:87" s="122" customFormat="1" ht="12" customHeight="1">
      <c r="A48" s="118" t="s">
        <v>230</v>
      </c>
      <c r="B48" s="133" t="s">
        <v>218</v>
      </c>
      <c r="C48" s="118" t="s">
        <v>219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7363</v>
      </c>
      <c r="M48" s="130">
        <f t="shared" si="3"/>
        <v>649</v>
      </c>
      <c r="N48" s="130">
        <v>649</v>
      </c>
      <c r="O48" s="130">
        <v>0</v>
      </c>
      <c r="P48" s="130">
        <v>0</v>
      </c>
      <c r="Q48" s="130">
        <v>0</v>
      </c>
      <c r="R48" s="130">
        <f t="shared" si="4"/>
        <v>714</v>
      </c>
      <c r="S48" s="130">
        <v>714</v>
      </c>
      <c r="T48" s="130">
        <v>0</v>
      </c>
      <c r="U48" s="130">
        <v>0</v>
      </c>
      <c r="V48" s="130">
        <v>0</v>
      </c>
      <c r="W48" s="130">
        <f t="shared" si="5"/>
        <v>6000</v>
      </c>
      <c r="X48" s="130">
        <v>6000</v>
      </c>
      <c r="Y48" s="130">
        <v>0</v>
      </c>
      <c r="Z48" s="130">
        <v>0</v>
      </c>
      <c r="AA48" s="130">
        <v>0</v>
      </c>
      <c r="AB48" s="131">
        <v>62133</v>
      </c>
      <c r="AC48" s="130">
        <v>0</v>
      </c>
      <c r="AD48" s="130">
        <v>0</v>
      </c>
      <c r="AE48" s="130">
        <f t="shared" si="6"/>
        <v>7363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2734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893</v>
      </c>
      <c r="AU48" s="130">
        <v>0</v>
      </c>
      <c r="AV48" s="130">
        <v>0</v>
      </c>
      <c r="AW48" s="130">
        <v>893</v>
      </c>
      <c r="AX48" s="130">
        <v>0</v>
      </c>
      <c r="AY48" s="130">
        <f t="shared" si="12"/>
        <v>1841</v>
      </c>
      <c r="AZ48" s="130">
        <v>0</v>
      </c>
      <c r="BA48" s="130">
        <v>0</v>
      </c>
      <c r="BB48" s="130">
        <v>1841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2734</v>
      </c>
      <c r="BH48" s="130">
        <f t="shared" si="43"/>
        <v>0</v>
      </c>
      <c r="BI48" s="130">
        <f t="shared" si="43"/>
        <v>0</v>
      </c>
      <c r="BJ48" s="130">
        <f t="shared" si="43"/>
        <v>0</v>
      </c>
      <c r="BK48" s="130">
        <f t="shared" si="43"/>
        <v>0</v>
      </c>
      <c r="BL48" s="130">
        <f t="shared" si="43"/>
        <v>0</v>
      </c>
      <c r="BM48" s="130">
        <f t="shared" si="43"/>
        <v>0</v>
      </c>
      <c r="BN48" s="130">
        <f t="shared" si="43"/>
        <v>0</v>
      </c>
      <c r="BO48" s="131">
        <f t="shared" si="43"/>
        <v>0</v>
      </c>
      <c r="BP48" s="130">
        <f t="shared" si="43"/>
        <v>10097</v>
      </c>
      <c r="BQ48" s="130">
        <f t="shared" si="43"/>
        <v>649</v>
      </c>
      <c r="BR48" s="130">
        <f t="shared" si="43"/>
        <v>649</v>
      </c>
      <c r="BS48" s="130">
        <f t="shared" si="43"/>
        <v>0</v>
      </c>
      <c r="BT48" s="130">
        <f t="shared" si="43"/>
        <v>0</v>
      </c>
      <c r="BU48" s="130">
        <f t="shared" si="43"/>
        <v>0</v>
      </c>
      <c r="BV48" s="130">
        <f t="shared" si="43"/>
        <v>1607</v>
      </c>
      <c r="BW48" s="130">
        <f t="shared" si="28"/>
        <v>714</v>
      </c>
      <c r="BX48" s="130">
        <f t="shared" si="40"/>
        <v>0</v>
      </c>
      <c r="BY48" s="130">
        <f t="shared" si="41"/>
        <v>893</v>
      </c>
      <c r="BZ48" s="130">
        <f t="shared" si="42"/>
        <v>0</v>
      </c>
      <c r="CA48" s="130">
        <f t="shared" si="42"/>
        <v>7841</v>
      </c>
      <c r="CB48" s="130">
        <f t="shared" si="42"/>
        <v>6000</v>
      </c>
      <c r="CC48" s="130">
        <f t="shared" si="42"/>
        <v>0</v>
      </c>
      <c r="CD48" s="130">
        <f t="shared" si="42"/>
        <v>1841</v>
      </c>
      <c r="CE48" s="130">
        <f t="shared" si="42"/>
        <v>0</v>
      </c>
      <c r="CF48" s="131">
        <f t="shared" si="42"/>
        <v>62133</v>
      </c>
      <c r="CG48" s="130">
        <f t="shared" si="42"/>
        <v>0</v>
      </c>
      <c r="CH48" s="130">
        <f t="shared" si="42"/>
        <v>0</v>
      </c>
      <c r="CI48" s="130">
        <f t="shared" si="42"/>
        <v>10097</v>
      </c>
    </row>
    <row r="49" spans="1:87" s="122" customFormat="1" ht="12" customHeight="1">
      <c r="A49" s="118" t="s">
        <v>230</v>
      </c>
      <c r="B49" s="133" t="s">
        <v>220</v>
      </c>
      <c r="C49" s="118" t="s">
        <v>221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8632</v>
      </c>
      <c r="M49" s="130">
        <f t="shared" si="3"/>
        <v>1787</v>
      </c>
      <c r="N49" s="130">
        <v>1787</v>
      </c>
      <c r="O49" s="130">
        <v>0</v>
      </c>
      <c r="P49" s="130">
        <v>0</v>
      </c>
      <c r="Q49" s="130">
        <v>0</v>
      </c>
      <c r="R49" s="130">
        <f t="shared" si="4"/>
        <v>845</v>
      </c>
      <c r="S49" s="130">
        <v>845</v>
      </c>
      <c r="T49" s="130">
        <v>0</v>
      </c>
      <c r="U49" s="130">
        <v>0</v>
      </c>
      <c r="V49" s="130">
        <v>0</v>
      </c>
      <c r="W49" s="130">
        <f t="shared" si="5"/>
        <v>6000</v>
      </c>
      <c r="X49" s="130">
        <v>6000</v>
      </c>
      <c r="Y49" s="130">
        <v>0</v>
      </c>
      <c r="Z49" s="130">
        <v>0</v>
      </c>
      <c r="AA49" s="130">
        <v>0</v>
      </c>
      <c r="AB49" s="131">
        <v>62133</v>
      </c>
      <c r="AC49" s="130">
        <v>0</v>
      </c>
      <c r="AD49" s="130">
        <v>0</v>
      </c>
      <c r="AE49" s="130">
        <f t="shared" si="6"/>
        <v>8632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8871</v>
      </c>
      <c r="AO49" s="130">
        <f t="shared" si="10"/>
        <v>3747</v>
      </c>
      <c r="AP49" s="130">
        <v>0</v>
      </c>
      <c r="AQ49" s="130">
        <v>0</v>
      </c>
      <c r="AR49" s="130">
        <v>3747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5124</v>
      </c>
      <c r="AZ49" s="130">
        <v>5124</v>
      </c>
      <c r="BA49" s="130">
        <v>0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8871</v>
      </c>
      <c r="BH49" s="130">
        <f t="shared" si="43"/>
        <v>0</v>
      </c>
      <c r="BI49" s="130">
        <f t="shared" si="43"/>
        <v>0</v>
      </c>
      <c r="BJ49" s="130">
        <f t="shared" si="43"/>
        <v>0</v>
      </c>
      <c r="BK49" s="130">
        <f t="shared" si="43"/>
        <v>0</v>
      </c>
      <c r="BL49" s="130">
        <f t="shared" si="43"/>
        <v>0</v>
      </c>
      <c r="BM49" s="130">
        <f t="shared" si="43"/>
        <v>0</v>
      </c>
      <c r="BN49" s="130">
        <f t="shared" si="43"/>
        <v>0</v>
      </c>
      <c r="BO49" s="131">
        <f t="shared" si="43"/>
        <v>0</v>
      </c>
      <c r="BP49" s="130">
        <f t="shared" si="43"/>
        <v>17503</v>
      </c>
      <c r="BQ49" s="130">
        <f t="shared" si="43"/>
        <v>5534</v>
      </c>
      <c r="BR49" s="130">
        <f t="shared" si="43"/>
        <v>1787</v>
      </c>
      <c r="BS49" s="130">
        <f t="shared" si="43"/>
        <v>0</v>
      </c>
      <c r="BT49" s="130">
        <f t="shared" si="43"/>
        <v>3747</v>
      </c>
      <c r="BU49" s="130">
        <f t="shared" si="43"/>
        <v>0</v>
      </c>
      <c r="BV49" s="130">
        <f t="shared" si="43"/>
        <v>845</v>
      </c>
      <c r="BW49" s="130">
        <f t="shared" si="28"/>
        <v>845</v>
      </c>
      <c r="BX49" s="130">
        <f t="shared" si="40"/>
        <v>0</v>
      </c>
      <c r="BY49" s="130">
        <f t="shared" si="41"/>
        <v>0</v>
      </c>
      <c r="BZ49" s="130">
        <f t="shared" si="42"/>
        <v>0</v>
      </c>
      <c r="CA49" s="130">
        <f t="shared" si="42"/>
        <v>11124</v>
      </c>
      <c r="CB49" s="130">
        <f t="shared" si="42"/>
        <v>11124</v>
      </c>
      <c r="CC49" s="130">
        <f t="shared" si="42"/>
        <v>0</v>
      </c>
      <c r="CD49" s="130">
        <f t="shared" si="42"/>
        <v>0</v>
      </c>
      <c r="CE49" s="130">
        <f t="shared" si="42"/>
        <v>0</v>
      </c>
      <c r="CF49" s="131">
        <f t="shared" si="42"/>
        <v>62133</v>
      </c>
      <c r="CG49" s="130">
        <f t="shared" si="42"/>
        <v>0</v>
      </c>
      <c r="CH49" s="130">
        <f t="shared" si="42"/>
        <v>0</v>
      </c>
      <c r="CI49" s="130">
        <f t="shared" si="42"/>
        <v>17503</v>
      </c>
    </row>
    <row r="50" spans="1:87" s="122" customFormat="1" ht="12" customHeight="1">
      <c r="A50" s="118" t="s">
        <v>230</v>
      </c>
      <c r="B50" s="133" t="s">
        <v>222</v>
      </c>
      <c r="C50" s="118" t="s">
        <v>223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102862</v>
      </c>
      <c r="M50" s="130">
        <f t="shared" si="3"/>
        <v>27510</v>
      </c>
      <c r="N50" s="130">
        <v>13494</v>
      </c>
      <c r="O50" s="130">
        <v>0</v>
      </c>
      <c r="P50" s="130">
        <v>14016</v>
      </c>
      <c r="Q50" s="130">
        <v>0</v>
      </c>
      <c r="R50" s="130">
        <f t="shared" si="4"/>
        <v>50244</v>
      </c>
      <c r="S50" s="130">
        <v>1776</v>
      </c>
      <c r="T50" s="130">
        <v>48468</v>
      </c>
      <c r="U50" s="130">
        <v>0</v>
      </c>
      <c r="V50" s="130">
        <v>0</v>
      </c>
      <c r="W50" s="130">
        <f t="shared" si="5"/>
        <v>25108</v>
      </c>
      <c r="X50" s="130">
        <v>8568</v>
      </c>
      <c r="Y50" s="130">
        <v>879</v>
      </c>
      <c r="Z50" s="130">
        <v>9792</v>
      </c>
      <c r="AA50" s="130">
        <v>5869</v>
      </c>
      <c r="AB50" s="131">
        <v>0</v>
      </c>
      <c r="AC50" s="130">
        <v>0</v>
      </c>
      <c r="AD50" s="130">
        <v>0</v>
      </c>
      <c r="AE50" s="130">
        <f t="shared" si="6"/>
        <v>102862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948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948</v>
      </c>
      <c r="AU50" s="130">
        <v>0</v>
      </c>
      <c r="AV50" s="130">
        <v>808</v>
      </c>
      <c r="AW50" s="130">
        <v>140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948</v>
      </c>
      <c r="BH50" s="130">
        <f t="shared" si="43"/>
        <v>0</v>
      </c>
      <c r="BI50" s="130">
        <f t="shared" si="43"/>
        <v>0</v>
      </c>
      <c r="BJ50" s="130">
        <f t="shared" si="43"/>
        <v>0</v>
      </c>
      <c r="BK50" s="130">
        <f t="shared" si="43"/>
        <v>0</v>
      </c>
      <c r="BL50" s="130">
        <f t="shared" si="43"/>
        <v>0</v>
      </c>
      <c r="BM50" s="130">
        <f t="shared" si="43"/>
        <v>0</v>
      </c>
      <c r="BN50" s="130">
        <f t="shared" si="43"/>
        <v>0</v>
      </c>
      <c r="BO50" s="131">
        <f t="shared" si="43"/>
        <v>0</v>
      </c>
      <c r="BP50" s="130">
        <f t="shared" si="43"/>
        <v>103810</v>
      </c>
      <c r="BQ50" s="130">
        <f t="shared" si="43"/>
        <v>27510</v>
      </c>
      <c r="BR50" s="130">
        <f t="shared" si="43"/>
        <v>13494</v>
      </c>
      <c r="BS50" s="130">
        <f t="shared" si="43"/>
        <v>0</v>
      </c>
      <c r="BT50" s="130">
        <f t="shared" si="43"/>
        <v>14016</v>
      </c>
      <c r="BU50" s="130">
        <f t="shared" si="43"/>
        <v>0</v>
      </c>
      <c r="BV50" s="130">
        <f t="shared" si="43"/>
        <v>51192</v>
      </c>
      <c r="BW50" s="130">
        <f t="shared" si="28"/>
        <v>1776</v>
      </c>
      <c r="BX50" s="130">
        <f t="shared" si="40"/>
        <v>49276</v>
      </c>
      <c r="BY50" s="130">
        <f t="shared" si="41"/>
        <v>140</v>
      </c>
      <c r="BZ50" s="130">
        <f t="shared" si="42"/>
        <v>0</v>
      </c>
      <c r="CA50" s="130">
        <f t="shared" si="42"/>
        <v>25108</v>
      </c>
      <c r="CB50" s="130">
        <f t="shared" si="42"/>
        <v>8568</v>
      </c>
      <c r="CC50" s="130">
        <f t="shared" si="42"/>
        <v>879</v>
      </c>
      <c r="CD50" s="130">
        <f t="shared" si="42"/>
        <v>9792</v>
      </c>
      <c r="CE50" s="130">
        <f t="shared" si="42"/>
        <v>5869</v>
      </c>
      <c r="CF50" s="131">
        <f t="shared" si="42"/>
        <v>0</v>
      </c>
      <c r="CG50" s="130">
        <f t="shared" si="42"/>
        <v>0</v>
      </c>
      <c r="CH50" s="130">
        <f t="shared" si="42"/>
        <v>0</v>
      </c>
      <c r="CI50" s="130">
        <f t="shared" si="42"/>
        <v>103810</v>
      </c>
    </row>
    <row r="51" spans="1:87" s="122" customFormat="1" ht="12" customHeight="1">
      <c r="A51" s="118" t="s">
        <v>230</v>
      </c>
      <c r="B51" s="133" t="s">
        <v>298</v>
      </c>
      <c r="C51" s="118" t="s">
        <v>299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0</v>
      </c>
      <c r="M51" s="130">
        <f t="shared" si="3"/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0</v>
      </c>
      <c r="X51" s="130">
        <v>0</v>
      </c>
      <c r="Y51" s="130">
        <v>0</v>
      </c>
      <c r="Z51" s="130">
        <v>0</v>
      </c>
      <c r="AA51" s="130">
        <v>0</v>
      </c>
      <c r="AB51" s="131">
        <v>0</v>
      </c>
      <c r="AC51" s="130">
        <v>0</v>
      </c>
      <c r="AD51" s="130">
        <v>0</v>
      </c>
      <c r="AE51" s="130">
        <f t="shared" si="6"/>
        <v>0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263147</v>
      </c>
      <c r="AO51" s="130">
        <f t="shared" si="10"/>
        <v>128157</v>
      </c>
      <c r="AP51" s="130">
        <v>33868</v>
      </c>
      <c r="AQ51" s="130">
        <v>86923</v>
      </c>
      <c r="AR51" s="130">
        <v>7366</v>
      </c>
      <c r="AS51" s="130">
        <v>0</v>
      </c>
      <c r="AT51" s="130">
        <f t="shared" si="11"/>
        <v>103263</v>
      </c>
      <c r="AU51" s="130">
        <v>20461</v>
      </c>
      <c r="AV51" s="130">
        <v>82802</v>
      </c>
      <c r="AW51" s="130">
        <v>0</v>
      </c>
      <c r="AX51" s="130">
        <v>5019</v>
      </c>
      <c r="AY51" s="130">
        <f t="shared" si="12"/>
        <v>26708</v>
      </c>
      <c r="AZ51" s="130">
        <v>378</v>
      </c>
      <c r="BA51" s="130">
        <v>26330</v>
      </c>
      <c r="BB51" s="130">
        <v>0</v>
      </c>
      <c r="BC51" s="130">
        <v>0</v>
      </c>
      <c r="BD51" s="131">
        <v>0</v>
      </c>
      <c r="BE51" s="130">
        <v>0</v>
      </c>
      <c r="BF51" s="130">
        <v>325445</v>
      </c>
      <c r="BG51" s="130">
        <f t="shared" si="13"/>
        <v>588592</v>
      </c>
      <c r="BH51" s="130">
        <f t="shared" si="43"/>
        <v>0</v>
      </c>
      <c r="BI51" s="130">
        <f t="shared" si="43"/>
        <v>0</v>
      </c>
      <c r="BJ51" s="130">
        <f t="shared" si="43"/>
        <v>0</v>
      </c>
      <c r="BK51" s="130">
        <f t="shared" si="43"/>
        <v>0</v>
      </c>
      <c r="BL51" s="130">
        <f t="shared" si="43"/>
        <v>0</v>
      </c>
      <c r="BM51" s="130">
        <f t="shared" si="43"/>
        <v>0</v>
      </c>
      <c r="BN51" s="130">
        <f t="shared" si="43"/>
        <v>0</v>
      </c>
      <c r="BO51" s="131">
        <v>0</v>
      </c>
      <c r="BP51" s="130">
        <f t="shared" si="43"/>
        <v>263147</v>
      </c>
      <c r="BQ51" s="130">
        <f t="shared" si="43"/>
        <v>128157</v>
      </c>
      <c r="BR51" s="130">
        <f t="shared" si="43"/>
        <v>33868</v>
      </c>
      <c r="BS51" s="130">
        <f t="shared" si="43"/>
        <v>86923</v>
      </c>
      <c r="BT51" s="130">
        <f t="shared" si="43"/>
        <v>7366</v>
      </c>
      <c r="BU51" s="130">
        <f t="shared" si="43"/>
        <v>0</v>
      </c>
      <c r="BV51" s="130">
        <f t="shared" si="43"/>
        <v>103263</v>
      </c>
      <c r="BW51" s="130">
        <f t="shared" si="28"/>
        <v>20461</v>
      </c>
      <c r="BX51" s="130">
        <f t="shared" si="40"/>
        <v>82802</v>
      </c>
      <c r="BY51" s="130">
        <f t="shared" si="41"/>
        <v>0</v>
      </c>
      <c r="BZ51" s="130">
        <f t="shared" si="42"/>
        <v>5019</v>
      </c>
      <c r="CA51" s="130">
        <f t="shared" si="42"/>
        <v>26708</v>
      </c>
      <c r="CB51" s="130">
        <f t="shared" si="42"/>
        <v>378</v>
      </c>
      <c r="CC51" s="130">
        <f t="shared" si="42"/>
        <v>26330</v>
      </c>
      <c r="CD51" s="130">
        <f t="shared" si="42"/>
        <v>0</v>
      </c>
      <c r="CE51" s="130">
        <f t="shared" si="42"/>
        <v>0</v>
      </c>
      <c r="CF51" s="131">
        <v>0</v>
      </c>
      <c r="CG51" s="130">
        <f t="shared" si="42"/>
        <v>0</v>
      </c>
      <c r="CH51" s="130">
        <f t="shared" si="42"/>
        <v>325445</v>
      </c>
      <c r="CI51" s="130">
        <f t="shared" si="42"/>
        <v>588592</v>
      </c>
    </row>
    <row r="52" spans="1:87" s="122" customFormat="1" ht="12" customHeight="1">
      <c r="A52" s="118" t="s">
        <v>230</v>
      </c>
      <c r="B52" s="133" t="s">
        <v>300</v>
      </c>
      <c r="C52" s="118" t="s">
        <v>301</v>
      </c>
      <c r="D52" s="130">
        <f t="shared" si="0"/>
        <v>6132</v>
      </c>
      <c r="E52" s="130">
        <f t="shared" si="1"/>
        <v>6132</v>
      </c>
      <c r="F52" s="130">
        <v>0</v>
      </c>
      <c r="G52" s="130">
        <v>5880</v>
      </c>
      <c r="H52" s="130">
        <v>252</v>
      </c>
      <c r="I52" s="130">
        <v>0</v>
      </c>
      <c r="J52" s="130">
        <v>0</v>
      </c>
      <c r="K52" s="131">
        <v>0</v>
      </c>
      <c r="L52" s="130">
        <f t="shared" si="2"/>
        <v>517419</v>
      </c>
      <c r="M52" s="130">
        <f t="shared" si="3"/>
        <v>147270</v>
      </c>
      <c r="N52" s="130">
        <v>52746</v>
      </c>
      <c r="O52" s="130">
        <v>0</v>
      </c>
      <c r="P52" s="130">
        <v>89005</v>
      </c>
      <c r="Q52" s="130">
        <v>5519</v>
      </c>
      <c r="R52" s="130">
        <f t="shared" si="4"/>
        <v>175145</v>
      </c>
      <c r="S52" s="130">
        <v>4843</v>
      </c>
      <c r="T52" s="130">
        <v>162787</v>
      </c>
      <c r="U52" s="130">
        <v>7515</v>
      </c>
      <c r="V52" s="130">
        <v>0</v>
      </c>
      <c r="W52" s="130">
        <f t="shared" si="5"/>
        <v>195004</v>
      </c>
      <c r="X52" s="130">
        <v>10782</v>
      </c>
      <c r="Y52" s="130">
        <v>177168</v>
      </c>
      <c r="Z52" s="130">
        <v>7054</v>
      </c>
      <c r="AA52" s="130">
        <v>0</v>
      </c>
      <c r="AB52" s="131">
        <v>0</v>
      </c>
      <c r="AC52" s="130">
        <v>0</v>
      </c>
      <c r="AD52" s="130">
        <v>15453</v>
      </c>
      <c r="AE52" s="130">
        <f t="shared" si="6"/>
        <v>539004</v>
      </c>
      <c r="AF52" s="130">
        <f t="shared" si="7"/>
        <v>13704</v>
      </c>
      <c r="AG52" s="130">
        <f t="shared" si="8"/>
        <v>6970</v>
      </c>
      <c r="AH52" s="130">
        <v>0</v>
      </c>
      <c r="AI52" s="130">
        <v>6970</v>
      </c>
      <c r="AJ52" s="130">
        <v>0</v>
      </c>
      <c r="AK52" s="130">
        <v>0</v>
      </c>
      <c r="AL52" s="130">
        <v>6734</v>
      </c>
      <c r="AM52" s="131">
        <v>0</v>
      </c>
      <c r="AN52" s="130">
        <f t="shared" si="9"/>
        <v>164418</v>
      </c>
      <c r="AO52" s="130">
        <f t="shared" si="10"/>
        <v>33926</v>
      </c>
      <c r="AP52" s="130">
        <v>22773</v>
      </c>
      <c r="AQ52" s="130">
        <v>0</v>
      </c>
      <c r="AR52" s="130">
        <v>11153</v>
      </c>
      <c r="AS52" s="130">
        <v>0</v>
      </c>
      <c r="AT52" s="130">
        <f t="shared" si="11"/>
        <v>91707</v>
      </c>
      <c r="AU52" s="130">
        <v>0</v>
      </c>
      <c r="AV52" s="130">
        <v>91707</v>
      </c>
      <c r="AW52" s="130">
        <v>0</v>
      </c>
      <c r="AX52" s="130">
        <v>0</v>
      </c>
      <c r="AY52" s="130">
        <f t="shared" si="12"/>
        <v>38785</v>
      </c>
      <c r="AZ52" s="130">
        <v>0</v>
      </c>
      <c r="BA52" s="130">
        <v>38785</v>
      </c>
      <c r="BB52" s="130">
        <v>0</v>
      </c>
      <c r="BC52" s="130">
        <v>0</v>
      </c>
      <c r="BD52" s="131">
        <v>0</v>
      </c>
      <c r="BE52" s="130">
        <v>0</v>
      </c>
      <c r="BF52" s="130">
        <v>0</v>
      </c>
      <c r="BG52" s="130">
        <f t="shared" si="13"/>
        <v>178122</v>
      </c>
      <c r="BH52" s="130">
        <f t="shared" si="43"/>
        <v>19836</v>
      </c>
      <c r="BI52" s="130">
        <f t="shared" si="43"/>
        <v>13102</v>
      </c>
      <c r="BJ52" s="130">
        <f t="shared" si="43"/>
        <v>0</v>
      </c>
      <c r="BK52" s="130">
        <f t="shared" si="43"/>
        <v>12850</v>
      </c>
      <c r="BL52" s="130">
        <f t="shared" si="43"/>
        <v>252</v>
      </c>
      <c r="BM52" s="130">
        <f t="shared" si="43"/>
        <v>0</v>
      </c>
      <c r="BN52" s="130">
        <f t="shared" si="43"/>
        <v>6734</v>
      </c>
      <c r="BO52" s="131">
        <v>0</v>
      </c>
      <c r="BP52" s="130">
        <f t="shared" si="43"/>
        <v>681837</v>
      </c>
      <c r="BQ52" s="130">
        <f t="shared" si="43"/>
        <v>181196</v>
      </c>
      <c r="BR52" s="130">
        <f t="shared" si="43"/>
        <v>75519</v>
      </c>
      <c r="BS52" s="130">
        <f t="shared" si="43"/>
        <v>0</v>
      </c>
      <c r="BT52" s="130">
        <f t="shared" si="43"/>
        <v>100158</v>
      </c>
      <c r="BU52" s="130">
        <f t="shared" si="43"/>
        <v>5519</v>
      </c>
      <c r="BV52" s="130">
        <f t="shared" si="43"/>
        <v>266852</v>
      </c>
      <c r="BW52" s="130">
        <f t="shared" si="28"/>
        <v>4843</v>
      </c>
      <c r="BX52" s="130">
        <f t="shared" si="40"/>
        <v>254494</v>
      </c>
      <c r="BY52" s="130">
        <f t="shared" si="41"/>
        <v>7515</v>
      </c>
      <c r="BZ52" s="130">
        <f t="shared" si="42"/>
        <v>0</v>
      </c>
      <c r="CA52" s="130">
        <f t="shared" si="42"/>
        <v>233789</v>
      </c>
      <c r="CB52" s="130">
        <f t="shared" si="42"/>
        <v>10782</v>
      </c>
      <c r="CC52" s="130">
        <f t="shared" si="42"/>
        <v>215953</v>
      </c>
      <c r="CD52" s="130">
        <f t="shared" si="42"/>
        <v>7054</v>
      </c>
      <c r="CE52" s="130">
        <f t="shared" si="42"/>
        <v>0</v>
      </c>
      <c r="CF52" s="131">
        <v>0</v>
      </c>
      <c r="CG52" s="130">
        <f t="shared" si="42"/>
        <v>0</v>
      </c>
      <c r="CH52" s="130">
        <f t="shared" si="42"/>
        <v>15453</v>
      </c>
      <c r="CI52" s="130">
        <f t="shared" si="42"/>
        <v>717126</v>
      </c>
    </row>
    <row r="53" spans="1:87" s="122" customFormat="1" ht="12" customHeight="1">
      <c r="A53" s="118" t="s">
        <v>230</v>
      </c>
      <c r="B53" s="133" t="s">
        <v>302</v>
      </c>
      <c r="C53" s="118" t="s">
        <v>303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0</v>
      </c>
      <c r="M53" s="130">
        <f t="shared" si="3"/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0</v>
      </c>
      <c r="X53" s="130">
        <v>0</v>
      </c>
      <c r="Y53" s="130">
        <v>0</v>
      </c>
      <c r="Z53" s="130">
        <v>0</v>
      </c>
      <c r="AA53" s="130">
        <v>0</v>
      </c>
      <c r="AB53" s="131">
        <v>0</v>
      </c>
      <c r="AC53" s="130">
        <v>0</v>
      </c>
      <c r="AD53" s="130">
        <v>0</v>
      </c>
      <c r="AE53" s="130">
        <f t="shared" si="6"/>
        <v>0</v>
      </c>
      <c r="AF53" s="130">
        <f t="shared" si="7"/>
        <v>10021</v>
      </c>
      <c r="AG53" s="130">
        <f t="shared" si="8"/>
        <v>10021</v>
      </c>
      <c r="AH53" s="130">
        <v>0</v>
      </c>
      <c r="AI53" s="130">
        <v>10021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70111</v>
      </c>
      <c r="AO53" s="130">
        <f t="shared" si="10"/>
        <v>29002</v>
      </c>
      <c r="AP53" s="130">
        <v>29002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41109</v>
      </c>
      <c r="AZ53" s="130">
        <v>0</v>
      </c>
      <c r="BA53" s="130">
        <v>41109</v>
      </c>
      <c r="BB53" s="130">
        <v>0</v>
      </c>
      <c r="BC53" s="130">
        <v>0</v>
      </c>
      <c r="BD53" s="131">
        <v>0</v>
      </c>
      <c r="BE53" s="130">
        <v>0</v>
      </c>
      <c r="BF53" s="130">
        <v>78627</v>
      </c>
      <c r="BG53" s="130">
        <f t="shared" si="13"/>
        <v>158759</v>
      </c>
      <c r="BH53" s="130">
        <f t="shared" si="43"/>
        <v>10021</v>
      </c>
      <c r="BI53" s="130">
        <f t="shared" si="43"/>
        <v>10021</v>
      </c>
      <c r="BJ53" s="130">
        <f t="shared" si="43"/>
        <v>0</v>
      </c>
      <c r="BK53" s="130">
        <f t="shared" si="43"/>
        <v>10021</v>
      </c>
      <c r="BL53" s="130">
        <f t="shared" si="43"/>
        <v>0</v>
      </c>
      <c r="BM53" s="130">
        <f t="shared" si="43"/>
        <v>0</v>
      </c>
      <c r="BN53" s="130">
        <f t="shared" si="43"/>
        <v>0</v>
      </c>
      <c r="BO53" s="131">
        <v>0</v>
      </c>
      <c r="BP53" s="130">
        <f t="shared" si="43"/>
        <v>70111</v>
      </c>
      <c r="BQ53" s="130">
        <f t="shared" si="43"/>
        <v>29002</v>
      </c>
      <c r="BR53" s="130">
        <f t="shared" si="43"/>
        <v>29002</v>
      </c>
      <c r="BS53" s="130">
        <f t="shared" si="43"/>
        <v>0</v>
      </c>
      <c r="BT53" s="130">
        <f t="shared" si="43"/>
        <v>0</v>
      </c>
      <c r="BU53" s="130">
        <f t="shared" si="43"/>
        <v>0</v>
      </c>
      <c r="BV53" s="130">
        <f t="shared" si="43"/>
        <v>0</v>
      </c>
      <c r="BW53" s="130">
        <f t="shared" si="28"/>
        <v>0</v>
      </c>
      <c r="BX53" s="130">
        <f t="shared" si="40"/>
        <v>0</v>
      </c>
      <c r="BY53" s="130">
        <f t="shared" si="41"/>
        <v>0</v>
      </c>
      <c r="BZ53" s="130">
        <f t="shared" si="42"/>
        <v>0</v>
      </c>
      <c r="CA53" s="130">
        <f t="shared" si="42"/>
        <v>41109</v>
      </c>
      <c r="CB53" s="130">
        <f t="shared" si="42"/>
        <v>0</v>
      </c>
      <c r="CC53" s="130">
        <f t="shared" si="42"/>
        <v>41109</v>
      </c>
      <c r="CD53" s="130">
        <f t="shared" si="42"/>
        <v>0</v>
      </c>
      <c r="CE53" s="130">
        <f t="shared" si="42"/>
        <v>0</v>
      </c>
      <c r="CF53" s="131">
        <v>0</v>
      </c>
      <c r="CG53" s="130">
        <f t="shared" si="42"/>
        <v>0</v>
      </c>
      <c r="CH53" s="130">
        <f t="shared" si="42"/>
        <v>78627</v>
      </c>
      <c r="CI53" s="130">
        <f t="shared" si="42"/>
        <v>158759</v>
      </c>
    </row>
    <row r="54" spans="1:87" s="122" customFormat="1" ht="12" customHeight="1">
      <c r="A54" s="118" t="s">
        <v>230</v>
      </c>
      <c r="B54" s="133" t="s">
        <v>304</v>
      </c>
      <c r="C54" s="118" t="s">
        <v>305</v>
      </c>
      <c r="D54" s="130">
        <f t="shared" si="0"/>
        <v>93272</v>
      </c>
      <c r="E54" s="130">
        <f t="shared" si="1"/>
        <v>42780</v>
      </c>
      <c r="F54" s="130">
        <v>0</v>
      </c>
      <c r="G54" s="130">
        <v>0</v>
      </c>
      <c r="H54" s="130">
        <v>42780</v>
      </c>
      <c r="I54" s="130">
        <v>0</v>
      </c>
      <c r="J54" s="130">
        <v>50492</v>
      </c>
      <c r="K54" s="131">
        <v>0</v>
      </c>
      <c r="L54" s="130">
        <f t="shared" si="2"/>
        <v>220057</v>
      </c>
      <c r="M54" s="130">
        <f t="shared" si="3"/>
        <v>76892</v>
      </c>
      <c r="N54" s="130">
        <v>7982</v>
      </c>
      <c r="O54" s="130">
        <v>0</v>
      </c>
      <c r="P54" s="130">
        <v>68910</v>
      </c>
      <c r="Q54" s="130">
        <v>0</v>
      </c>
      <c r="R54" s="130">
        <f t="shared" si="4"/>
        <v>97857</v>
      </c>
      <c r="S54" s="130">
        <v>0</v>
      </c>
      <c r="T54" s="130">
        <v>97857</v>
      </c>
      <c r="U54" s="130">
        <v>0</v>
      </c>
      <c r="V54" s="130">
        <v>0</v>
      </c>
      <c r="W54" s="130">
        <f t="shared" si="5"/>
        <v>45308</v>
      </c>
      <c r="X54" s="130">
        <v>0</v>
      </c>
      <c r="Y54" s="130">
        <v>19475</v>
      </c>
      <c r="Z54" s="130">
        <v>25833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313329</v>
      </c>
      <c r="AF54" s="130">
        <f t="shared" si="7"/>
        <v>917656</v>
      </c>
      <c r="AG54" s="130">
        <f t="shared" si="8"/>
        <v>898756</v>
      </c>
      <c r="AH54" s="130">
        <v>0</v>
      </c>
      <c r="AI54" s="130">
        <v>898756</v>
      </c>
      <c r="AJ54" s="130">
        <v>0</v>
      </c>
      <c r="AK54" s="130">
        <v>0</v>
      </c>
      <c r="AL54" s="130">
        <v>18900</v>
      </c>
      <c r="AM54" s="131">
        <v>0</v>
      </c>
      <c r="AN54" s="130">
        <f t="shared" si="9"/>
        <v>154830</v>
      </c>
      <c r="AO54" s="130">
        <f t="shared" si="10"/>
        <v>83966</v>
      </c>
      <c r="AP54" s="130">
        <v>10643</v>
      </c>
      <c r="AQ54" s="130">
        <v>0</v>
      </c>
      <c r="AR54" s="130">
        <v>73323</v>
      </c>
      <c r="AS54" s="130">
        <v>0</v>
      </c>
      <c r="AT54" s="130">
        <f t="shared" si="11"/>
        <v>65056</v>
      </c>
      <c r="AU54" s="130">
        <v>0</v>
      </c>
      <c r="AV54" s="130">
        <v>65056</v>
      </c>
      <c r="AW54" s="130">
        <v>0</v>
      </c>
      <c r="AX54" s="130">
        <v>0</v>
      </c>
      <c r="AY54" s="130">
        <f t="shared" si="12"/>
        <v>5808</v>
      </c>
      <c r="AZ54" s="130">
        <v>0</v>
      </c>
      <c r="BA54" s="130">
        <v>3589</v>
      </c>
      <c r="BB54" s="130">
        <v>2219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1072486</v>
      </c>
      <c r="BH54" s="130">
        <f t="shared" si="43"/>
        <v>1010928</v>
      </c>
      <c r="BI54" s="130">
        <f t="shared" si="43"/>
        <v>941536</v>
      </c>
      <c r="BJ54" s="130">
        <f t="shared" si="43"/>
        <v>0</v>
      </c>
      <c r="BK54" s="130">
        <f t="shared" si="43"/>
        <v>898756</v>
      </c>
      <c r="BL54" s="130">
        <f t="shared" si="43"/>
        <v>42780</v>
      </c>
      <c r="BM54" s="130">
        <f t="shared" si="43"/>
        <v>0</v>
      </c>
      <c r="BN54" s="130">
        <f t="shared" si="43"/>
        <v>69392</v>
      </c>
      <c r="BO54" s="131">
        <v>0</v>
      </c>
      <c r="BP54" s="130">
        <f t="shared" si="43"/>
        <v>374887</v>
      </c>
      <c r="BQ54" s="130">
        <f t="shared" si="43"/>
        <v>160858</v>
      </c>
      <c r="BR54" s="130">
        <f t="shared" si="43"/>
        <v>18625</v>
      </c>
      <c r="BS54" s="130">
        <f t="shared" si="43"/>
        <v>0</v>
      </c>
      <c r="BT54" s="130">
        <f t="shared" si="43"/>
        <v>142233</v>
      </c>
      <c r="BU54" s="130">
        <f t="shared" si="43"/>
        <v>0</v>
      </c>
      <c r="BV54" s="130">
        <f t="shared" si="43"/>
        <v>162913</v>
      </c>
      <c r="BW54" s="130">
        <f t="shared" si="28"/>
        <v>0</v>
      </c>
      <c r="BX54" s="130">
        <f t="shared" si="40"/>
        <v>162913</v>
      </c>
      <c r="BY54" s="130">
        <f t="shared" si="41"/>
        <v>0</v>
      </c>
      <c r="BZ54" s="130">
        <f t="shared" si="42"/>
        <v>0</v>
      </c>
      <c r="CA54" s="130">
        <f t="shared" si="42"/>
        <v>51116</v>
      </c>
      <c r="CB54" s="130">
        <f t="shared" si="42"/>
        <v>0</v>
      </c>
      <c r="CC54" s="130">
        <f t="shared" si="42"/>
        <v>23064</v>
      </c>
      <c r="CD54" s="130">
        <f t="shared" si="42"/>
        <v>28052</v>
      </c>
      <c r="CE54" s="130">
        <f t="shared" si="42"/>
        <v>0</v>
      </c>
      <c r="CF54" s="131">
        <v>0</v>
      </c>
      <c r="CG54" s="130">
        <f t="shared" si="42"/>
        <v>0</v>
      </c>
      <c r="CH54" s="130">
        <f t="shared" si="42"/>
        <v>0</v>
      </c>
      <c r="CI54" s="130">
        <f t="shared" si="42"/>
        <v>1385815</v>
      </c>
    </row>
    <row r="55" spans="1:87" s="122" customFormat="1" ht="12" customHeight="1">
      <c r="A55" s="118" t="s">
        <v>230</v>
      </c>
      <c r="B55" s="133" t="s">
        <v>306</v>
      </c>
      <c r="C55" s="118" t="s">
        <v>307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0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5"/>
        <v>0</v>
      </c>
      <c r="X55" s="130">
        <v>0</v>
      </c>
      <c r="Y55" s="130">
        <v>0</v>
      </c>
      <c r="Z55" s="130">
        <v>0</v>
      </c>
      <c r="AA55" s="130">
        <v>0</v>
      </c>
      <c r="AB55" s="131">
        <v>0</v>
      </c>
      <c r="AC55" s="130">
        <v>0</v>
      </c>
      <c r="AD55" s="130">
        <v>0</v>
      </c>
      <c r="AE55" s="130">
        <f t="shared" si="6"/>
        <v>0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103237</v>
      </c>
      <c r="AO55" s="130">
        <f t="shared" si="10"/>
        <v>36971</v>
      </c>
      <c r="AP55" s="130">
        <v>10245</v>
      </c>
      <c r="AQ55" s="130">
        <v>0</v>
      </c>
      <c r="AR55" s="130">
        <v>26726</v>
      </c>
      <c r="AS55" s="130">
        <v>0</v>
      </c>
      <c r="AT55" s="130">
        <f t="shared" si="11"/>
        <v>61872</v>
      </c>
      <c r="AU55" s="130">
        <v>0</v>
      </c>
      <c r="AV55" s="130">
        <v>61872</v>
      </c>
      <c r="AW55" s="130">
        <v>0</v>
      </c>
      <c r="AX55" s="130">
        <v>0</v>
      </c>
      <c r="AY55" s="130">
        <f t="shared" si="12"/>
        <v>4394</v>
      </c>
      <c r="AZ55" s="130">
        <v>0</v>
      </c>
      <c r="BA55" s="130">
        <v>2655</v>
      </c>
      <c r="BB55" s="130">
        <v>1739</v>
      </c>
      <c r="BC55" s="130">
        <v>0</v>
      </c>
      <c r="BD55" s="131">
        <v>0</v>
      </c>
      <c r="BE55" s="130">
        <v>0</v>
      </c>
      <c r="BF55" s="130">
        <v>229</v>
      </c>
      <c r="BG55" s="130">
        <f t="shared" si="13"/>
        <v>103466</v>
      </c>
      <c r="BH55" s="130">
        <f t="shared" si="43"/>
        <v>0</v>
      </c>
      <c r="BI55" s="130">
        <f t="shared" si="43"/>
        <v>0</v>
      </c>
      <c r="BJ55" s="130">
        <f t="shared" si="43"/>
        <v>0</v>
      </c>
      <c r="BK55" s="130">
        <f t="shared" si="43"/>
        <v>0</v>
      </c>
      <c r="BL55" s="130">
        <f t="shared" si="43"/>
        <v>0</v>
      </c>
      <c r="BM55" s="130">
        <f t="shared" si="43"/>
        <v>0</v>
      </c>
      <c r="BN55" s="130">
        <f t="shared" si="43"/>
        <v>0</v>
      </c>
      <c r="BO55" s="131">
        <v>0</v>
      </c>
      <c r="BP55" s="130">
        <f t="shared" si="43"/>
        <v>103237</v>
      </c>
      <c r="BQ55" s="130">
        <f t="shared" si="43"/>
        <v>36971</v>
      </c>
      <c r="BR55" s="130">
        <f t="shared" si="43"/>
        <v>10245</v>
      </c>
      <c r="BS55" s="130">
        <f t="shared" si="43"/>
        <v>0</v>
      </c>
      <c r="BT55" s="130">
        <f t="shared" si="43"/>
        <v>26726</v>
      </c>
      <c r="BU55" s="130">
        <f t="shared" si="43"/>
        <v>0</v>
      </c>
      <c r="BV55" s="130">
        <f t="shared" si="43"/>
        <v>61872</v>
      </c>
      <c r="BW55" s="130">
        <f t="shared" si="28"/>
        <v>0</v>
      </c>
      <c r="BX55" s="130">
        <f t="shared" si="40"/>
        <v>61872</v>
      </c>
      <c r="BY55" s="130">
        <f t="shared" si="41"/>
        <v>0</v>
      </c>
      <c r="BZ55" s="130">
        <f t="shared" si="42"/>
        <v>0</v>
      </c>
      <c r="CA55" s="130">
        <f t="shared" si="42"/>
        <v>4394</v>
      </c>
      <c r="CB55" s="130">
        <f t="shared" si="42"/>
        <v>0</v>
      </c>
      <c r="CC55" s="130">
        <f t="shared" si="42"/>
        <v>2655</v>
      </c>
      <c r="CD55" s="130">
        <f t="shared" si="42"/>
        <v>1739</v>
      </c>
      <c r="CE55" s="130">
        <f t="shared" si="42"/>
        <v>0</v>
      </c>
      <c r="CF55" s="131">
        <v>0</v>
      </c>
      <c r="CG55" s="130">
        <f t="shared" si="42"/>
        <v>0</v>
      </c>
      <c r="CH55" s="130">
        <f t="shared" si="42"/>
        <v>229</v>
      </c>
      <c r="CI55" s="130">
        <f t="shared" si="42"/>
        <v>103466</v>
      </c>
    </row>
    <row r="56" spans="1:87" s="122" customFormat="1" ht="12" customHeight="1">
      <c r="A56" s="118" t="s">
        <v>230</v>
      </c>
      <c r="B56" s="133" t="s">
        <v>308</v>
      </c>
      <c r="C56" s="118" t="s">
        <v>309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0</v>
      </c>
      <c r="M56" s="130">
        <f t="shared" si="3"/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1">
        <v>0</v>
      </c>
      <c r="AC56" s="130">
        <v>0</v>
      </c>
      <c r="AD56" s="130">
        <v>0</v>
      </c>
      <c r="AE56" s="130">
        <f t="shared" si="6"/>
        <v>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98392</v>
      </c>
      <c r="AO56" s="130">
        <f t="shared" si="10"/>
        <v>26223</v>
      </c>
      <c r="AP56" s="130">
        <v>26223</v>
      </c>
      <c r="AQ56" s="130">
        <v>0</v>
      </c>
      <c r="AR56" s="130">
        <v>0</v>
      </c>
      <c r="AS56" s="130">
        <v>0</v>
      </c>
      <c r="AT56" s="130">
        <f t="shared" si="11"/>
        <v>53560</v>
      </c>
      <c r="AU56" s="130">
        <v>0</v>
      </c>
      <c r="AV56" s="130">
        <v>53560</v>
      </c>
      <c r="AW56" s="130">
        <v>0</v>
      </c>
      <c r="AX56" s="130">
        <v>0</v>
      </c>
      <c r="AY56" s="130">
        <f t="shared" si="12"/>
        <v>18609</v>
      </c>
      <c r="AZ56" s="130">
        <v>0</v>
      </c>
      <c r="BA56" s="130">
        <v>18609</v>
      </c>
      <c r="BB56" s="130">
        <v>0</v>
      </c>
      <c r="BC56" s="130">
        <v>0</v>
      </c>
      <c r="BD56" s="131">
        <v>0</v>
      </c>
      <c r="BE56" s="130">
        <v>0</v>
      </c>
      <c r="BF56" s="130">
        <v>1713</v>
      </c>
      <c r="BG56" s="130">
        <f t="shared" si="13"/>
        <v>100105</v>
      </c>
      <c r="BH56" s="130">
        <f t="shared" si="43"/>
        <v>0</v>
      </c>
      <c r="BI56" s="130">
        <f t="shared" si="43"/>
        <v>0</v>
      </c>
      <c r="BJ56" s="130">
        <f t="shared" si="43"/>
        <v>0</v>
      </c>
      <c r="BK56" s="130">
        <f t="shared" si="43"/>
        <v>0</v>
      </c>
      <c r="BL56" s="130">
        <f t="shared" si="43"/>
        <v>0</v>
      </c>
      <c r="BM56" s="130">
        <f t="shared" si="43"/>
        <v>0</v>
      </c>
      <c r="BN56" s="130">
        <f t="shared" si="43"/>
        <v>0</v>
      </c>
      <c r="BO56" s="131">
        <v>0</v>
      </c>
      <c r="BP56" s="130">
        <f t="shared" si="43"/>
        <v>98392</v>
      </c>
      <c r="BQ56" s="130">
        <f t="shared" si="43"/>
        <v>26223</v>
      </c>
      <c r="BR56" s="130">
        <f t="shared" si="43"/>
        <v>26223</v>
      </c>
      <c r="BS56" s="130">
        <f t="shared" si="43"/>
        <v>0</v>
      </c>
      <c r="BT56" s="130">
        <f t="shared" si="43"/>
        <v>0</v>
      </c>
      <c r="BU56" s="130">
        <f t="shared" si="43"/>
        <v>0</v>
      </c>
      <c r="BV56" s="130">
        <f t="shared" si="43"/>
        <v>53560</v>
      </c>
      <c r="BW56" s="130">
        <f t="shared" si="28"/>
        <v>0</v>
      </c>
      <c r="BX56" s="130">
        <f t="shared" si="40"/>
        <v>53560</v>
      </c>
      <c r="BY56" s="130">
        <f t="shared" si="41"/>
        <v>0</v>
      </c>
      <c r="BZ56" s="130">
        <f aca="true" t="shared" si="44" ref="BZ56:CI65">SUM(V56,AX56)</f>
        <v>0</v>
      </c>
      <c r="CA56" s="130">
        <f t="shared" si="44"/>
        <v>18609</v>
      </c>
      <c r="CB56" s="130">
        <f t="shared" si="44"/>
        <v>0</v>
      </c>
      <c r="CC56" s="130">
        <f t="shared" si="44"/>
        <v>18609</v>
      </c>
      <c r="CD56" s="130">
        <f t="shared" si="44"/>
        <v>0</v>
      </c>
      <c r="CE56" s="130">
        <f t="shared" si="44"/>
        <v>0</v>
      </c>
      <c r="CF56" s="131">
        <v>0</v>
      </c>
      <c r="CG56" s="130">
        <f t="shared" si="44"/>
        <v>0</v>
      </c>
      <c r="CH56" s="130">
        <f t="shared" si="44"/>
        <v>1713</v>
      </c>
      <c r="CI56" s="130">
        <f t="shared" si="44"/>
        <v>100105</v>
      </c>
    </row>
    <row r="57" spans="1:87" s="122" customFormat="1" ht="12" customHeight="1">
      <c r="A57" s="118" t="s">
        <v>230</v>
      </c>
      <c r="B57" s="133" t="s">
        <v>310</v>
      </c>
      <c r="C57" s="118" t="s">
        <v>311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v>0</v>
      </c>
      <c r="L57" s="130">
        <f t="shared" si="2"/>
        <v>0</v>
      </c>
      <c r="M57" s="130">
        <f t="shared" si="3"/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f t="shared" si="4"/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f t="shared" si="5"/>
        <v>0</v>
      </c>
      <c r="X57" s="130">
        <v>0</v>
      </c>
      <c r="Y57" s="130">
        <v>0</v>
      </c>
      <c r="Z57" s="130">
        <v>0</v>
      </c>
      <c r="AA57" s="130">
        <v>0</v>
      </c>
      <c r="AB57" s="131">
        <v>0</v>
      </c>
      <c r="AC57" s="130">
        <v>0</v>
      </c>
      <c r="AD57" s="130">
        <v>0</v>
      </c>
      <c r="AE57" s="130">
        <f t="shared" si="6"/>
        <v>0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59862</v>
      </c>
      <c r="AO57" s="130">
        <f t="shared" si="10"/>
        <v>26254</v>
      </c>
      <c r="AP57" s="130">
        <v>5334</v>
      </c>
      <c r="AQ57" s="130">
        <v>0</v>
      </c>
      <c r="AR57" s="130">
        <v>0</v>
      </c>
      <c r="AS57" s="130">
        <v>20920</v>
      </c>
      <c r="AT57" s="130">
        <f t="shared" si="11"/>
        <v>29279</v>
      </c>
      <c r="AU57" s="130">
        <v>0</v>
      </c>
      <c r="AV57" s="130">
        <v>0</v>
      </c>
      <c r="AW57" s="130">
        <v>29279</v>
      </c>
      <c r="AX57" s="130">
        <v>0</v>
      </c>
      <c r="AY57" s="130">
        <f t="shared" si="12"/>
        <v>4329</v>
      </c>
      <c r="AZ57" s="130">
        <v>0</v>
      </c>
      <c r="BA57" s="130">
        <v>0</v>
      </c>
      <c r="BB57" s="130">
        <v>0</v>
      </c>
      <c r="BC57" s="130">
        <v>4329</v>
      </c>
      <c r="BD57" s="131">
        <v>0</v>
      </c>
      <c r="BE57" s="130">
        <v>0</v>
      </c>
      <c r="BF57" s="130">
        <v>0</v>
      </c>
      <c r="BG57" s="130">
        <f t="shared" si="13"/>
        <v>59862</v>
      </c>
      <c r="BH57" s="130">
        <f t="shared" si="43"/>
        <v>0</v>
      </c>
      <c r="BI57" s="130">
        <f t="shared" si="43"/>
        <v>0</v>
      </c>
      <c r="BJ57" s="130">
        <f t="shared" si="43"/>
        <v>0</v>
      </c>
      <c r="BK57" s="130">
        <f t="shared" si="43"/>
        <v>0</v>
      </c>
      <c r="BL57" s="130">
        <f t="shared" si="43"/>
        <v>0</v>
      </c>
      <c r="BM57" s="130">
        <f t="shared" si="43"/>
        <v>0</v>
      </c>
      <c r="BN57" s="130">
        <f t="shared" si="43"/>
        <v>0</v>
      </c>
      <c r="BO57" s="131">
        <v>0</v>
      </c>
      <c r="BP57" s="130">
        <f t="shared" si="43"/>
        <v>59862</v>
      </c>
      <c r="BQ57" s="130">
        <f t="shared" si="43"/>
        <v>26254</v>
      </c>
      <c r="BR57" s="130">
        <f t="shared" si="43"/>
        <v>5334</v>
      </c>
      <c r="BS57" s="130">
        <f t="shared" si="43"/>
        <v>0</v>
      </c>
      <c r="BT57" s="130">
        <f t="shared" si="43"/>
        <v>0</v>
      </c>
      <c r="BU57" s="130">
        <f t="shared" si="43"/>
        <v>20920</v>
      </c>
      <c r="BV57" s="130">
        <f t="shared" si="43"/>
        <v>29279</v>
      </c>
      <c r="BW57" s="130">
        <f t="shared" si="28"/>
        <v>0</v>
      </c>
      <c r="BX57" s="130">
        <f t="shared" si="40"/>
        <v>0</v>
      </c>
      <c r="BY57" s="130">
        <f t="shared" si="41"/>
        <v>29279</v>
      </c>
      <c r="BZ57" s="130">
        <f t="shared" si="44"/>
        <v>0</v>
      </c>
      <c r="CA57" s="130">
        <f t="shared" si="44"/>
        <v>4329</v>
      </c>
      <c r="CB57" s="130">
        <f t="shared" si="44"/>
        <v>0</v>
      </c>
      <c r="CC57" s="130">
        <f t="shared" si="44"/>
        <v>0</v>
      </c>
      <c r="CD57" s="130">
        <f t="shared" si="44"/>
        <v>0</v>
      </c>
      <c r="CE57" s="130">
        <f t="shared" si="44"/>
        <v>4329</v>
      </c>
      <c r="CF57" s="131">
        <v>0</v>
      </c>
      <c r="CG57" s="130">
        <f t="shared" si="44"/>
        <v>0</v>
      </c>
      <c r="CH57" s="130">
        <f t="shared" si="44"/>
        <v>0</v>
      </c>
      <c r="CI57" s="130">
        <f t="shared" si="44"/>
        <v>59862</v>
      </c>
    </row>
    <row r="58" spans="1:87" s="122" customFormat="1" ht="12" customHeight="1">
      <c r="A58" s="118" t="s">
        <v>230</v>
      </c>
      <c r="B58" s="133" t="s">
        <v>312</v>
      </c>
      <c r="C58" s="118" t="s">
        <v>313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0</v>
      </c>
      <c r="L58" s="130">
        <f t="shared" si="2"/>
        <v>466263</v>
      </c>
      <c r="M58" s="130">
        <f t="shared" si="3"/>
        <v>47419</v>
      </c>
      <c r="N58" s="130">
        <v>47419</v>
      </c>
      <c r="O58" s="130">
        <v>0</v>
      </c>
      <c r="P58" s="130">
        <v>0</v>
      </c>
      <c r="Q58" s="130">
        <v>0</v>
      </c>
      <c r="R58" s="130">
        <f t="shared" si="4"/>
        <v>270729</v>
      </c>
      <c r="S58" s="130">
        <v>0</v>
      </c>
      <c r="T58" s="130">
        <v>216583</v>
      </c>
      <c r="U58" s="130">
        <v>54146</v>
      </c>
      <c r="V58" s="130">
        <v>0</v>
      </c>
      <c r="W58" s="130">
        <f t="shared" si="5"/>
        <v>148115</v>
      </c>
      <c r="X58" s="130">
        <v>0</v>
      </c>
      <c r="Y58" s="130">
        <v>124825</v>
      </c>
      <c r="Z58" s="130">
        <v>0</v>
      </c>
      <c r="AA58" s="130">
        <v>23290</v>
      </c>
      <c r="AB58" s="131">
        <v>0</v>
      </c>
      <c r="AC58" s="130">
        <v>0</v>
      </c>
      <c r="AD58" s="130">
        <v>0</v>
      </c>
      <c r="AE58" s="130">
        <f t="shared" si="6"/>
        <v>466263</v>
      </c>
      <c r="AF58" s="130">
        <f t="shared" si="7"/>
        <v>5775</v>
      </c>
      <c r="AG58" s="130">
        <f t="shared" si="8"/>
        <v>5775</v>
      </c>
      <c r="AH58" s="130">
        <v>0</v>
      </c>
      <c r="AI58" s="130">
        <v>0</v>
      </c>
      <c r="AJ58" s="130">
        <v>0</v>
      </c>
      <c r="AK58" s="130">
        <v>5775</v>
      </c>
      <c r="AL58" s="130">
        <v>0</v>
      </c>
      <c r="AM58" s="131">
        <v>0</v>
      </c>
      <c r="AN58" s="130">
        <f t="shared" si="9"/>
        <v>76022</v>
      </c>
      <c r="AO58" s="130">
        <f t="shared" si="10"/>
        <v>24457</v>
      </c>
      <c r="AP58" s="130">
        <v>15037</v>
      </c>
      <c r="AQ58" s="130">
        <v>0</v>
      </c>
      <c r="AR58" s="130">
        <v>9420</v>
      </c>
      <c r="AS58" s="130">
        <v>0</v>
      </c>
      <c r="AT58" s="130">
        <f t="shared" si="11"/>
        <v>47615</v>
      </c>
      <c r="AU58" s="130">
        <v>0</v>
      </c>
      <c r="AV58" s="130">
        <v>47615</v>
      </c>
      <c r="AW58" s="130">
        <v>0</v>
      </c>
      <c r="AX58" s="130">
        <v>0</v>
      </c>
      <c r="AY58" s="130">
        <f t="shared" si="12"/>
        <v>3950</v>
      </c>
      <c r="AZ58" s="130">
        <v>0</v>
      </c>
      <c r="BA58" s="130">
        <v>0</v>
      </c>
      <c r="BB58" s="130">
        <v>0</v>
      </c>
      <c r="BC58" s="130">
        <v>3950</v>
      </c>
      <c r="BD58" s="131">
        <v>0</v>
      </c>
      <c r="BE58" s="130">
        <v>0</v>
      </c>
      <c r="BF58" s="130">
        <v>0</v>
      </c>
      <c r="BG58" s="130">
        <f t="shared" si="13"/>
        <v>81797</v>
      </c>
      <c r="BH58" s="130">
        <f t="shared" si="43"/>
        <v>5775</v>
      </c>
      <c r="BI58" s="130">
        <f t="shared" si="43"/>
        <v>5775</v>
      </c>
      <c r="BJ58" s="130">
        <f t="shared" si="43"/>
        <v>0</v>
      </c>
      <c r="BK58" s="130">
        <f t="shared" si="43"/>
        <v>0</v>
      </c>
      <c r="BL58" s="130">
        <f t="shared" si="43"/>
        <v>0</v>
      </c>
      <c r="BM58" s="130">
        <f t="shared" si="43"/>
        <v>5775</v>
      </c>
      <c r="BN58" s="130">
        <f t="shared" si="43"/>
        <v>0</v>
      </c>
      <c r="BO58" s="131">
        <v>0</v>
      </c>
      <c r="BP58" s="130">
        <f t="shared" si="43"/>
        <v>542285</v>
      </c>
      <c r="BQ58" s="130">
        <f t="shared" si="43"/>
        <v>71876</v>
      </c>
      <c r="BR58" s="130">
        <f t="shared" si="43"/>
        <v>62456</v>
      </c>
      <c r="BS58" s="130">
        <f t="shared" si="43"/>
        <v>0</v>
      </c>
      <c r="BT58" s="130">
        <f t="shared" si="43"/>
        <v>9420</v>
      </c>
      <c r="BU58" s="130">
        <f t="shared" si="43"/>
        <v>0</v>
      </c>
      <c r="BV58" s="130">
        <f t="shared" si="43"/>
        <v>318344</v>
      </c>
      <c r="BW58" s="130">
        <f t="shared" si="28"/>
        <v>0</v>
      </c>
      <c r="BX58" s="130">
        <f t="shared" si="40"/>
        <v>264198</v>
      </c>
      <c r="BY58" s="130">
        <f t="shared" si="41"/>
        <v>54146</v>
      </c>
      <c r="BZ58" s="130">
        <f t="shared" si="44"/>
        <v>0</v>
      </c>
      <c r="CA58" s="130">
        <f t="shared" si="44"/>
        <v>152065</v>
      </c>
      <c r="CB58" s="130">
        <f t="shared" si="44"/>
        <v>0</v>
      </c>
      <c r="CC58" s="130">
        <f t="shared" si="44"/>
        <v>124825</v>
      </c>
      <c r="CD58" s="130">
        <f t="shared" si="44"/>
        <v>0</v>
      </c>
      <c r="CE58" s="130">
        <f t="shared" si="44"/>
        <v>27240</v>
      </c>
      <c r="CF58" s="131">
        <v>0</v>
      </c>
      <c r="CG58" s="130">
        <f t="shared" si="44"/>
        <v>0</v>
      </c>
      <c r="CH58" s="130">
        <f t="shared" si="44"/>
        <v>0</v>
      </c>
      <c r="CI58" s="130">
        <f t="shared" si="44"/>
        <v>548060</v>
      </c>
    </row>
    <row r="59" spans="1:87" s="122" customFormat="1" ht="12" customHeight="1">
      <c r="A59" s="118" t="s">
        <v>230</v>
      </c>
      <c r="B59" s="133" t="s">
        <v>314</v>
      </c>
      <c r="C59" s="118" t="s">
        <v>315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150956</v>
      </c>
      <c r="M59" s="130">
        <f t="shared" si="3"/>
        <v>54755</v>
      </c>
      <c r="N59" s="130">
        <v>22976</v>
      </c>
      <c r="O59" s="130">
        <v>0</v>
      </c>
      <c r="P59" s="130">
        <v>23834</v>
      </c>
      <c r="Q59" s="130">
        <v>7945</v>
      </c>
      <c r="R59" s="130">
        <f t="shared" si="4"/>
        <v>46477</v>
      </c>
      <c r="S59" s="130">
        <v>0</v>
      </c>
      <c r="T59" s="130">
        <v>45080</v>
      </c>
      <c r="U59" s="130">
        <v>1397</v>
      </c>
      <c r="V59" s="130">
        <v>0</v>
      </c>
      <c r="W59" s="130">
        <f t="shared" si="5"/>
        <v>49724</v>
      </c>
      <c r="X59" s="130">
        <v>0</v>
      </c>
      <c r="Y59" s="130">
        <v>47655</v>
      </c>
      <c r="Z59" s="130">
        <v>2069</v>
      </c>
      <c r="AA59" s="130">
        <v>0</v>
      </c>
      <c r="AB59" s="131">
        <v>0</v>
      </c>
      <c r="AC59" s="130">
        <v>0</v>
      </c>
      <c r="AD59" s="130">
        <v>0</v>
      </c>
      <c r="AE59" s="130">
        <f t="shared" si="6"/>
        <v>150956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1">
        <v>0</v>
      </c>
      <c r="BE59" s="130">
        <v>0</v>
      </c>
      <c r="BF59" s="130">
        <v>0</v>
      </c>
      <c r="BG59" s="130">
        <f t="shared" si="13"/>
        <v>0</v>
      </c>
      <c r="BH59" s="130">
        <f t="shared" si="43"/>
        <v>0</v>
      </c>
      <c r="BI59" s="130">
        <f t="shared" si="43"/>
        <v>0</v>
      </c>
      <c r="BJ59" s="130">
        <f t="shared" si="43"/>
        <v>0</v>
      </c>
      <c r="BK59" s="130">
        <f t="shared" si="43"/>
        <v>0</v>
      </c>
      <c r="BL59" s="130">
        <f t="shared" si="43"/>
        <v>0</v>
      </c>
      <c r="BM59" s="130">
        <f t="shared" si="43"/>
        <v>0</v>
      </c>
      <c r="BN59" s="130">
        <f t="shared" si="43"/>
        <v>0</v>
      </c>
      <c r="BO59" s="131">
        <v>0</v>
      </c>
      <c r="BP59" s="130">
        <f t="shared" si="43"/>
        <v>150956</v>
      </c>
      <c r="BQ59" s="130">
        <f aca="true" t="shared" si="45" ref="BQ59:BQ65">SUM(M59,AO59)</f>
        <v>54755</v>
      </c>
      <c r="BR59" s="130">
        <f aca="true" t="shared" si="46" ref="BR59:BR65">SUM(N59,AP59)</f>
        <v>22976</v>
      </c>
      <c r="BS59" s="130">
        <f aca="true" t="shared" si="47" ref="BS59:BS65">SUM(O59,AQ59)</f>
        <v>0</v>
      </c>
      <c r="BT59" s="130">
        <f aca="true" t="shared" si="48" ref="BT59:BT65">SUM(P59,AR59)</f>
        <v>23834</v>
      </c>
      <c r="BU59" s="130">
        <f aca="true" t="shared" si="49" ref="BU59:BU65">SUM(Q59,AS59)</f>
        <v>7945</v>
      </c>
      <c r="BV59" s="130">
        <f aca="true" t="shared" si="50" ref="BV59:BV65">SUM(R59,AT59)</f>
        <v>46477</v>
      </c>
      <c r="BW59" s="130">
        <f t="shared" si="28"/>
        <v>0</v>
      </c>
      <c r="BX59" s="130">
        <f t="shared" si="40"/>
        <v>45080</v>
      </c>
      <c r="BY59" s="130">
        <f t="shared" si="41"/>
        <v>1397</v>
      </c>
      <c r="BZ59" s="130">
        <f t="shared" si="44"/>
        <v>0</v>
      </c>
      <c r="CA59" s="130">
        <f t="shared" si="44"/>
        <v>49724</v>
      </c>
      <c r="CB59" s="130">
        <f t="shared" si="44"/>
        <v>0</v>
      </c>
      <c r="CC59" s="130">
        <f t="shared" si="44"/>
        <v>47655</v>
      </c>
      <c r="CD59" s="130">
        <f t="shared" si="44"/>
        <v>2069</v>
      </c>
      <c r="CE59" s="130">
        <f t="shared" si="44"/>
        <v>0</v>
      </c>
      <c r="CF59" s="131">
        <v>0</v>
      </c>
      <c r="CG59" s="130">
        <f t="shared" si="44"/>
        <v>0</v>
      </c>
      <c r="CH59" s="130">
        <f t="shared" si="44"/>
        <v>0</v>
      </c>
      <c r="CI59" s="130">
        <f t="shared" si="44"/>
        <v>150956</v>
      </c>
    </row>
    <row r="60" spans="1:87" s="122" customFormat="1" ht="12" customHeight="1">
      <c r="A60" s="118" t="s">
        <v>230</v>
      </c>
      <c r="B60" s="133" t="s">
        <v>316</v>
      </c>
      <c r="C60" s="118" t="s">
        <v>317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1">
        <v>0</v>
      </c>
      <c r="L60" s="130">
        <f t="shared" si="2"/>
        <v>690262</v>
      </c>
      <c r="M60" s="130">
        <f t="shared" si="3"/>
        <v>69991</v>
      </c>
      <c r="N60" s="130">
        <v>69991</v>
      </c>
      <c r="O60" s="130">
        <v>0</v>
      </c>
      <c r="P60" s="130">
        <v>0</v>
      </c>
      <c r="Q60" s="130">
        <v>0</v>
      </c>
      <c r="R60" s="130">
        <f t="shared" si="4"/>
        <v>531111</v>
      </c>
      <c r="S60" s="130">
        <v>0</v>
      </c>
      <c r="T60" s="130">
        <v>531111</v>
      </c>
      <c r="U60" s="130">
        <v>0</v>
      </c>
      <c r="V60" s="130">
        <v>0</v>
      </c>
      <c r="W60" s="130">
        <f t="shared" si="5"/>
        <v>89160</v>
      </c>
      <c r="X60" s="130">
        <v>0</v>
      </c>
      <c r="Y60" s="130">
        <v>89160</v>
      </c>
      <c r="Z60" s="130">
        <v>0</v>
      </c>
      <c r="AA60" s="130">
        <v>0</v>
      </c>
      <c r="AB60" s="131">
        <v>0</v>
      </c>
      <c r="AC60" s="130">
        <v>0</v>
      </c>
      <c r="AD60" s="130">
        <v>0</v>
      </c>
      <c r="AE60" s="130">
        <f t="shared" si="6"/>
        <v>690262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1">
        <v>0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1">
        <v>0</v>
      </c>
      <c r="BE60" s="130">
        <v>0</v>
      </c>
      <c r="BF60" s="130">
        <v>0</v>
      </c>
      <c r="BG60" s="130">
        <f t="shared" si="13"/>
        <v>0</v>
      </c>
      <c r="BH60" s="130">
        <f aca="true" t="shared" si="51" ref="BH60:BH65">SUM(D60,AF60)</f>
        <v>0</v>
      </c>
      <c r="BI60" s="130">
        <f aca="true" t="shared" si="52" ref="BI60:BI65">SUM(E60,AG60)</f>
        <v>0</v>
      </c>
      <c r="BJ60" s="130">
        <f aca="true" t="shared" si="53" ref="BJ60:BJ65">SUM(F60,AH60)</f>
        <v>0</v>
      </c>
      <c r="BK60" s="130">
        <f aca="true" t="shared" si="54" ref="BK60:BK65">SUM(G60,AI60)</f>
        <v>0</v>
      </c>
      <c r="BL60" s="130">
        <f aca="true" t="shared" si="55" ref="BL60:BL65">SUM(H60,AJ60)</f>
        <v>0</v>
      </c>
      <c r="BM60" s="130">
        <f aca="true" t="shared" si="56" ref="BM60:BM65">SUM(I60,AK60)</f>
        <v>0</v>
      </c>
      <c r="BN60" s="130">
        <f aca="true" t="shared" si="57" ref="BN60:BN65">SUM(J60,AL60)</f>
        <v>0</v>
      </c>
      <c r="BO60" s="131">
        <v>0</v>
      </c>
      <c r="BP60" s="130">
        <f aca="true" t="shared" si="58" ref="BP60:BP65">SUM(L60,AN60)</f>
        <v>690262</v>
      </c>
      <c r="BQ60" s="130">
        <f t="shared" si="45"/>
        <v>69991</v>
      </c>
      <c r="BR60" s="130">
        <f t="shared" si="46"/>
        <v>69991</v>
      </c>
      <c r="BS60" s="130">
        <f t="shared" si="47"/>
        <v>0</v>
      </c>
      <c r="BT60" s="130">
        <f t="shared" si="48"/>
        <v>0</v>
      </c>
      <c r="BU60" s="130">
        <f t="shared" si="49"/>
        <v>0</v>
      </c>
      <c r="BV60" s="130">
        <f t="shared" si="50"/>
        <v>531111</v>
      </c>
      <c r="BW60" s="130">
        <f t="shared" si="28"/>
        <v>0</v>
      </c>
      <c r="BX60" s="130">
        <f t="shared" si="40"/>
        <v>531111</v>
      </c>
      <c r="BY60" s="130">
        <f t="shared" si="41"/>
        <v>0</v>
      </c>
      <c r="BZ60" s="130">
        <f t="shared" si="44"/>
        <v>0</v>
      </c>
      <c r="CA60" s="130">
        <f t="shared" si="44"/>
        <v>89160</v>
      </c>
      <c r="CB60" s="130">
        <f t="shared" si="44"/>
        <v>0</v>
      </c>
      <c r="CC60" s="130">
        <f t="shared" si="44"/>
        <v>89160</v>
      </c>
      <c r="CD60" s="130">
        <f t="shared" si="44"/>
        <v>0</v>
      </c>
      <c r="CE60" s="130">
        <f t="shared" si="44"/>
        <v>0</v>
      </c>
      <c r="CF60" s="131">
        <v>0</v>
      </c>
      <c r="CG60" s="130">
        <f t="shared" si="44"/>
        <v>0</v>
      </c>
      <c r="CH60" s="130">
        <f t="shared" si="44"/>
        <v>0</v>
      </c>
      <c r="CI60" s="130">
        <f t="shared" si="44"/>
        <v>690262</v>
      </c>
    </row>
    <row r="61" spans="1:87" s="122" customFormat="1" ht="12" customHeight="1">
      <c r="A61" s="118" t="s">
        <v>230</v>
      </c>
      <c r="B61" s="133" t="s">
        <v>318</v>
      </c>
      <c r="C61" s="118" t="s">
        <v>319</v>
      </c>
      <c r="D61" s="130">
        <f t="shared" si="0"/>
        <v>0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1">
        <v>0</v>
      </c>
      <c r="L61" s="130">
        <f t="shared" si="2"/>
        <v>447575</v>
      </c>
      <c r="M61" s="130">
        <f t="shared" si="3"/>
        <v>78901</v>
      </c>
      <c r="N61" s="130">
        <v>48481</v>
      </c>
      <c r="O61" s="130">
        <v>0</v>
      </c>
      <c r="P61" s="130">
        <v>30420</v>
      </c>
      <c r="Q61" s="130">
        <v>0</v>
      </c>
      <c r="R61" s="130">
        <f t="shared" si="4"/>
        <v>265691</v>
      </c>
      <c r="S61" s="130">
        <v>0</v>
      </c>
      <c r="T61" s="130">
        <v>257936</v>
      </c>
      <c r="U61" s="130">
        <v>7755</v>
      </c>
      <c r="V61" s="130">
        <v>0</v>
      </c>
      <c r="W61" s="130">
        <f t="shared" si="5"/>
        <v>102983</v>
      </c>
      <c r="X61" s="130">
        <v>0</v>
      </c>
      <c r="Y61" s="130">
        <v>97463</v>
      </c>
      <c r="Z61" s="130">
        <v>5520</v>
      </c>
      <c r="AA61" s="130">
        <v>0</v>
      </c>
      <c r="AB61" s="131">
        <v>0</v>
      </c>
      <c r="AC61" s="130">
        <v>0</v>
      </c>
      <c r="AD61" s="130">
        <v>0</v>
      </c>
      <c r="AE61" s="130">
        <f t="shared" si="6"/>
        <v>447575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1">
        <v>0</v>
      </c>
      <c r="AN61" s="130">
        <f t="shared" si="9"/>
        <v>177685</v>
      </c>
      <c r="AO61" s="130">
        <f t="shared" si="10"/>
        <v>50066</v>
      </c>
      <c r="AP61" s="130">
        <v>37029</v>
      </c>
      <c r="AQ61" s="130">
        <v>0</v>
      </c>
      <c r="AR61" s="130">
        <v>13037</v>
      </c>
      <c r="AS61" s="130">
        <v>0</v>
      </c>
      <c r="AT61" s="130">
        <f t="shared" si="11"/>
        <v>102028</v>
      </c>
      <c r="AU61" s="130">
        <v>0</v>
      </c>
      <c r="AV61" s="130">
        <v>102028</v>
      </c>
      <c r="AW61" s="130">
        <v>0</v>
      </c>
      <c r="AX61" s="130">
        <v>0</v>
      </c>
      <c r="AY61" s="130">
        <f t="shared" si="12"/>
        <v>25591</v>
      </c>
      <c r="AZ61" s="130">
        <v>0</v>
      </c>
      <c r="BA61" s="130">
        <v>25591</v>
      </c>
      <c r="BB61" s="130">
        <v>0</v>
      </c>
      <c r="BC61" s="130">
        <v>0</v>
      </c>
      <c r="BD61" s="131">
        <v>0</v>
      </c>
      <c r="BE61" s="130">
        <v>0</v>
      </c>
      <c r="BF61" s="130">
        <v>0</v>
      </c>
      <c r="BG61" s="130">
        <f t="shared" si="13"/>
        <v>177685</v>
      </c>
      <c r="BH61" s="130">
        <f t="shared" si="51"/>
        <v>0</v>
      </c>
      <c r="BI61" s="130">
        <f t="shared" si="52"/>
        <v>0</v>
      </c>
      <c r="BJ61" s="130">
        <f t="shared" si="53"/>
        <v>0</v>
      </c>
      <c r="BK61" s="130">
        <f t="shared" si="54"/>
        <v>0</v>
      </c>
      <c r="BL61" s="130">
        <f t="shared" si="55"/>
        <v>0</v>
      </c>
      <c r="BM61" s="130">
        <f t="shared" si="56"/>
        <v>0</v>
      </c>
      <c r="BN61" s="130">
        <f t="shared" si="57"/>
        <v>0</v>
      </c>
      <c r="BO61" s="131">
        <v>0</v>
      </c>
      <c r="BP61" s="130">
        <f t="shared" si="58"/>
        <v>625260</v>
      </c>
      <c r="BQ61" s="130">
        <f t="shared" si="45"/>
        <v>128967</v>
      </c>
      <c r="BR61" s="130">
        <f t="shared" si="46"/>
        <v>85510</v>
      </c>
      <c r="BS61" s="130">
        <f t="shared" si="47"/>
        <v>0</v>
      </c>
      <c r="BT61" s="130">
        <f t="shared" si="48"/>
        <v>43457</v>
      </c>
      <c r="BU61" s="130">
        <f t="shared" si="49"/>
        <v>0</v>
      </c>
      <c r="BV61" s="130">
        <f t="shared" si="50"/>
        <v>367719</v>
      </c>
      <c r="BW61" s="130">
        <f t="shared" si="28"/>
        <v>0</v>
      </c>
      <c r="BX61" s="130">
        <f t="shared" si="40"/>
        <v>359964</v>
      </c>
      <c r="BY61" s="130">
        <f t="shared" si="41"/>
        <v>7755</v>
      </c>
      <c r="BZ61" s="130">
        <f t="shared" si="44"/>
        <v>0</v>
      </c>
      <c r="CA61" s="130">
        <f t="shared" si="44"/>
        <v>128574</v>
      </c>
      <c r="CB61" s="130">
        <f t="shared" si="44"/>
        <v>0</v>
      </c>
      <c r="CC61" s="130">
        <f t="shared" si="44"/>
        <v>123054</v>
      </c>
      <c r="CD61" s="130">
        <f t="shared" si="44"/>
        <v>5520</v>
      </c>
      <c r="CE61" s="130">
        <f t="shared" si="44"/>
        <v>0</v>
      </c>
      <c r="CF61" s="131">
        <v>0</v>
      </c>
      <c r="CG61" s="130">
        <f t="shared" si="44"/>
        <v>0</v>
      </c>
      <c r="CH61" s="130">
        <f t="shared" si="44"/>
        <v>0</v>
      </c>
      <c r="CI61" s="130">
        <f t="shared" si="44"/>
        <v>625260</v>
      </c>
    </row>
    <row r="62" spans="1:87" s="122" customFormat="1" ht="12" customHeight="1">
      <c r="A62" s="118" t="s">
        <v>230</v>
      </c>
      <c r="B62" s="133" t="s">
        <v>320</v>
      </c>
      <c r="C62" s="118" t="s">
        <v>321</v>
      </c>
      <c r="D62" s="130">
        <f t="shared" si="0"/>
        <v>4935</v>
      </c>
      <c r="E62" s="130">
        <f t="shared" si="1"/>
        <v>4935</v>
      </c>
      <c r="F62" s="130">
        <v>0</v>
      </c>
      <c r="G62" s="130">
        <v>0</v>
      </c>
      <c r="H62" s="130">
        <v>4935</v>
      </c>
      <c r="I62" s="130">
        <v>0</v>
      </c>
      <c r="J62" s="130">
        <v>0</v>
      </c>
      <c r="K62" s="131">
        <v>0</v>
      </c>
      <c r="L62" s="130">
        <f t="shared" si="2"/>
        <v>60052</v>
      </c>
      <c r="M62" s="130">
        <f t="shared" si="3"/>
        <v>35460</v>
      </c>
      <c r="N62" s="130">
        <v>21276</v>
      </c>
      <c r="O62" s="130">
        <v>0</v>
      </c>
      <c r="P62" s="130">
        <v>0</v>
      </c>
      <c r="Q62" s="130">
        <v>14184</v>
      </c>
      <c r="R62" s="130">
        <f t="shared" si="4"/>
        <v>24592</v>
      </c>
      <c r="S62" s="130">
        <v>0</v>
      </c>
      <c r="T62" s="130">
        <v>0</v>
      </c>
      <c r="U62" s="130">
        <v>24592</v>
      </c>
      <c r="V62" s="130">
        <v>0</v>
      </c>
      <c r="W62" s="130">
        <f t="shared" si="5"/>
        <v>0</v>
      </c>
      <c r="X62" s="130">
        <v>0</v>
      </c>
      <c r="Y62" s="130">
        <v>0</v>
      </c>
      <c r="Z62" s="130">
        <v>0</v>
      </c>
      <c r="AA62" s="130">
        <v>0</v>
      </c>
      <c r="AB62" s="131">
        <v>0</v>
      </c>
      <c r="AC62" s="130">
        <v>0</v>
      </c>
      <c r="AD62" s="130">
        <v>14400</v>
      </c>
      <c r="AE62" s="130">
        <f t="shared" si="6"/>
        <v>79387</v>
      </c>
      <c r="AF62" s="130">
        <f t="shared" si="7"/>
        <v>49455</v>
      </c>
      <c r="AG62" s="130">
        <f t="shared" si="8"/>
        <v>49455</v>
      </c>
      <c r="AH62" s="130">
        <v>0</v>
      </c>
      <c r="AI62" s="130">
        <v>49455</v>
      </c>
      <c r="AJ62" s="130">
        <v>0</v>
      </c>
      <c r="AK62" s="130">
        <v>0</v>
      </c>
      <c r="AL62" s="130">
        <v>0</v>
      </c>
      <c r="AM62" s="131">
        <v>0</v>
      </c>
      <c r="AN62" s="130">
        <f t="shared" si="9"/>
        <v>87881</v>
      </c>
      <c r="AO62" s="130">
        <f t="shared" si="10"/>
        <v>8133</v>
      </c>
      <c r="AP62" s="130">
        <v>8133</v>
      </c>
      <c r="AQ62" s="130">
        <v>0</v>
      </c>
      <c r="AR62" s="130">
        <v>0</v>
      </c>
      <c r="AS62" s="130"/>
      <c r="AT62" s="130">
        <f t="shared" si="11"/>
        <v>79748</v>
      </c>
      <c r="AU62" s="130">
        <v>0</v>
      </c>
      <c r="AV62" s="130">
        <v>0</v>
      </c>
      <c r="AW62" s="130">
        <v>79748</v>
      </c>
      <c r="AX62" s="130">
        <v>0</v>
      </c>
      <c r="AY62" s="130">
        <f t="shared" si="12"/>
        <v>0</v>
      </c>
      <c r="AZ62" s="130">
        <v>0</v>
      </c>
      <c r="BA62" s="130">
        <v>0</v>
      </c>
      <c r="BB62" s="130">
        <v>0</v>
      </c>
      <c r="BC62" s="130">
        <v>0</v>
      </c>
      <c r="BD62" s="131">
        <v>0</v>
      </c>
      <c r="BE62" s="130">
        <v>0</v>
      </c>
      <c r="BF62" s="130">
        <v>1159</v>
      </c>
      <c r="BG62" s="130">
        <f t="shared" si="13"/>
        <v>138495</v>
      </c>
      <c r="BH62" s="130">
        <f t="shared" si="51"/>
        <v>54390</v>
      </c>
      <c r="BI62" s="130">
        <f t="shared" si="52"/>
        <v>54390</v>
      </c>
      <c r="BJ62" s="130">
        <f t="shared" si="53"/>
        <v>0</v>
      </c>
      <c r="BK62" s="130">
        <f t="shared" si="54"/>
        <v>49455</v>
      </c>
      <c r="BL62" s="130">
        <f t="shared" si="55"/>
        <v>4935</v>
      </c>
      <c r="BM62" s="130">
        <f t="shared" si="56"/>
        <v>0</v>
      </c>
      <c r="BN62" s="130">
        <f t="shared" si="57"/>
        <v>0</v>
      </c>
      <c r="BO62" s="131">
        <v>0</v>
      </c>
      <c r="BP62" s="130">
        <f t="shared" si="58"/>
        <v>147933</v>
      </c>
      <c r="BQ62" s="130">
        <f t="shared" si="45"/>
        <v>43593</v>
      </c>
      <c r="BR62" s="130">
        <f t="shared" si="46"/>
        <v>29409</v>
      </c>
      <c r="BS62" s="130">
        <f t="shared" si="47"/>
        <v>0</v>
      </c>
      <c r="BT62" s="130">
        <f t="shared" si="48"/>
        <v>0</v>
      </c>
      <c r="BU62" s="130">
        <f t="shared" si="49"/>
        <v>14184</v>
      </c>
      <c r="BV62" s="130">
        <f t="shared" si="50"/>
        <v>104340</v>
      </c>
      <c r="BW62" s="130">
        <f t="shared" si="28"/>
        <v>0</v>
      </c>
      <c r="BX62" s="130">
        <f t="shared" si="40"/>
        <v>0</v>
      </c>
      <c r="BY62" s="130">
        <f t="shared" si="41"/>
        <v>104340</v>
      </c>
      <c r="BZ62" s="130">
        <f t="shared" si="44"/>
        <v>0</v>
      </c>
      <c r="CA62" s="130">
        <f t="shared" si="44"/>
        <v>0</v>
      </c>
      <c r="CB62" s="130">
        <f t="shared" si="44"/>
        <v>0</v>
      </c>
      <c r="CC62" s="130">
        <f t="shared" si="44"/>
        <v>0</v>
      </c>
      <c r="CD62" s="130">
        <f t="shared" si="44"/>
        <v>0</v>
      </c>
      <c r="CE62" s="130">
        <f t="shared" si="44"/>
        <v>0</v>
      </c>
      <c r="CF62" s="131">
        <v>0</v>
      </c>
      <c r="CG62" s="130">
        <f t="shared" si="44"/>
        <v>0</v>
      </c>
      <c r="CH62" s="130">
        <f t="shared" si="44"/>
        <v>15559</v>
      </c>
      <c r="CI62" s="130">
        <f t="shared" si="44"/>
        <v>217882</v>
      </c>
    </row>
    <row r="63" spans="1:87" s="122" customFormat="1" ht="12" customHeight="1">
      <c r="A63" s="118" t="s">
        <v>230</v>
      </c>
      <c r="B63" s="133" t="s">
        <v>322</v>
      </c>
      <c r="C63" s="118" t="s">
        <v>323</v>
      </c>
      <c r="D63" s="130">
        <f t="shared" si="0"/>
        <v>1221565</v>
      </c>
      <c r="E63" s="130">
        <f t="shared" si="1"/>
        <v>1221565</v>
      </c>
      <c r="F63" s="130">
        <v>0</v>
      </c>
      <c r="G63" s="130">
        <v>399914</v>
      </c>
      <c r="H63" s="130">
        <v>776171</v>
      </c>
      <c r="I63" s="130">
        <v>45480</v>
      </c>
      <c r="J63" s="130">
        <v>0</v>
      </c>
      <c r="K63" s="131">
        <v>0</v>
      </c>
      <c r="L63" s="130">
        <f t="shared" si="2"/>
        <v>139438</v>
      </c>
      <c r="M63" s="130">
        <f t="shared" si="3"/>
        <v>38792</v>
      </c>
      <c r="N63" s="130">
        <v>38792</v>
      </c>
      <c r="O63" s="130">
        <v>0</v>
      </c>
      <c r="P63" s="130">
        <v>0</v>
      </c>
      <c r="Q63" s="130">
        <v>0</v>
      </c>
      <c r="R63" s="130">
        <f t="shared" si="4"/>
        <v>0</v>
      </c>
      <c r="S63" s="130">
        <v>0</v>
      </c>
      <c r="T63" s="130"/>
      <c r="U63" s="130">
        <v>0</v>
      </c>
      <c r="V63" s="130">
        <v>0</v>
      </c>
      <c r="W63" s="130">
        <f t="shared" si="5"/>
        <v>100646</v>
      </c>
      <c r="X63" s="130">
        <v>0</v>
      </c>
      <c r="Y63" s="130">
        <v>100164</v>
      </c>
      <c r="Z63" s="130">
        <v>0</v>
      </c>
      <c r="AA63" s="130">
        <v>482</v>
      </c>
      <c r="AB63" s="131">
        <v>0</v>
      </c>
      <c r="AC63" s="130">
        <v>0</v>
      </c>
      <c r="AD63" s="130">
        <v>85717</v>
      </c>
      <c r="AE63" s="130">
        <f t="shared" si="6"/>
        <v>1446720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1">
        <v>0</v>
      </c>
      <c r="AN63" s="130">
        <f t="shared" si="9"/>
        <v>0</v>
      </c>
      <c r="AO63" s="130">
        <f t="shared" si="10"/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1">
        <v>0</v>
      </c>
      <c r="BE63" s="130">
        <v>0</v>
      </c>
      <c r="BF63" s="130">
        <v>0</v>
      </c>
      <c r="BG63" s="130">
        <f t="shared" si="13"/>
        <v>0</v>
      </c>
      <c r="BH63" s="130">
        <f t="shared" si="51"/>
        <v>1221565</v>
      </c>
      <c r="BI63" s="130">
        <f t="shared" si="52"/>
        <v>1221565</v>
      </c>
      <c r="BJ63" s="130">
        <f t="shared" si="53"/>
        <v>0</v>
      </c>
      <c r="BK63" s="130">
        <f t="shared" si="54"/>
        <v>399914</v>
      </c>
      <c r="BL63" s="130">
        <f t="shared" si="55"/>
        <v>776171</v>
      </c>
      <c r="BM63" s="130">
        <f t="shared" si="56"/>
        <v>45480</v>
      </c>
      <c r="BN63" s="130">
        <f t="shared" si="57"/>
        <v>0</v>
      </c>
      <c r="BO63" s="131">
        <v>0</v>
      </c>
      <c r="BP63" s="130">
        <f t="shared" si="58"/>
        <v>139438</v>
      </c>
      <c r="BQ63" s="130">
        <f t="shared" si="45"/>
        <v>38792</v>
      </c>
      <c r="BR63" s="130">
        <f t="shared" si="46"/>
        <v>38792</v>
      </c>
      <c r="BS63" s="130">
        <f t="shared" si="47"/>
        <v>0</v>
      </c>
      <c r="BT63" s="130">
        <f t="shared" si="48"/>
        <v>0</v>
      </c>
      <c r="BU63" s="130">
        <f t="shared" si="49"/>
        <v>0</v>
      </c>
      <c r="BV63" s="130">
        <f t="shared" si="50"/>
        <v>0</v>
      </c>
      <c r="BW63" s="130">
        <f t="shared" si="28"/>
        <v>0</v>
      </c>
      <c r="BX63" s="130">
        <f t="shared" si="40"/>
        <v>0</v>
      </c>
      <c r="BY63" s="130">
        <f t="shared" si="41"/>
        <v>0</v>
      </c>
      <c r="BZ63" s="130">
        <f t="shared" si="44"/>
        <v>0</v>
      </c>
      <c r="CA63" s="130">
        <f t="shared" si="44"/>
        <v>100646</v>
      </c>
      <c r="CB63" s="130">
        <f t="shared" si="44"/>
        <v>0</v>
      </c>
      <c r="CC63" s="130">
        <f t="shared" si="44"/>
        <v>100164</v>
      </c>
      <c r="CD63" s="130">
        <f t="shared" si="44"/>
        <v>0</v>
      </c>
      <c r="CE63" s="130">
        <f t="shared" si="44"/>
        <v>482</v>
      </c>
      <c r="CF63" s="131">
        <v>0</v>
      </c>
      <c r="CG63" s="130">
        <f t="shared" si="44"/>
        <v>0</v>
      </c>
      <c r="CH63" s="130">
        <f t="shared" si="44"/>
        <v>85717</v>
      </c>
      <c r="CI63" s="130">
        <f t="shared" si="44"/>
        <v>1446720</v>
      </c>
    </row>
    <row r="64" spans="1:87" s="122" customFormat="1" ht="12" customHeight="1">
      <c r="A64" s="118" t="s">
        <v>230</v>
      </c>
      <c r="B64" s="133" t="s">
        <v>324</v>
      </c>
      <c r="C64" s="118" t="s">
        <v>325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1">
        <v>0</v>
      </c>
      <c r="L64" s="130">
        <f t="shared" si="2"/>
        <v>692662</v>
      </c>
      <c r="M64" s="130">
        <f t="shared" si="3"/>
        <v>29026</v>
      </c>
      <c r="N64" s="130">
        <v>29026</v>
      </c>
      <c r="O64" s="130">
        <v>0</v>
      </c>
      <c r="P64" s="130">
        <v>0</v>
      </c>
      <c r="Q64" s="130">
        <v>0</v>
      </c>
      <c r="R64" s="130">
        <f t="shared" si="4"/>
        <v>18391</v>
      </c>
      <c r="S64" s="130">
        <v>0</v>
      </c>
      <c r="T64" s="130">
        <v>0</v>
      </c>
      <c r="U64" s="130">
        <v>18391</v>
      </c>
      <c r="V64" s="130">
        <v>0</v>
      </c>
      <c r="W64" s="130">
        <f t="shared" si="5"/>
        <v>645245</v>
      </c>
      <c r="X64" s="130">
        <v>0</v>
      </c>
      <c r="Y64" s="130">
        <v>610175</v>
      </c>
      <c r="Z64" s="130">
        <v>35070</v>
      </c>
      <c r="AA64" s="130">
        <v>0</v>
      </c>
      <c r="AB64" s="131">
        <v>0</v>
      </c>
      <c r="AC64" s="130">
        <v>0</v>
      </c>
      <c r="AD64" s="130">
        <v>507709</v>
      </c>
      <c r="AE64" s="130">
        <f t="shared" si="6"/>
        <v>1200371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1">
        <v>0</v>
      </c>
      <c r="AN64" s="130">
        <f t="shared" si="9"/>
        <v>0</v>
      </c>
      <c r="AO64" s="130">
        <f t="shared" si="10"/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f t="shared" si="11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f t="shared" si="12"/>
        <v>0</v>
      </c>
      <c r="AZ64" s="130">
        <v>0</v>
      </c>
      <c r="BA64" s="130">
        <v>0</v>
      </c>
      <c r="BB64" s="130">
        <v>0</v>
      </c>
      <c r="BC64" s="130">
        <v>0</v>
      </c>
      <c r="BD64" s="131">
        <v>0</v>
      </c>
      <c r="BE64" s="130">
        <v>0</v>
      </c>
      <c r="BF64" s="130">
        <v>0</v>
      </c>
      <c r="BG64" s="130">
        <f t="shared" si="13"/>
        <v>0</v>
      </c>
      <c r="BH64" s="130">
        <f t="shared" si="51"/>
        <v>0</v>
      </c>
      <c r="BI64" s="130">
        <f t="shared" si="52"/>
        <v>0</v>
      </c>
      <c r="BJ64" s="130">
        <f t="shared" si="53"/>
        <v>0</v>
      </c>
      <c r="BK64" s="130">
        <f t="shared" si="54"/>
        <v>0</v>
      </c>
      <c r="BL64" s="130">
        <f t="shared" si="55"/>
        <v>0</v>
      </c>
      <c r="BM64" s="130">
        <f t="shared" si="56"/>
        <v>0</v>
      </c>
      <c r="BN64" s="130">
        <f t="shared" si="57"/>
        <v>0</v>
      </c>
      <c r="BO64" s="131">
        <v>0</v>
      </c>
      <c r="BP64" s="130">
        <f t="shared" si="58"/>
        <v>692662</v>
      </c>
      <c r="BQ64" s="130">
        <f t="shared" si="45"/>
        <v>29026</v>
      </c>
      <c r="BR64" s="130">
        <f t="shared" si="46"/>
        <v>29026</v>
      </c>
      <c r="BS64" s="130">
        <f t="shared" si="47"/>
        <v>0</v>
      </c>
      <c r="BT64" s="130">
        <f t="shared" si="48"/>
        <v>0</v>
      </c>
      <c r="BU64" s="130">
        <f t="shared" si="49"/>
        <v>0</v>
      </c>
      <c r="BV64" s="130">
        <f t="shared" si="50"/>
        <v>18391</v>
      </c>
      <c r="BW64" s="130">
        <f t="shared" si="28"/>
        <v>0</v>
      </c>
      <c r="BX64" s="130">
        <f t="shared" si="40"/>
        <v>0</v>
      </c>
      <c r="BY64" s="130">
        <f t="shared" si="41"/>
        <v>18391</v>
      </c>
      <c r="BZ64" s="130">
        <f t="shared" si="44"/>
        <v>0</v>
      </c>
      <c r="CA64" s="130">
        <f t="shared" si="44"/>
        <v>645245</v>
      </c>
      <c r="CB64" s="130">
        <f t="shared" si="44"/>
        <v>0</v>
      </c>
      <c r="CC64" s="130">
        <f t="shared" si="44"/>
        <v>610175</v>
      </c>
      <c r="CD64" s="130">
        <f t="shared" si="44"/>
        <v>35070</v>
      </c>
      <c r="CE64" s="130">
        <f t="shared" si="44"/>
        <v>0</v>
      </c>
      <c r="CF64" s="131">
        <v>0</v>
      </c>
      <c r="CG64" s="130">
        <f t="shared" si="44"/>
        <v>0</v>
      </c>
      <c r="CH64" s="130">
        <f t="shared" si="44"/>
        <v>507709</v>
      </c>
      <c r="CI64" s="130">
        <f t="shared" si="44"/>
        <v>1200371</v>
      </c>
    </row>
    <row r="65" spans="1:87" s="122" customFormat="1" ht="12" customHeight="1">
      <c r="A65" s="118" t="s">
        <v>230</v>
      </c>
      <c r="B65" s="133" t="s">
        <v>326</v>
      </c>
      <c r="C65" s="118" t="s">
        <v>327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1">
        <v>0</v>
      </c>
      <c r="L65" s="130">
        <f t="shared" si="2"/>
        <v>241025</v>
      </c>
      <c r="M65" s="130">
        <f t="shared" si="3"/>
        <v>68934</v>
      </c>
      <c r="N65" s="130">
        <v>12977</v>
      </c>
      <c r="O65" s="130">
        <v>0</v>
      </c>
      <c r="P65" s="130">
        <v>47147</v>
      </c>
      <c r="Q65" s="130">
        <v>8810</v>
      </c>
      <c r="R65" s="130">
        <f t="shared" si="4"/>
        <v>117901</v>
      </c>
      <c r="S65" s="130">
        <v>0</v>
      </c>
      <c r="T65" s="130">
        <v>90688</v>
      </c>
      <c r="U65" s="130">
        <v>27213</v>
      </c>
      <c r="V65" s="130">
        <v>0</v>
      </c>
      <c r="W65" s="130">
        <f t="shared" si="5"/>
        <v>54190</v>
      </c>
      <c r="X65" s="130">
        <v>0</v>
      </c>
      <c r="Y65" s="130">
        <v>46863</v>
      </c>
      <c r="Z65" s="130">
        <v>7327</v>
      </c>
      <c r="AA65" s="130">
        <v>0</v>
      </c>
      <c r="AB65" s="131">
        <v>0</v>
      </c>
      <c r="AC65" s="130">
        <v>0</v>
      </c>
      <c r="AD65" s="130">
        <v>0</v>
      </c>
      <c r="AE65" s="130">
        <f t="shared" si="6"/>
        <v>241025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1">
        <v>0</v>
      </c>
      <c r="AN65" s="130">
        <f t="shared" si="9"/>
        <v>0</v>
      </c>
      <c r="AO65" s="130">
        <f t="shared" si="10"/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f t="shared" si="11"/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f t="shared" si="12"/>
        <v>0</v>
      </c>
      <c r="AZ65" s="130">
        <v>0</v>
      </c>
      <c r="BA65" s="130">
        <v>0</v>
      </c>
      <c r="BB65" s="130">
        <v>0</v>
      </c>
      <c r="BC65" s="130">
        <v>0</v>
      </c>
      <c r="BD65" s="131">
        <v>0</v>
      </c>
      <c r="BE65" s="130">
        <v>0</v>
      </c>
      <c r="BF65" s="130">
        <v>0</v>
      </c>
      <c r="BG65" s="130">
        <f t="shared" si="13"/>
        <v>0</v>
      </c>
      <c r="BH65" s="130">
        <f t="shared" si="51"/>
        <v>0</v>
      </c>
      <c r="BI65" s="130">
        <f t="shared" si="52"/>
        <v>0</v>
      </c>
      <c r="BJ65" s="130">
        <f t="shared" si="53"/>
        <v>0</v>
      </c>
      <c r="BK65" s="130">
        <f t="shared" si="54"/>
        <v>0</v>
      </c>
      <c r="BL65" s="130">
        <f t="shared" si="55"/>
        <v>0</v>
      </c>
      <c r="BM65" s="130">
        <f t="shared" si="56"/>
        <v>0</v>
      </c>
      <c r="BN65" s="130">
        <f t="shared" si="57"/>
        <v>0</v>
      </c>
      <c r="BO65" s="131">
        <v>0</v>
      </c>
      <c r="BP65" s="130">
        <f t="shared" si="58"/>
        <v>241025</v>
      </c>
      <c r="BQ65" s="130">
        <f t="shared" si="45"/>
        <v>68934</v>
      </c>
      <c r="BR65" s="130">
        <f t="shared" si="46"/>
        <v>12977</v>
      </c>
      <c r="BS65" s="130">
        <f t="shared" si="47"/>
        <v>0</v>
      </c>
      <c r="BT65" s="130">
        <f t="shared" si="48"/>
        <v>47147</v>
      </c>
      <c r="BU65" s="130">
        <f t="shared" si="49"/>
        <v>8810</v>
      </c>
      <c r="BV65" s="130">
        <f t="shared" si="50"/>
        <v>117901</v>
      </c>
      <c r="BW65" s="130">
        <f t="shared" si="28"/>
        <v>0</v>
      </c>
      <c r="BX65" s="130">
        <f t="shared" si="40"/>
        <v>90688</v>
      </c>
      <c r="BY65" s="130">
        <f t="shared" si="41"/>
        <v>27213</v>
      </c>
      <c r="BZ65" s="130">
        <f t="shared" si="44"/>
        <v>0</v>
      </c>
      <c r="CA65" s="130">
        <f t="shared" si="44"/>
        <v>54190</v>
      </c>
      <c r="CB65" s="130">
        <f t="shared" si="44"/>
        <v>0</v>
      </c>
      <c r="CC65" s="130">
        <f t="shared" si="44"/>
        <v>46863</v>
      </c>
      <c r="CD65" s="130">
        <f t="shared" si="44"/>
        <v>7327</v>
      </c>
      <c r="CE65" s="130">
        <f t="shared" si="44"/>
        <v>0</v>
      </c>
      <c r="CF65" s="131">
        <v>0</v>
      </c>
      <c r="CG65" s="130">
        <f t="shared" si="44"/>
        <v>0</v>
      </c>
      <c r="CH65" s="130">
        <f t="shared" si="44"/>
        <v>0</v>
      </c>
      <c r="CI65" s="130">
        <f t="shared" si="44"/>
        <v>241025</v>
      </c>
    </row>
  </sheetData>
  <sheetProtection/>
  <autoFilter ref="A6:CI65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329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330</v>
      </c>
      <c r="B2" s="149" t="s">
        <v>331</v>
      </c>
      <c r="C2" s="158" t="s">
        <v>332</v>
      </c>
      <c r="D2" s="112" t="s">
        <v>333</v>
      </c>
      <c r="E2" s="91"/>
      <c r="F2" s="91"/>
      <c r="G2" s="91"/>
      <c r="H2" s="91"/>
      <c r="I2" s="91"/>
      <c r="J2" s="112" t="s">
        <v>334</v>
      </c>
      <c r="K2" s="47"/>
      <c r="L2" s="47"/>
      <c r="M2" s="47"/>
      <c r="N2" s="47"/>
      <c r="O2" s="47"/>
      <c r="P2" s="47"/>
      <c r="Q2" s="92"/>
      <c r="R2" s="112" t="s">
        <v>335</v>
      </c>
      <c r="S2" s="47"/>
      <c r="T2" s="47"/>
      <c r="U2" s="47"/>
      <c r="V2" s="47"/>
      <c r="W2" s="47"/>
      <c r="X2" s="47"/>
      <c r="Y2" s="92"/>
      <c r="Z2" s="112" t="s">
        <v>336</v>
      </c>
      <c r="AA2" s="47"/>
      <c r="AB2" s="47"/>
      <c r="AC2" s="47"/>
      <c r="AD2" s="47"/>
      <c r="AE2" s="47"/>
      <c r="AF2" s="47"/>
      <c r="AG2" s="92"/>
      <c r="AH2" s="112" t="s">
        <v>337</v>
      </c>
      <c r="AI2" s="47"/>
      <c r="AJ2" s="47"/>
      <c r="AK2" s="47"/>
      <c r="AL2" s="47"/>
      <c r="AM2" s="47"/>
      <c r="AN2" s="47"/>
      <c r="AO2" s="92"/>
      <c r="AP2" s="112" t="s">
        <v>338</v>
      </c>
      <c r="AQ2" s="47"/>
      <c r="AR2" s="47"/>
      <c r="AS2" s="47"/>
      <c r="AT2" s="47"/>
      <c r="AU2" s="47"/>
      <c r="AV2" s="47"/>
      <c r="AW2" s="92"/>
      <c r="AX2" s="112" t="s">
        <v>339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340</v>
      </c>
      <c r="E4" s="47"/>
      <c r="F4" s="95"/>
      <c r="G4" s="96" t="s">
        <v>341</v>
      </c>
      <c r="H4" s="47"/>
      <c r="I4" s="95"/>
      <c r="J4" s="161" t="s">
        <v>342</v>
      </c>
      <c r="K4" s="158" t="s">
        <v>343</v>
      </c>
      <c r="L4" s="96" t="s">
        <v>340</v>
      </c>
      <c r="M4" s="47"/>
      <c r="N4" s="95"/>
      <c r="O4" s="96" t="s">
        <v>341</v>
      </c>
      <c r="P4" s="47"/>
      <c r="Q4" s="95"/>
      <c r="R4" s="161" t="s">
        <v>342</v>
      </c>
      <c r="S4" s="158" t="s">
        <v>343</v>
      </c>
      <c r="T4" s="96" t="s">
        <v>340</v>
      </c>
      <c r="U4" s="47"/>
      <c r="V4" s="95"/>
      <c r="W4" s="96" t="s">
        <v>341</v>
      </c>
      <c r="X4" s="47"/>
      <c r="Y4" s="95"/>
      <c r="Z4" s="161" t="s">
        <v>342</v>
      </c>
      <c r="AA4" s="158" t="s">
        <v>343</v>
      </c>
      <c r="AB4" s="96" t="s">
        <v>340</v>
      </c>
      <c r="AC4" s="47"/>
      <c r="AD4" s="95"/>
      <c r="AE4" s="96" t="s">
        <v>341</v>
      </c>
      <c r="AF4" s="47"/>
      <c r="AG4" s="95"/>
      <c r="AH4" s="161" t="s">
        <v>342</v>
      </c>
      <c r="AI4" s="158" t="s">
        <v>343</v>
      </c>
      <c r="AJ4" s="96" t="s">
        <v>340</v>
      </c>
      <c r="AK4" s="47"/>
      <c r="AL4" s="95"/>
      <c r="AM4" s="96" t="s">
        <v>341</v>
      </c>
      <c r="AN4" s="47"/>
      <c r="AO4" s="95"/>
      <c r="AP4" s="161" t="s">
        <v>342</v>
      </c>
      <c r="AQ4" s="158" t="s">
        <v>343</v>
      </c>
      <c r="AR4" s="96" t="s">
        <v>340</v>
      </c>
      <c r="AS4" s="47"/>
      <c r="AT4" s="95"/>
      <c r="AU4" s="96" t="s">
        <v>341</v>
      </c>
      <c r="AV4" s="47"/>
      <c r="AW4" s="95"/>
      <c r="AX4" s="161" t="s">
        <v>342</v>
      </c>
      <c r="AY4" s="158" t="s">
        <v>343</v>
      </c>
      <c r="AZ4" s="96" t="s">
        <v>340</v>
      </c>
      <c r="BA4" s="47"/>
      <c r="BB4" s="95"/>
      <c r="BC4" s="96" t="s">
        <v>341</v>
      </c>
      <c r="BD4" s="47"/>
      <c r="BE4" s="95"/>
    </row>
    <row r="5" spans="1:57" ht="22.5">
      <c r="A5" s="162"/>
      <c r="B5" s="150"/>
      <c r="C5" s="159"/>
      <c r="D5" s="113" t="s">
        <v>344</v>
      </c>
      <c r="E5" s="102" t="s">
        <v>345</v>
      </c>
      <c r="F5" s="53" t="s">
        <v>346</v>
      </c>
      <c r="G5" s="95" t="s">
        <v>344</v>
      </c>
      <c r="H5" s="102" t="s">
        <v>345</v>
      </c>
      <c r="I5" s="53" t="s">
        <v>346</v>
      </c>
      <c r="J5" s="162"/>
      <c r="K5" s="159"/>
      <c r="L5" s="113" t="s">
        <v>344</v>
      </c>
      <c r="M5" s="102" t="s">
        <v>345</v>
      </c>
      <c r="N5" s="53" t="s">
        <v>347</v>
      </c>
      <c r="O5" s="113" t="s">
        <v>344</v>
      </c>
      <c r="P5" s="102" t="s">
        <v>345</v>
      </c>
      <c r="Q5" s="53" t="s">
        <v>347</v>
      </c>
      <c r="R5" s="162"/>
      <c r="S5" s="159"/>
      <c r="T5" s="113" t="s">
        <v>344</v>
      </c>
      <c r="U5" s="102" t="s">
        <v>345</v>
      </c>
      <c r="V5" s="53" t="s">
        <v>347</v>
      </c>
      <c r="W5" s="113" t="s">
        <v>344</v>
      </c>
      <c r="X5" s="102" t="s">
        <v>345</v>
      </c>
      <c r="Y5" s="53" t="s">
        <v>347</v>
      </c>
      <c r="Z5" s="162"/>
      <c r="AA5" s="159"/>
      <c r="AB5" s="113" t="s">
        <v>344</v>
      </c>
      <c r="AC5" s="102" t="s">
        <v>345</v>
      </c>
      <c r="AD5" s="53" t="s">
        <v>347</v>
      </c>
      <c r="AE5" s="113" t="s">
        <v>344</v>
      </c>
      <c r="AF5" s="102" t="s">
        <v>345</v>
      </c>
      <c r="AG5" s="53" t="s">
        <v>347</v>
      </c>
      <c r="AH5" s="162"/>
      <c r="AI5" s="159"/>
      <c r="AJ5" s="113" t="s">
        <v>344</v>
      </c>
      <c r="AK5" s="102" t="s">
        <v>345</v>
      </c>
      <c r="AL5" s="53" t="s">
        <v>347</v>
      </c>
      <c r="AM5" s="113" t="s">
        <v>344</v>
      </c>
      <c r="AN5" s="102" t="s">
        <v>345</v>
      </c>
      <c r="AO5" s="53" t="s">
        <v>347</v>
      </c>
      <c r="AP5" s="162"/>
      <c r="AQ5" s="159"/>
      <c r="AR5" s="113" t="s">
        <v>344</v>
      </c>
      <c r="AS5" s="102" t="s">
        <v>345</v>
      </c>
      <c r="AT5" s="53" t="s">
        <v>347</v>
      </c>
      <c r="AU5" s="113" t="s">
        <v>344</v>
      </c>
      <c r="AV5" s="102" t="s">
        <v>345</v>
      </c>
      <c r="AW5" s="53" t="s">
        <v>347</v>
      </c>
      <c r="AX5" s="162"/>
      <c r="AY5" s="159"/>
      <c r="AZ5" s="113" t="s">
        <v>344</v>
      </c>
      <c r="BA5" s="102" t="s">
        <v>345</v>
      </c>
      <c r="BB5" s="53" t="s">
        <v>347</v>
      </c>
      <c r="BC5" s="113" t="s">
        <v>344</v>
      </c>
      <c r="BD5" s="102" t="s">
        <v>345</v>
      </c>
      <c r="BE5" s="53" t="s">
        <v>347</v>
      </c>
    </row>
    <row r="6" spans="1:57" s="127" customFormat="1" ht="13.5">
      <c r="A6" s="163"/>
      <c r="B6" s="151"/>
      <c r="C6" s="160"/>
      <c r="D6" s="114" t="s">
        <v>348</v>
      </c>
      <c r="E6" s="115" t="s">
        <v>348</v>
      </c>
      <c r="F6" s="115" t="s">
        <v>348</v>
      </c>
      <c r="G6" s="114" t="s">
        <v>348</v>
      </c>
      <c r="H6" s="115" t="s">
        <v>348</v>
      </c>
      <c r="I6" s="115" t="s">
        <v>348</v>
      </c>
      <c r="J6" s="163"/>
      <c r="K6" s="160"/>
      <c r="L6" s="114" t="s">
        <v>348</v>
      </c>
      <c r="M6" s="115" t="s">
        <v>348</v>
      </c>
      <c r="N6" s="115" t="s">
        <v>348</v>
      </c>
      <c r="O6" s="114" t="s">
        <v>348</v>
      </c>
      <c r="P6" s="115" t="s">
        <v>348</v>
      </c>
      <c r="Q6" s="115" t="s">
        <v>348</v>
      </c>
      <c r="R6" s="163"/>
      <c r="S6" s="160"/>
      <c r="T6" s="114" t="s">
        <v>348</v>
      </c>
      <c r="U6" s="115" t="s">
        <v>348</v>
      </c>
      <c r="V6" s="115" t="s">
        <v>348</v>
      </c>
      <c r="W6" s="114" t="s">
        <v>348</v>
      </c>
      <c r="X6" s="115" t="s">
        <v>348</v>
      </c>
      <c r="Y6" s="115" t="s">
        <v>348</v>
      </c>
      <c r="Z6" s="163"/>
      <c r="AA6" s="160"/>
      <c r="AB6" s="114" t="s">
        <v>348</v>
      </c>
      <c r="AC6" s="115" t="s">
        <v>348</v>
      </c>
      <c r="AD6" s="115" t="s">
        <v>348</v>
      </c>
      <c r="AE6" s="114" t="s">
        <v>348</v>
      </c>
      <c r="AF6" s="115" t="s">
        <v>348</v>
      </c>
      <c r="AG6" s="115" t="s">
        <v>348</v>
      </c>
      <c r="AH6" s="163"/>
      <c r="AI6" s="160"/>
      <c r="AJ6" s="114" t="s">
        <v>348</v>
      </c>
      <c r="AK6" s="115" t="s">
        <v>348</v>
      </c>
      <c r="AL6" s="115" t="s">
        <v>348</v>
      </c>
      <c r="AM6" s="114" t="s">
        <v>348</v>
      </c>
      <c r="AN6" s="115" t="s">
        <v>348</v>
      </c>
      <c r="AO6" s="115" t="s">
        <v>348</v>
      </c>
      <c r="AP6" s="163"/>
      <c r="AQ6" s="160"/>
      <c r="AR6" s="114" t="s">
        <v>348</v>
      </c>
      <c r="AS6" s="115" t="s">
        <v>348</v>
      </c>
      <c r="AT6" s="115" t="s">
        <v>348</v>
      </c>
      <c r="AU6" s="114" t="s">
        <v>348</v>
      </c>
      <c r="AV6" s="115" t="s">
        <v>348</v>
      </c>
      <c r="AW6" s="115" t="s">
        <v>348</v>
      </c>
      <c r="AX6" s="163"/>
      <c r="AY6" s="160"/>
      <c r="AZ6" s="114" t="s">
        <v>348</v>
      </c>
      <c r="BA6" s="115" t="s">
        <v>348</v>
      </c>
      <c r="BB6" s="115" t="s">
        <v>348</v>
      </c>
      <c r="BC6" s="114" t="s">
        <v>348</v>
      </c>
      <c r="BD6" s="115" t="s">
        <v>348</v>
      </c>
      <c r="BE6" s="115" t="s">
        <v>348</v>
      </c>
    </row>
    <row r="7" spans="1:57" s="122" customFormat="1" ht="12" customHeight="1">
      <c r="A7" s="190" t="s">
        <v>444</v>
      </c>
      <c r="B7" s="193">
        <v>46000</v>
      </c>
      <c r="C7" s="190" t="s">
        <v>297</v>
      </c>
      <c r="D7" s="192">
        <f>SUM(D8:D186)</f>
        <v>283677</v>
      </c>
      <c r="E7" s="192">
        <f>SUM(E8:E186)</f>
        <v>3318257</v>
      </c>
      <c r="F7" s="192">
        <f>SUM(F8:F186)</f>
        <v>3601934</v>
      </c>
      <c r="G7" s="192">
        <f>SUM(G8:G186)</f>
        <v>147458</v>
      </c>
      <c r="H7" s="192">
        <f>SUM(H8:H186)</f>
        <v>1160942</v>
      </c>
      <c r="I7" s="192">
        <f>SUM(I8:I186)</f>
        <v>1308400</v>
      </c>
      <c r="J7" s="194">
        <f>COUNTIF(J8:J186,"&lt;&gt;")</f>
        <v>34</v>
      </c>
      <c r="K7" s="194">
        <f>COUNTIF(K8:K186,"&lt;&gt;")</f>
        <v>34</v>
      </c>
      <c r="L7" s="192">
        <f>SUM(L8:L186)</f>
        <v>152743</v>
      </c>
      <c r="M7" s="192">
        <f>SUM(M8:M186)</f>
        <v>2453603</v>
      </c>
      <c r="N7" s="192">
        <f>SUM(N8:N186)</f>
        <v>2606346</v>
      </c>
      <c r="O7" s="192">
        <f>SUM(O8:O186)</f>
        <v>109382</v>
      </c>
      <c r="P7" s="192">
        <f>SUM(P8:P186)</f>
        <v>887464</v>
      </c>
      <c r="Q7" s="192">
        <f>SUM(Q8:Q186)</f>
        <v>996846</v>
      </c>
      <c r="R7" s="194">
        <f>COUNTIF(R8:R186,"&lt;&gt;")</f>
        <v>10</v>
      </c>
      <c r="S7" s="194">
        <f>COUNTIF(S8:S186,"&lt;&gt;")</f>
        <v>10</v>
      </c>
      <c r="T7" s="192">
        <f>SUM(T8:T186)</f>
        <v>130934</v>
      </c>
      <c r="U7" s="192">
        <f>SUM(U8:U186)</f>
        <v>184051</v>
      </c>
      <c r="V7" s="192">
        <f>SUM(V8:V186)</f>
        <v>314985</v>
      </c>
      <c r="W7" s="192">
        <f>SUM(W8:W186)</f>
        <v>38076</v>
      </c>
      <c r="X7" s="192">
        <f>SUM(X8:X186)</f>
        <v>273478</v>
      </c>
      <c r="Y7" s="192">
        <f>SUM(Y8:Y186)</f>
        <v>311554</v>
      </c>
      <c r="Z7" s="194">
        <f>COUNTIF(Z8:Z186,"&lt;&gt;")</f>
        <v>1</v>
      </c>
      <c r="AA7" s="194">
        <f>COUNTIF(AA8:AA186,"&lt;&gt;")</f>
        <v>1</v>
      </c>
      <c r="AB7" s="192">
        <f>SUM(AB8:AB186)</f>
        <v>0</v>
      </c>
      <c r="AC7" s="192">
        <f>SUM(AC8:AC186)</f>
        <v>680603</v>
      </c>
      <c r="AD7" s="192">
        <f>SUM(AD8:AD186)</f>
        <v>680603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444</v>
      </c>
      <c r="B8" s="133" t="s">
        <v>445</v>
      </c>
      <c r="C8" s="118" t="s">
        <v>446</v>
      </c>
      <c r="D8" s="120">
        <f aca="true" t="shared" si="0" ref="D8:D50">SUM(L8,T8,AB8,AJ8,AR8,AZ8)</f>
        <v>0</v>
      </c>
      <c r="E8" s="120">
        <f aca="true" t="shared" si="1" ref="E8:E50">SUM(M8,U8,AC8,AK8,AS8,BA8)</f>
        <v>0</v>
      </c>
      <c r="F8" s="120">
        <f aca="true" t="shared" si="2" ref="F8:F50">SUM(D8:E8)</f>
        <v>0</v>
      </c>
      <c r="G8" s="120">
        <f aca="true" t="shared" si="3" ref="G8:G50">SUM(O8,W8,AE8,AM8,AU8,BC8)</f>
        <v>0</v>
      </c>
      <c r="H8" s="120">
        <f aca="true" t="shared" si="4" ref="H8:H50">SUM(P8,X8,AF8,AN8,AV8,BD8)</f>
        <v>0</v>
      </c>
      <c r="I8" s="120">
        <f aca="true" t="shared" si="5" ref="I8:I50">SUM(G8:H8)</f>
        <v>0</v>
      </c>
      <c r="J8" s="123"/>
      <c r="K8" s="124"/>
      <c r="L8" s="120">
        <v>0</v>
      </c>
      <c r="M8" s="120">
        <v>0</v>
      </c>
      <c r="N8" s="120">
        <f aca="true" t="shared" si="6" ref="N8:N50">SUM(L8,+M8)</f>
        <v>0</v>
      </c>
      <c r="O8" s="120">
        <v>0</v>
      </c>
      <c r="P8" s="120">
        <v>0</v>
      </c>
      <c r="Q8" s="120">
        <f aca="true" t="shared" si="7" ref="Q8:Q50">SUM(O8,+P8)</f>
        <v>0</v>
      </c>
      <c r="R8" s="123"/>
      <c r="S8" s="124"/>
      <c r="T8" s="120">
        <v>0</v>
      </c>
      <c r="U8" s="120">
        <v>0</v>
      </c>
      <c r="V8" s="120">
        <f aca="true" t="shared" si="8" ref="V8:V50">+SUM(T8,U8)</f>
        <v>0</v>
      </c>
      <c r="W8" s="120">
        <v>0</v>
      </c>
      <c r="X8" s="120">
        <v>0</v>
      </c>
      <c r="Y8" s="120">
        <f aca="true" t="shared" si="9" ref="Y8:Y50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50">+SUM(AB8,AC8)</f>
        <v>0</v>
      </c>
      <c r="AE8" s="120">
        <v>0</v>
      </c>
      <c r="AF8" s="120">
        <v>0</v>
      </c>
      <c r="AG8" s="120">
        <f aca="true" t="shared" si="11" ref="AG8:AG50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50">SUM(AJ8,+AK8)</f>
        <v>0</v>
      </c>
      <c r="AM8" s="120">
        <v>0</v>
      </c>
      <c r="AN8" s="120">
        <v>0</v>
      </c>
      <c r="AO8" s="120">
        <f aca="true" t="shared" si="13" ref="AO8:AO50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50">SUM(AR8,+AS8)</f>
        <v>0</v>
      </c>
      <c r="AU8" s="120">
        <v>0</v>
      </c>
      <c r="AV8" s="120">
        <v>0</v>
      </c>
      <c r="AW8" s="120">
        <f aca="true" t="shared" si="15" ref="AW8:AW50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50">SUM(AZ8,BA8)</f>
        <v>0</v>
      </c>
      <c r="BC8" s="120">
        <v>0</v>
      </c>
      <c r="BD8" s="120">
        <v>0</v>
      </c>
      <c r="BE8" s="120">
        <f aca="true" t="shared" si="17" ref="BE8:BE50">SUM(BC8,+BD8)</f>
        <v>0</v>
      </c>
    </row>
    <row r="9" spans="1:57" s="122" customFormat="1" ht="12" customHeight="1">
      <c r="A9" s="118" t="s">
        <v>444</v>
      </c>
      <c r="B9" s="133" t="s">
        <v>356</v>
      </c>
      <c r="C9" s="118" t="s">
        <v>447</v>
      </c>
      <c r="D9" s="120">
        <f t="shared" si="0"/>
        <v>0</v>
      </c>
      <c r="E9" s="120">
        <f t="shared" si="1"/>
        <v>680603</v>
      </c>
      <c r="F9" s="120">
        <f t="shared" si="2"/>
        <v>680603</v>
      </c>
      <c r="G9" s="120">
        <f t="shared" si="3"/>
        <v>0</v>
      </c>
      <c r="H9" s="120">
        <f t="shared" si="4"/>
        <v>73445</v>
      </c>
      <c r="I9" s="120">
        <f t="shared" si="5"/>
        <v>73445</v>
      </c>
      <c r="J9" s="123" t="s">
        <v>354</v>
      </c>
      <c r="K9" s="124" t="s">
        <v>355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60756</v>
      </c>
      <c r="Q9" s="120">
        <f t="shared" si="7"/>
        <v>60756</v>
      </c>
      <c r="R9" s="123" t="s">
        <v>362</v>
      </c>
      <c r="S9" s="124" t="s">
        <v>363</v>
      </c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12689</v>
      </c>
      <c r="Y9" s="120">
        <f t="shared" si="9"/>
        <v>12689</v>
      </c>
      <c r="Z9" s="123" t="s">
        <v>400</v>
      </c>
      <c r="AA9" s="124" t="s">
        <v>401</v>
      </c>
      <c r="AB9" s="120">
        <v>0</v>
      </c>
      <c r="AC9" s="120">
        <v>680603</v>
      </c>
      <c r="AD9" s="120">
        <f t="shared" si="10"/>
        <v>680603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444</v>
      </c>
      <c r="B10" s="133" t="s">
        <v>351</v>
      </c>
      <c r="C10" s="118" t="s">
        <v>448</v>
      </c>
      <c r="D10" s="120">
        <f t="shared" si="0"/>
        <v>0</v>
      </c>
      <c r="E10" s="120">
        <f t="shared" si="1"/>
        <v>81329</v>
      </c>
      <c r="F10" s="120">
        <f t="shared" si="2"/>
        <v>81329</v>
      </c>
      <c r="G10" s="120">
        <f t="shared" si="3"/>
        <v>1607</v>
      </c>
      <c r="H10" s="120">
        <f t="shared" si="4"/>
        <v>30215</v>
      </c>
      <c r="I10" s="120">
        <f t="shared" si="5"/>
        <v>31822</v>
      </c>
      <c r="J10" s="123" t="s">
        <v>349</v>
      </c>
      <c r="K10" s="124" t="s">
        <v>350</v>
      </c>
      <c r="L10" s="120">
        <v>0</v>
      </c>
      <c r="M10" s="120">
        <v>81329</v>
      </c>
      <c r="N10" s="120">
        <f t="shared" si="6"/>
        <v>81329</v>
      </c>
      <c r="O10" s="120">
        <v>1607</v>
      </c>
      <c r="P10" s="120">
        <v>30215</v>
      </c>
      <c r="Q10" s="120">
        <f t="shared" si="7"/>
        <v>31822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444</v>
      </c>
      <c r="B11" s="133" t="s">
        <v>391</v>
      </c>
      <c r="C11" s="118" t="s">
        <v>449</v>
      </c>
      <c r="D11" s="120">
        <f t="shared" si="0"/>
        <v>0</v>
      </c>
      <c r="E11" s="120">
        <f t="shared" si="1"/>
        <v>97051</v>
      </c>
      <c r="F11" s="120">
        <f t="shared" si="2"/>
        <v>97051</v>
      </c>
      <c r="G11" s="120">
        <f t="shared" si="3"/>
        <v>0</v>
      </c>
      <c r="H11" s="120">
        <f t="shared" si="4"/>
        <v>51189</v>
      </c>
      <c r="I11" s="120">
        <f t="shared" si="5"/>
        <v>51189</v>
      </c>
      <c r="J11" s="123" t="s">
        <v>389</v>
      </c>
      <c r="K11" s="124" t="s">
        <v>390</v>
      </c>
      <c r="L11" s="120"/>
      <c r="M11" s="120">
        <v>97051</v>
      </c>
      <c r="N11" s="120">
        <f t="shared" si="6"/>
        <v>97051</v>
      </c>
      <c r="O11" s="120">
        <v>0</v>
      </c>
      <c r="P11" s="120">
        <v>51189</v>
      </c>
      <c r="Q11" s="120">
        <f t="shared" si="7"/>
        <v>51189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444</v>
      </c>
      <c r="B12" s="133" t="s">
        <v>392</v>
      </c>
      <c r="C12" s="118" t="s">
        <v>450</v>
      </c>
      <c r="D12" s="130">
        <f t="shared" si="0"/>
        <v>0</v>
      </c>
      <c r="E12" s="130">
        <f t="shared" si="1"/>
        <v>236956</v>
      </c>
      <c r="F12" s="130">
        <f t="shared" si="2"/>
        <v>236956</v>
      </c>
      <c r="G12" s="130">
        <f t="shared" si="3"/>
        <v>0</v>
      </c>
      <c r="H12" s="130">
        <f t="shared" si="4"/>
        <v>92730</v>
      </c>
      <c r="I12" s="130">
        <f t="shared" si="5"/>
        <v>92730</v>
      </c>
      <c r="J12" s="119" t="s">
        <v>389</v>
      </c>
      <c r="K12" s="118" t="s">
        <v>390</v>
      </c>
      <c r="L12" s="130">
        <v>0</v>
      </c>
      <c r="M12" s="130">
        <v>236956</v>
      </c>
      <c r="N12" s="130">
        <f t="shared" si="6"/>
        <v>236956</v>
      </c>
      <c r="O12" s="130">
        <v>0</v>
      </c>
      <c r="P12" s="130">
        <v>92730</v>
      </c>
      <c r="Q12" s="130">
        <f t="shared" si="7"/>
        <v>92730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444</v>
      </c>
      <c r="B13" s="133" t="s">
        <v>361</v>
      </c>
      <c r="C13" s="118" t="s">
        <v>451</v>
      </c>
      <c r="D13" s="130">
        <f t="shared" si="0"/>
        <v>8581</v>
      </c>
      <c r="E13" s="130">
        <f t="shared" si="1"/>
        <v>118917</v>
      </c>
      <c r="F13" s="130">
        <f t="shared" si="2"/>
        <v>127498</v>
      </c>
      <c r="G13" s="130">
        <f t="shared" si="3"/>
        <v>103569</v>
      </c>
      <c r="H13" s="130">
        <f t="shared" si="4"/>
        <v>52838</v>
      </c>
      <c r="I13" s="130">
        <f t="shared" si="5"/>
        <v>156407</v>
      </c>
      <c r="J13" s="119" t="s">
        <v>359</v>
      </c>
      <c r="K13" s="118" t="s">
        <v>360</v>
      </c>
      <c r="L13" s="130">
        <v>8581</v>
      </c>
      <c r="M13" s="130">
        <v>118917</v>
      </c>
      <c r="N13" s="130">
        <f t="shared" si="6"/>
        <v>127498</v>
      </c>
      <c r="O13" s="130">
        <v>103569</v>
      </c>
      <c r="P13" s="130">
        <v>52838</v>
      </c>
      <c r="Q13" s="130">
        <f t="shared" si="7"/>
        <v>156407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/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444</v>
      </c>
      <c r="B14" s="133" t="s">
        <v>399</v>
      </c>
      <c r="C14" s="118" t="s">
        <v>452</v>
      </c>
      <c r="D14" s="130">
        <f t="shared" si="0"/>
        <v>33927</v>
      </c>
      <c r="E14" s="130">
        <f t="shared" si="1"/>
        <v>102386</v>
      </c>
      <c r="F14" s="130">
        <f t="shared" si="2"/>
        <v>136313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 t="s">
        <v>397</v>
      </c>
      <c r="K14" s="118" t="s">
        <v>398</v>
      </c>
      <c r="L14" s="130">
        <v>33927</v>
      </c>
      <c r="M14" s="130">
        <v>102386</v>
      </c>
      <c r="N14" s="130">
        <f t="shared" si="6"/>
        <v>136313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444</v>
      </c>
      <c r="B15" s="133" t="s">
        <v>402</v>
      </c>
      <c r="C15" s="118" t="s">
        <v>453</v>
      </c>
      <c r="D15" s="130">
        <f t="shared" si="0"/>
        <v>85003</v>
      </c>
      <c r="E15" s="130">
        <f t="shared" si="1"/>
        <v>0</v>
      </c>
      <c r="F15" s="130">
        <f t="shared" si="2"/>
        <v>85003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 t="s">
        <v>400</v>
      </c>
      <c r="K15" s="118" t="s">
        <v>401</v>
      </c>
      <c r="L15" s="130">
        <v>85003</v>
      </c>
      <c r="M15" s="130">
        <v>0</v>
      </c>
      <c r="N15" s="130">
        <f t="shared" si="6"/>
        <v>85003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444</v>
      </c>
      <c r="B16" s="133" t="s">
        <v>454</v>
      </c>
      <c r="C16" s="118" t="s">
        <v>455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444</v>
      </c>
      <c r="B17" s="133" t="s">
        <v>456</v>
      </c>
      <c r="C17" s="118" t="s">
        <v>457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7891</v>
      </c>
      <c r="H17" s="130">
        <f t="shared" si="4"/>
        <v>74338</v>
      </c>
      <c r="I17" s="130">
        <f t="shared" si="5"/>
        <v>82229</v>
      </c>
      <c r="J17" s="119" t="s">
        <v>458</v>
      </c>
      <c r="K17" s="118" t="s">
        <v>296</v>
      </c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54887</v>
      </c>
      <c r="Q17" s="130">
        <f t="shared" si="7"/>
        <v>54887</v>
      </c>
      <c r="R17" s="119" t="s">
        <v>349</v>
      </c>
      <c r="S17" s="118" t="s">
        <v>350</v>
      </c>
      <c r="T17" s="130">
        <v>0</v>
      </c>
      <c r="U17" s="130">
        <v>0</v>
      </c>
      <c r="V17" s="130">
        <f t="shared" si="8"/>
        <v>0</v>
      </c>
      <c r="W17" s="130">
        <v>7891</v>
      </c>
      <c r="X17" s="130">
        <v>19451</v>
      </c>
      <c r="Y17" s="130">
        <f t="shared" si="9"/>
        <v>27342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444</v>
      </c>
      <c r="B18" s="133" t="s">
        <v>364</v>
      </c>
      <c r="C18" s="118" t="s">
        <v>459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72069</v>
      </c>
      <c r="I18" s="130">
        <f t="shared" si="5"/>
        <v>72069</v>
      </c>
      <c r="J18" s="119" t="s">
        <v>362</v>
      </c>
      <c r="K18" s="118" t="s">
        <v>363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72069</v>
      </c>
      <c r="Q18" s="130">
        <f t="shared" si="7"/>
        <v>72069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444</v>
      </c>
      <c r="B19" s="133" t="s">
        <v>387</v>
      </c>
      <c r="C19" s="118" t="s">
        <v>460</v>
      </c>
      <c r="D19" s="130">
        <f t="shared" si="0"/>
        <v>0</v>
      </c>
      <c r="E19" s="130">
        <f t="shared" si="1"/>
        <v>121008</v>
      </c>
      <c r="F19" s="130">
        <f t="shared" si="2"/>
        <v>121008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 t="s">
        <v>384</v>
      </c>
      <c r="K19" s="118" t="s">
        <v>385</v>
      </c>
      <c r="L19" s="130">
        <v>0</v>
      </c>
      <c r="M19" s="130">
        <v>121008</v>
      </c>
      <c r="N19" s="130">
        <f t="shared" si="6"/>
        <v>121008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444</v>
      </c>
      <c r="B20" s="133" t="s">
        <v>461</v>
      </c>
      <c r="C20" s="118" t="s">
        <v>462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80338</v>
      </c>
      <c r="I20" s="130">
        <f t="shared" si="5"/>
        <v>80338</v>
      </c>
      <c r="J20" s="119" t="s">
        <v>458</v>
      </c>
      <c r="K20" s="118" t="s">
        <v>296</v>
      </c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80338</v>
      </c>
      <c r="Q20" s="130">
        <f t="shared" si="7"/>
        <v>80338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444</v>
      </c>
      <c r="B21" s="133" t="s">
        <v>352</v>
      </c>
      <c r="C21" s="118" t="s">
        <v>463</v>
      </c>
      <c r="D21" s="130">
        <f t="shared" si="0"/>
        <v>203</v>
      </c>
      <c r="E21" s="130">
        <f t="shared" si="1"/>
        <v>250880</v>
      </c>
      <c r="F21" s="130">
        <f t="shared" si="2"/>
        <v>251083</v>
      </c>
      <c r="G21" s="130">
        <f t="shared" si="3"/>
        <v>2361</v>
      </c>
      <c r="H21" s="130">
        <f t="shared" si="4"/>
        <v>70367</v>
      </c>
      <c r="I21" s="130">
        <f t="shared" si="5"/>
        <v>72728</v>
      </c>
      <c r="J21" s="119" t="s">
        <v>349</v>
      </c>
      <c r="K21" s="118" t="s">
        <v>350</v>
      </c>
      <c r="L21" s="130">
        <v>203</v>
      </c>
      <c r="M21" s="130">
        <v>250880</v>
      </c>
      <c r="N21" s="130">
        <f t="shared" si="6"/>
        <v>251083</v>
      </c>
      <c r="O21" s="130">
        <v>2361</v>
      </c>
      <c r="P21" s="130">
        <v>70367</v>
      </c>
      <c r="Q21" s="130">
        <f t="shared" si="7"/>
        <v>72728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444</v>
      </c>
      <c r="B22" s="133" t="s">
        <v>365</v>
      </c>
      <c r="C22" s="118" t="s">
        <v>464</v>
      </c>
      <c r="D22" s="130">
        <f t="shared" si="0"/>
        <v>0</v>
      </c>
      <c r="E22" s="130">
        <f t="shared" si="1"/>
        <v>53553</v>
      </c>
      <c r="F22" s="130">
        <f t="shared" si="2"/>
        <v>53553</v>
      </c>
      <c r="G22" s="130">
        <f t="shared" si="3"/>
        <v>0</v>
      </c>
      <c r="H22" s="130">
        <f t="shared" si="4"/>
        <v>103693</v>
      </c>
      <c r="I22" s="130">
        <f t="shared" si="5"/>
        <v>103693</v>
      </c>
      <c r="J22" s="119" t="s">
        <v>362</v>
      </c>
      <c r="K22" s="118" t="s">
        <v>363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13461</v>
      </c>
      <c r="Q22" s="130">
        <f t="shared" si="7"/>
        <v>13461</v>
      </c>
      <c r="R22" s="119" t="s">
        <v>394</v>
      </c>
      <c r="S22" s="118" t="s">
        <v>395</v>
      </c>
      <c r="T22" s="130">
        <v>0</v>
      </c>
      <c r="U22" s="130">
        <v>53553</v>
      </c>
      <c r="V22" s="130">
        <f t="shared" si="8"/>
        <v>53553</v>
      </c>
      <c r="W22" s="130">
        <v>0</v>
      </c>
      <c r="X22" s="130">
        <v>90232</v>
      </c>
      <c r="Y22" s="130">
        <f t="shared" si="9"/>
        <v>90232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444</v>
      </c>
      <c r="B23" s="133" t="s">
        <v>376</v>
      </c>
      <c r="C23" s="118" t="s">
        <v>465</v>
      </c>
      <c r="D23" s="130">
        <f t="shared" si="0"/>
        <v>0</v>
      </c>
      <c r="E23" s="130">
        <f t="shared" si="1"/>
        <v>262928</v>
      </c>
      <c r="F23" s="130">
        <f t="shared" si="2"/>
        <v>262928</v>
      </c>
      <c r="G23" s="130">
        <f t="shared" si="3"/>
        <v>0</v>
      </c>
      <c r="H23" s="130">
        <f t="shared" si="4"/>
        <v>52090</v>
      </c>
      <c r="I23" s="130">
        <f t="shared" si="5"/>
        <v>52090</v>
      </c>
      <c r="J23" s="119" t="s">
        <v>374</v>
      </c>
      <c r="K23" s="118" t="s">
        <v>375</v>
      </c>
      <c r="L23" s="130">
        <v>0</v>
      </c>
      <c r="M23" s="130">
        <v>262928</v>
      </c>
      <c r="N23" s="130">
        <f t="shared" si="6"/>
        <v>262928</v>
      </c>
      <c r="O23" s="130">
        <v>0</v>
      </c>
      <c r="P23" s="130">
        <v>52090</v>
      </c>
      <c r="Q23" s="130">
        <f t="shared" si="7"/>
        <v>52090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444</v>
      </c>
      <c r="B24" s="133" t="s">
        <v>353</v>
      </c>
      <c r="C24" s="118" t="s">
        <v>466</v>
      </c>
      <c r="D24" s="130">
        <f t="shared" si="0"/>
        <v>11546</v>
      </c>
      <c r="E24" s="130">
        <f t="shared" si="1"/>
        <v>216080</v>
      </c>
      <c r="F24" s="130">
        <f t="shared" si="2"/>
        <v>227626</v>
      </c>
      <c r="G24" s="130">
        <f t="shared" si="3"/>
        <v>32030</v>
      </c>
      <c r="H24" s="130">
        <f t="shared" si="4"/>
        <v>58235</v>
      </c>
      <c r="I24" s="130">
        <f t="shared" si="5"/>
        <v>90265</v>
      </c>
      <c r="J24" s="119" t="s">
        <v>349</v>
      </c>
      <c r="K24" s="118" t="s">
        <v>350</v>
      </c>
      <c r="L24" s="130">
        <v>5929</v>
      </c>
      <c r="M24" s="130">
        <v>138247</v>
      </c>
      <c r="N24" s="130">
        <f t="shared" si="6"/>
        <v>144176</v>
      </c>
      <c r="O24" s="130">
        <v>1845</v>
      </c>
      <c r="P24" s="130">
        <v>42836</v>
      </c>
      <c r="Q24" s="130">
        <f t="shared" si="7"/>
        <v>44681</v>
      </c>
      <c r="R24" s="119" t="s">
        <v>359</v>
      </c>
      <c r="S24" s="118" t="s">
        <v>360</v>
      </c>
      <c r="T24" s="130">
        <v>5617</v>
      </c>
      <c r="U24" s="130">
        <v>77833</v>
      </c>
      <c r="V24" s="130">
        <f t="shared" si="8"/>
        <v>83450</v>
      </c>
      <c r="W24" s="130">
        <v>30185</v>
      </c>
      <c r="X24" s="130">
        <v>15399</v>
      </c>
      <c r="Y24" s="130">
        <f t="shared" si="9"/>
        <v>45584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444</v>
      </c>
      <c r="B25" s="133" t="s">
        <v>386</v>
      </c>
      <c r="C25" s="118" t="s">
        <v>467</v>
      </c>
      <c r="D25" s="130">
        <f t="shared" si="0"/>
        <v>0</v>
      </c>
      <c r="E25" s="130">
        <f t="shared" si="1"/>
        <v>205711</v>
      </c>
      <c r="F25" s="130">
        <f t="shared" si="2"/>
        <v>205711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 t="s">
        <v>384</v>
      </c>
      <c r="K25" s="118" t="s">
        <v>385</v>
      </c>
      <c r="L25" s="130">
        <v>0</v>
      </c>
      <c r="M25" s="130">
        <v>205711</v>
      </c>
      <c r="N25" s="130">
        <f t="shared" si="6"/>
        <v>205711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444</v>
      </c>
      <c r="B26" s="133" t="s">
        <v>468</v>
      </c>
      <c r="C26" s="118" t="s">
        <v>469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444</v>
      </c>
      <c r="B27" s="133" t="s">
        <v>470</v>
      </c>
      <c r="C27" s="118" t="s">
        <v>471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444</v>
      </c>
      <c r="B28" s="133" t="s">
        <v>472</v>
      </c>
      <c r="C28" s="118" t="s">
        <v>473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444</v>
      </c>
      <c r="B29" s="133" t="s">
        <v>474</v>
      </c>
      <c r="C29" s="118" t="s">
        <v>475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/>
      <c r="K29" s="118"/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444</v>
      </c>
      <c r="B30" s="133" t="s">
        <v>393</v>
      </c>
      <c r="C30" s="118" t="s">
        <v>476</v>
      </c>
      <c r="D30" s="130">
        <f t="shared" si="0"/>
        <v>0</v>
      </c>
      <c r="E30" s="130">
        <f t="shared" si="1"/>
        <v>62574</v>
      </c>
      <c r="F30" s="130">
        <f t="shared" si="2"/>
        <v>62574</v>
      </c>
      <c r="G30" s="130">
        <f t="shared" si="3"/>
        <v>0</v>
      </c>
      <c r="H30" s="130">
        <f t="shared" si="4"/>
        <v>33706</v>
      </c>
      <c r="I30" s="130">
        <f t="shared" si="5"/>
        <v>33706</v>
      </c>
      <c r="J30" s="119" t="s">
        <v>389</v>
      </c>
      <c r="K30" s="118" t="s">
        <v>390</v>
      </c>
      <c r="L30" s="130">
        <v>0</v>
      </c>
      <c r="M30" s="130">
        <v>62574</v>
      </c>
      <c r="N30" s="130">
        <f t="shared" si="6"/>
        <v>62574</v>
      </c>
      <c r="O30" s="130">
        <v>0</v>
      </c>
      <c r="P30" s="130">
        <v>33706</v>
      </c>
      <c r="Q30" s="130">
        <f t="shared" si="7"/>
        <v>33706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444</v>
      </c>
      <c r="B31" s="133" t="s">
        <v>388</v>
      </c>
      <c r="C31" s="118" t="s">
        <v>477</v>
      </c>
      <c r="D31" s="130">
        <f t="shared" si="0"/>
        <v>0</v>
      </c>
      <c r="E31" s="130">
        <f t="shared" si="1"/>
        <v>100156</v>
      </c>
      <c r="F31" s="130">
        <f t="shared" si="2"/>
        <v>100156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 t="s">
        <v>384</v>
      </c>
      <c r="K31" s="118" t="s">
        <v>385</v>
      </c>
      <c r="L31" s="130">
        <v>0</v>
      </c>
      <c r="M31" s="130">
        <v>100156</v>
      </c>
      <c r="N31" s="130">
        <f t="shared" si="6"/>
        <v>100156</v>
      </c>
      <c r="O31" s="130">
        <v>0</v>
      </c>
      <c r="P31" s="130">
        <v>0</v>
      </c>
      <c r="Q31" s="130">
        <f t="shared" si="7"/>
        <v>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444</v>
      </c>
      <c r="B32" s="133" t="s">
        <v>396</v>
      </c>
      <c r="C32" s="118" t="s">
        <v>478</v>
      </c>
      <c r="D32" s="130">
        <f t="shared" si="0"/>
        <v>0</v>
      </c>
      <c r="E32" s="130">
        <f t="shared" si="1"/>
        <v>21755</v>
      </c>
      <c r="F32" s="130">
        <f t="shared" si="2"/>
        <v>21755</v>
      </c>
      <c r="G32" s="130">
        <f t="shared" si="3"/>
        <v>0</v>
      </c>
      <c r="H32" s="130">
        <f t="shared" si="4"/>
        <v>44008</v>
      </c>
      <c r="I32" s="130">
        <f t="shared" si="5"/>
        <v>44008</v>
      </c>
      <c r="J32" s="119" t="s">
        <v>394</v>
      </c>
      <c r="K32" s="118" t="s">
        <v>395</v>
      </c>
      <c r="L32" s="130">
        <v>0</v>
      </c>
      <c r="M32" s="130">
        <v>21755</v>
      </c>
      <c r="N32" s="130">
        <f t="shared" si="6"/>
        <v>21755</v>
      </c>
      <c r="O32" s="130">
        <v>0</v>
      </c>
      <c r="P32" s="130">
        <v>44008</v>
      </c>
      <c r="Q32" s="130">
        <f t="shared" si="7"/>
        <v>44008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444</v>
      </c>
      <c r="B33" s="133" t="s">
        <v>357</v>
      </c>
      <c r="C33" s="118" t="s">
        <v>479</v>
      </c>
      <c r="D33" s="130">
        <f t="shared" si="0"/>
        <v>0</v>
      </c>
      <c r="E33" s="130">
        <f t="shared" si="1"/>
        <v>44528</v>
      </c>
      <c r="F33" s="130">
        <f t="shared" si="2"/>
        <v>44528</v>
      </c>
      <c r="G33" s="130">
        <f t="shared" si="3"/>
        <v>0</v>
      </c>
      <c r="H33" s="130">
        <f t="shared" si="4"/>
        <v>22688</v>
      </c>
      <c r="I33" s="130">
        <f t="shared" si="5"/>
        <v>22688</v>
      </c>
      <c r="J33" s="119" t="s">
        <v>400</v>
      </c>
      <c r="K33" s="118" t="s">
        <v>401</v>
      </c>
      <c r="L33" s="130">
        <v>0</v>
      </c>
      <c r="M33" s="130">
        <v>44528</v>
      </c>
      <c r="N33" s="130">
        <f t="shared" si="6"/>
        <v>44528</v>
      </c>
      <c r="O33" s="130">
        <v>0</v>
      </c>
      <c r="P33" s="130">
        <v>0</v>
      </c>
      <c r="Q33" s="130">
        <f t="shared" si="7"/>
        <v>0</v>
      </c>
      <c r="R33" s="119" t="s">
        <v>354</v>
      </c>
      <c r="S33" s="118" t="s">
        <v>355</v>
      </c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22688</v>
      </c>
      <c r="Y33" s="130">
        <f t="shared" si="9"/>
        <v>22688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444</v>
      </c>
      <c r="B34" s="133" t="s">
        <v>368</v>
      </c>
      <c r="C34" s="118" t="s">
        <v>480</v>
      </c>
      <c r="D34" s="130">
        <f t="shared" si="0"/>
        <v>125317</v>
      </c>
      <c r="E34" s="130">
        <f t="shared" si="1"/>
        <v>0</v>
      </c>
      <c r="F34" s="130">
        <f t="shared" si="2"/>
        <v>125317</v>
      </c>
      <c r="G34" s="130">
        <f t="shared" si="3"/>
        <v>0</v>
      </c>
      <c r="H34" s="130">
        <f t="shared" si="4"/>
        <v>50743</v>
      </c>
      <c r="I34" s="130">
        <f t="shared" si="5"/>
        <v>50743</v>
      </c>
      <c r="J34" s="119" t="s">
        <v>366</v>
      </c>
      <c r="K34" s="118" t="s">
        <v>367</v>
      </c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50743</v>
      </c>
      <c r="Q34" s="130">
        <f t="shared" si="7"/>
        <v>50743</v>
      </c>
      <c r="R34" s="119" t="s">
        <v>400</v>
      </c>
      <c r="S34" s="118" t="s">
        <v>401</v>
      </c>
      <c r="T34" s="130">
        <v>125317</v>
      </c>
      <c r="U34" s="130">
        <v>0</v>
      </c>
      <c r="V34" s="130">
        <f t="shared" si="8"/>
        <v>125317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444</v>
      </c>
      <c r="B35" s="133" t="s">
        <v>369</v>
      </c>
      <c r="C35" s="118" t="s">
        <v>481</v>
      </c>
      <c r="D35" s="130">
        <f t="shared" si="0"/>
        <v>0</v>
      </c>
      <c r="E35" s="130">
        <f t="shared" si="1"/>
        <v>52665</v>
      </c>
      <c r="F35" s="130">
        <f t="shared" si="2"/>
        <v>52665</v>
      </c>
      <c r="G35" s="130">
        <f t="shared" si="3"/>
        <v>0</v>
      </c>
      <c r="H35" s="130">
        <f t="shared" si="4"/>
        <v>49362</v>
      </c>
      <c r="I35" s="130">
        <f t="shared" si="5"/>
        <v>49362</v>
      </c>
      <c r="J35" s="119" t="s">
        <v>366</v>
      </c>
      <c r="K35" s="118" t="s">
        <v>367</v>
      </c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49362</v>
      </c>
      <c r="Q35" s="130">
        <f t="shared" si="7"/>
        <v>49362</v>
      </c>
      <c r="R35" s="119" t="s">
        <v>400</v>
      </c>
      <c r="S35" s="118" t="s">
        <v>401</v>
      </c>
      <c r="T35" s="130"/>
      <c r="U35" s="130">
        <v>52665</v>
      </c>
      <c r="V35" s="130">
        <f t="shared" si="8"/>
        <v>52665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444</v>
      </c>
      <c r="B36" s="133" t="s">
        <v>358</v>
      </c>
      <c r="C36" s="118" t="s">
        <v>482</v>
      </c>
      <c r="D36" s="130">
        <f t="shared" si="0"/>
        <v>0</v>
      </c>
      <c r="E36" s="130">
        <f t="shared" si="1"/>
        <v>114966</v>
      </c>
      <c r="F36" s="130">
        <f t="shared" si="2"/>
        <v>114966</v>
      </c>
      <c r="G36" s="130">
        <f t="shared" si="3"/>
        <v>0</v>
      </c>
      <c r="H36" s="130">
        <f t="shared" si="4"/>
        <v>55167</v>
      </c>
      <c r="I36" s="130">
        <f t="shared" si="5"/>
        <v>55167</v>
      </c>
      <c r="J36" s="119" t="s">
        <v>400</v>
      </c>
      <c r="K36" s="118" t="s">
        <v>401</v>
      </c>
      <c r="L36" s="130">
        <v>0</v>
      </c>
      <c r="M36" s="130">
        <v>114966</v>
      </c>
      <c r="N36" s="130">
        <f t="shared" si="6"/>
        <v>114966</v>
      </c>
      <c r="O36" s="130">
        <v>0</v>
      </c>
      <c r="P36" s="130">
        <v>0</v>
      </c>
      <c r="Q36" s="130">
        <f t="shared" si="7"/>
        <v>0</v>
      </c>
      <c r="R36" s="119" t="s">
        <v>354</v>
      </c>
      <c r="S36" s="118" t="s">
        <v>355</v>
      </c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55167</v>
      </c>
      <c r="Y36" s="130">
        <f t="shared" si="9"/>
        <v>55167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444</v>
      </c>
      <c r="B37" s="133" t="s">
        <v>372</v>
      </c>
      <c r="C37" s="118" t="s">
        <v>483</v>
      </c>
      <c r="D37" s="130">
        <f t="shared" si="0"/>
        <v>19100</v>
      </c>
      <c r="E37" s="130">
        <f t="shared" si="1"/>
        <v>65709</v>
      </c>
      <c r="F37" s="130">
        <f t="shared" si="2"/>
        <v>84809</v>
      </c>
      <c r="G37" s="130">
        <f t="shared" si="3"/>
        <v>0</v>
      </c>
      <c r="H37" s="130">
        <f t="shared" si="4"/>
        <v>32221</v>
      </c>
      <c r="I37" s="130">
        <f t="shared" si="5"/>
        <v>32221</v>
      </c>
      <c r="J37" s="119" t="s">
        <v>397</v>
      </c>
      <c r="K37" s="118" t="s">
        <v>398</v>
      </c>
      <c r="L37" s="130">
        <v>19100</v>
      </c>
      <c r="M37" s="130">
        <v>65709</v>
      </c>
      <c r="N37" s="130">
        <f t="shared" si="6"/>
        <v>84809</v>
      </c>
      <c r="O37" s="130">
        <v>0</v>
      </c>
      <c r="P37" s="130">
        <v>0</v>
      </c>
      <c r="Q37" s="130">
        <f t="shared" si="7"/>
        <v>0</v>
      </c>
      <c r="R37" s="119" t="s">
        <v>370</v>
      </c>
      <c r="S37" s="118" t="s">
        <v>371</v>
      </c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32221</v>
      </c>
      <c r="Y37" s="130">
        <f t="shared" si="9"/>
        <v>32221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444</v>
      </c>
      <c r="B38" s="133" t="s">
        <v>373</v>
      </c>
      <c r="C38" s="118" t="s">
        <v>484</v>
      </c>
      <c r="D38" s="130">
        <f t="shared" si="0"/>
        <v>0</v>
      </c>
      <c r="E38" s="130">
        <f t="shared" si="1"/>
        <v>44126</v>
      </c>
      <c r="F38" s="130">
        <f t="shared" si="2"/>
        <v>44126</v>
      </c>
      <c r="G38" s="130">
        <f t="shared" si="3"/>
        <v>0</v>
      </c>
      <c r="H38" s="130">
        <f t="shared" si="4"/>
        <v>25631</v>
      </c>
      <c r="I38" s="130">
        <f t="shared" si="5"/>
        <v>25631</v>
      </c>
      <c r="J38" s="119" t="s">
        <v>397</v>
      </c>
      <c r="K38" s="118" t="s">
        <v>398</v>
      </c>
      <c r="L38" s="130"/>
      <c r="M38" s="130">
        <v>44126</v>
      </c>
      <c r="N38" s="130">
        <f t="shared" si="6"/>
        <v>44126</v>
      </c>
      <c r="O38" s="130">
        <v>0</v>
      </c>
      <c r="P38" s="130">
        <v>0</v>
      </c>
      <c r="Q38" s="130">
        <f t="shared" si="7"/>
        <v>0</v>
      </c>
      <c r="R38" s="119" t="s">
        <v>370</v>
      </c>
      <c r="S38" s="118" t="s">
        <v>371</v>
      </c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25631</v>
      </c>
      <c r="Y38" s="130">
        <f t="shared" si="9"/>
        <v>25631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444</v>
      </c>
      <c r="B39" s="133" t="s">
        <v>485</v>
      </c>
      <c r="C39" s="118" t="s">
        <v>486</v>
      </c>
      <c r="D39" s="130">
        <f t="shared" si="0"/>
        <v>0</v>
      </c>
      <c r="E39" s="130">
        <f t="shared" si="1"/>
        <v>0</v>
      </c>
      <c r="F39" s="130">
        <f t="shared" si="2"/>
        <v>0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19"/>
      <c r="K39" s="118"/>
      <c r="L39" s="130">
        <v>0</v>
      </c>
      <c r="M39" s="130">
        <v>0</v>
      </c>
      <c r="N39" s="130">
        <f t="shared" si="6"/>
        <v>0</v>
      </c>
      <c r="O39" s="130">
        <v>0</v>
      </c>
      <c r="P39" s="130">
        <v>0</v>
      </c>
      <c r="Q39" s="130">
        <f t="shared" si="7"/>
        <v>0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444</v>
      </c>
      <c r="B40" s="133" t="s">
        <v>377</v>
      </c>
      <c r="C40" s="118" t="s">
        <v>487</v>
      </c>
      <c r="D40" s="130">
        <f t="shared" si="0"/>
        <v>0</v>
      </c>
      <c r="E40" s="130">
        <f t="shared" si="1"/>
        <v>10667</v>
      </c>
      <c r="F40" s="130">
        <f t="shared" si="2"/>
        <v>10667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19" t="s">
        <v>374</v>
      </c>
      <c r="K40" s="118" t="s">
        <v>375</v>
      </c>
      <c r="L40" s="130">
        <v>0</v>
      </c>
      <c r="M40" s="130">
        <v>10667</v>
      </c>
      <c r="N40" s="130">
        <f t="shared" si="6"/>
        <v>10667</v>
      </c>
      <c r="O40" s="130">
        <v>0</v>
      </c>
      <c r="P40" s="130">
        <v>0</v>
      </c>
      <c r="Q40" s="130">
        <f t="shared" si="7"/>
        <v>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444</v>
      </c>
      <c r="B41" s="133" t="s">
        <v>379</v>
      </c>
      <c r="C41" s="118" t="s">
        <v>488</v>
      </c>
      <c r="D41" s="130">
        <f t="shared" si="0"/>
        <v>0</v>
      </c>
      <c r="E41" s="130">
        <f t="shared" si="1"/>
        <v>10852</v>
      </c>
      <c r="F41" s="130">
        <f t="shared" si="2"/>
        <v>10852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 t="s">
        <v>374</v>
      </c>
      <c r="K41" s="118" t="s">
        <v>375</v>
      </c>
      <c r="L41" s="130">
        <v>0</v>
      </c>
      <c r="M41" s="130">
        <v>10852</v>
      </c>
      <c r="N41" s="130">
        <f t="shared" si="6"/>
        <v>10852</v>
      </c>
      <c r="O41" s="130">
        <v>0</v>
      </c>
      <c r="P41" s="130">
        <v>0</v>
      </c>
      <c r="Q41" s="130">
        <f t="shared" si="7"/>
        <v>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444</v>
      </c>
      <c r="B42" s="133" t="s">
        <v>489</v>
      </c>
      <c r="C42" s="118" t="s">
        <v>490</v>
      </c>
      <c r="D42" s="130">
        <f t="shared" si="0"/>
        <v>0</v>
      </c>
      <c r="E42" s="130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 t="s">
        <v>374</v>
      </c>
      <c r="K42" s="118" t="s">
        <v>375</v>
      </c>
      <c r="L42" s="130"/>
      <c r="M42" s="130"/>
      <c r="N42" s="130">
        <f t="shared" si="6"/>
        <v>0</v>
      </c>
      <c r="O42" s="130">
        <v>0</v>
      </c>
      <c r="P42" s="130">
        <v>0</v>
      </c>
      <c r="Q42" s="130">
        <f t="shared" si="7"/>
        <v>0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444</v>
      </c>
      <c r="B43" s="133" t="s">
        <v>378</v>
      </c>
      <c r="C43" s="118" t="s">
        <v>491</v>
      </c>
      <c r="D43" s="130">
        <f t="shared" si="0"/>
        <v>0</v>
      </c>
      <c r="E43" s="130">
        <f t="shared" si="1"/>
        <v>31806</v>
      </c>
      <c r="F43" s="130">
        <f t="shared" si="2"/>
        <v>31806</v>
      </c>
      <c r="G43" s="130">
        <f t="shared" si="3"/>
        <v>0</v>
      </c>
      <c r="H43" s="130">
        <f t="shared" si="4"/>
        <v>35869</v>
      </c>
      <c r="I43" s="130">
        <f t="shared" si="5"/>
        <v>35869</v>
      </c>
      <c r="J43" s="119" t="s">
        <v>374</v>
      </c>
      <c r="K43" s="118" t="s">
        <v>375</v>
      </c>
      <c r="L43" s="130">
        <v>0</v>
      </c>
      <c r="M43" s="130">
        <v>31806</v>
      </c>
      <c r="N43" s="130">
        <f t="shared" si="6"/>
        <v>31806</v>
      </c>
      <c r="O43" s="130">
        <v>0</v>
      </c>
      <c r="P43" s="130">
        <v>35869</v>
      </c>
      <c r="Q43" s="130">
        <f t="shared" si="7"/>
        <v>35869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444</v>
      </c>
      <c r="B44" s="133" t="s">
        <v>492</v>
      </c>
      <c r="C44" s="118" t="s">
        <v>493</v>
      </c>
      <c r="D44" s="130">
        <f t="shared" si="0"/>
        <v>0</v>
      </c>
      <c r="E44" s="130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19"/>
      <c r="K44" s="118"/>
      <c r="L44" s="130">
        <v>0</v>
      </c>
      <c r="M44" s="130">
        <v>0</v>
      </c>
      <c r="N44" s="130">
        <f t="shared" si="6"/>
        <v>0</v>
      </c>
      <c r="O44" s="130">
        <v>0</v>
      </c>
      <c r="P44" s="130">
        <v>0</v>
      </c>
      <c r="Q44" s="130">
        <f t="shared" si="7"/>
        <v>0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444</v>
      </c>
      <c r="B45" s="133" t="s">
        <v>405</v>
      </c>
      <c r="C45" s="118" t="s">
        <v>494</v>
      </c>
      <c r="D45" s="130">
        <f t="shared" si="0"/>
        <v>0</v>
      </c>
      <c r="E45" s="130">
        <f t="shared" si="1"/>
        <v>91434</v>
      </c>
      <c r="F45" s="130">
        <f t="shared" si="2"/>
        <v>91434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19" t="s">
        <v>403</v>
      </c>
      <c r="K45" s="118" t="s">
        <v>404</v>
      </c>
      <c r="L45" s="130">
        <v>0</v>
      </c>
      <c r="M45" s="130">
        <v>91434</v>
      </c>
      <c r="N45" s="130">
        <f t="shared" si="6"/>
        <v>91434</v>
      </c>
      <c r="O45" s="130">
        <v>0</v>
      </c>
      <c r="P45" s="130">
        <v>0</v>
      </c>
      <c r="Q45" s="130">
        <f t="shared" si="7"/>
        <v>0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444</v>
      </c>
      <c r="B46" s="133" t="s">
        <v>406</v>
      </c>
      <c r="C46" s="118" t="s">
        <v>495</v>
      </c>
      <c r="D46" s="130">
        <f t="shared" si="0"/>
        <v>0</v>
      </c>
      <c r="E46" s="130">
        <f t="shared" si="1"/>
        <v>56056</v>
      </c>
      <c r="F46" s="130">
        <f t="shared" si="2"/>
        <v>56056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19" t="s">
        <v>403</v>
      </c>
      <c r="K46" s="118" t="s">
        <v>404</v>
      </c>
      <c r="L46" s="130">
        <v>0</v>
      </c>
      <c r="M46" s="130">
        <v>56056</v>
      </c>
      <c r="N46" s="130">
        <f t="shared" si="6"/>
        <v>56056</v>
      </c>
      <c r="O46" s="130">
        <v>0</v>
      </c>
      <c r="P46" s="130">
        <v>0</v>
      </c>
      <c r="Q46" s="130">
        <f t="shared" si="7"/>
        <v>0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444</v>
      </c>
      <c r="B47" s="133" t="s">
        <v>407</v>
      </c>
      <c r="C47" s="118" t="s">
        <v>496</v>
      </c>
      <c r="D47" s="130">
        <f t="shared" si="0"/>
        <v>0</v>
      </c>
      <c r="E47" s="130">
        <f t="shared" si="1"/>
        <v>59295</v>
      </c>
      <c r="F47" s="130">
        <f t="shared" si="2"/>
        <v>59295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19" t="s">
        <v>403</v>
      </c>
      <c r="K47" s="118" t="s">
        <v>404</v>
      </c>
      <c r="L47" s="130">
        <v>0</v>
      </c>
      <c r="M47" s="130">
        <v>59295</v>
      </c>
      <c r="N47" s="130">
        <f t="shared" si="6"/>
        <v>59295</v>
      </c>
      <c r="O47" s="130">
        <v>0</v>
      </c>
      <c r="P47" s="130">
        <v>0</v>
      </c>
      <c r="Q47" s="130">
        <f t="shared" si="7"/>
        <v>0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444</v>
      </c>
      <c r="B48" s="133" t="s">
        <v>382</v>
      </c>
      <c r="C48" s="118" t="s">
        <v>497</v>
      </c>
      <c r="D48" s="130">
        <f t="shared" si="0"/>
        <v>0</v>
      </c>
      <c r="E48" s="130">
        <f t="shared" si="1"/>
        <v>62133</v>
      </c>
      <c r="F48" s="130">
        <f t="shared" si="2"/>
        <v>62133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19" t="s">
        <v>380</v>
      </c>
      <c r="K48" s="118" t="s">
        <v>381</v>
      </c>
      <c r="L48" s="130">
        <v>0</v>
      </c>
      <c r="M48" s="130">
        <v>62133</v>
      </c>
      <c r="N48" s="130">
        <f t="shared" si="6"/>
        <v>62133</v>
      </c>
      <c r="O48" s="130">
        <v>0</v>
      </c>
      <c r="P48" s="130">
        <v>0</v>
      </c>
      <c r="Q48" s="130">
        <f t="shared" si="7"/>
        <v>0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444</v>
      </c>
      <c r="B49" s="133" t="s">
        <v>383</v>
      </c>
      <c r="C49" s="118" t="s">
        <v>498</v>
      </c>
      <c r="D49" s="130">
        <f t="shared" si="0"/>
        <v>0</v>
      </c>
      <c r="E49" s="130">
        <f t="shared" si="1"/>
        <v>62133</v>
      </c>
      <c r="F49" s="130">
        <f t="shared" si="2"/>
        <v>62133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19" t="s">
        <v>380</v>
      </c>
      <c r="K49" s="118" t="s">
        <v>381</v>
      </c>
      <c r="L49" s="130">
        <v>0</v>
      </c>
      <c r="M49" s="130">
        <v>62133</v>
      </c>
      <c r="N49" s="130">
        <f t="shared" si="6"/>
        <v>62133</v>
      </c>
      <c r="O49" s="130">
        <v>0</v>
      </c>
      <c r="P49" s="130">
        <v>0</v>
      </c>
      <c r="Q49" s="130">
        <f t="shared" si="7"/>
        <v>0</v>
      </c>
      <c r="R49" s="119"/>
      <c r="S49" s="118"/>
      <c r="T49" s="130">
        <v>0</v>
      </c>
      <c r="U49" s="130">
        <v>0</v>
      </c>
      <c r="V49" s="130">
        <f t="shared" si="8"/>
        <v>0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444</v>
      </c>
      <c r="B50" s="133" t="s">
        <v>499</v>
      </c>
      <c r="C50" s="118" t="s">
        <v>500</v>
      </c>
      <c r="D50" s="130">
        <f t="shared" si="0"/>
        <v>0</v>
      </c>
      <c r="E50" s="130">
        <f t="shared" si="1"/>
        <v>0</v>
      </c>
      <c r="F50" s="130">
        <f t="shared" si="2"/>
        <v>0</v>
      </c>
      <c r="G50" s="130">
        <f t="shared" si="3"/>
        <v>0</v>
      </c>
      <c r="H50" s="130">
        <f t="shared" si="4"/>
        <v>0</v>
      </c>
      <c r="I50" s="130">
        <f t="shared" si="5"/>
        <v>0</v>
      </c>
      <c r="J50" s="119"/>
      <c r="K50" s="118"/>
      <c r="L50" s="130">
        <v>0</v>
      </c>
      <c r="M50" s="130">
        <v>0</v>
      </c>
      <c r="N50" s="130">
        <f t="shared" si="6"/>
        <v>0</v>
      </c>
      <c r="O50" s="130">
        <v>0</v>
      </c>
      <c r="P50" s="130">
        <v>0</v>
      </c>
      <c r="Q50" s="130">
        <f t="shared" si="7"/>
        <v>0</v>
      </c>
      <c r="R50" s="119"/>
      <c r="S50" s="118"/>
      <c r="T50" s="130">
        <v>0</v>
      </c>
      <c r="U50" s="130">
        <v>0</v>
      </c>
      <c r="V50" s="130">
        <f t="shared" si="8"/>
        <v>0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</sheetData>
  <sheetProtection/>
  <autoFilter ref="A6:BE50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501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330</v>
      </c>
      <c r="B2" s="149" t="s">
        <v>331</v>
      </c>
      <c r="C2" s="158" t="s">
        <v>343</v>
      </c>
      <c r="D2" s="167" t="s">
        <v>502</v>
      </c>
      <c r="E2" s="168"/>
      <c r="F2" s="116" t="s">
        <v>503</v>
      </c>
      <c r="G2" s="48"/>
      <c r="H2" s="48"/>
      <c r="I2" s="95"/>
      <c r="J2" s="116" t="s">
        <v>504</v>
      </c>
      <c r="K2" s="48"/>
      <c r="L2" s="48"/>
      <c r="M2" s="95"/>
      <c r="N2" s="116" t="s">
        <v>505</v>
      </c>
      <c r="O2" s="48"/>
      <c r="P2" s="48"/>
      <c r="Q2" s="95"/>
      <c r="R2" s="116" t="s">
        <v>506</v>
      </c>
      <c r="S2" s="48"/>
      <c r="T2" s="48"/>
      <c r="U2" s="95"/>
      <c r="V2" s="116" t="s">
        <v>507</v>
      </c>
      <c r="W2" s="48"/>
      <c r="X2" s="48"/>
      <c r="Y2" s="95"/>
      <c r="Z2" s="116" t="s">
        <v>508</v>
      </c>
      <c r="AA2" s="48"/>
      <c r="AB2" s="48"/>
      <c r="AC2" s="95"/>
      <c r="AD2" s="116" t="s">
        <v>509</v>
      </c>
      <c r="AE2" s="48"/>
      <c r="AF2" s="48"/>
      <c r="AG2" s="95"/>
      <c r="AH2" s="116" t="s">
        <v>510</v>
      </c>
      <c r="AI2" s="48"/>
      <c r="AJ2" s="48"/>
      <c r="AK2" s="95"/>
      <c r="AL2" s="116" t="s">
        <v>511</v>
      </c>
      <c r="AM2" s="48"/>
      <c r="AN2" s="48"/>
      <c r="AO2" s="95"/>
      <c r="AP2" s="116" t="s">
        <v>512</v>
      </c>
      <c r="AQ2" s="48"/>
      <c r="AR2" s="48"/>
      <c r="AS2" s="95"/>
      <c r="AT2" s="116" t="s">
        <v>513</v>
      </c>
      <c r="AU2" s="48"/>
      <c r="AV2" s="48"/>
      <c r="AW2" s="95"/>
      <c r="AX2" s="116" t="s">
        <v>514</v>
      </c>
      <c r="AY2" s="48"/>
      <c r="AZ2" s="48"/>
      <c r="BA2" s="95"/>
      <c r="BB2" s="116" t="s">
        <v>515</v>
      </c>
      <c r="BC2" s="48"/>
      <c r="BD2" s="48"/>
      <c r="BE2" s="95"/>
      <c r="BF2" s="116" t="s">
        <v>516</v>
      </c>
      <c r="BG2" s="48"/>
      <c r="BH2" s="48"/>
      <c r="BI2" s="95"/>
      <c r="BJ2" s="116" t="s">
        <v>517</v>
      </c>
      <c r="BK2" s="48"/>
      <c r="BL2" s="48"/>
      <c r="BM2" s="95"/>
      <c r="BN2" s="116" t="s">
        <v>518</v>
      </c>
      <c r="BO2" s="48"/>
      <c r="BP2" s="48"/>
      <c r="BQ2" s="95"/>
      <c r="BR2" s="116" t="s">
        <v>519</v>
      </c>
      <c r="BS2" s="48"/>
      <c r="BT2" s="48"/>
      <c r="BU2" s="95"/>
      <c r="BV2" s="116" t="s">
        <v>520</v>
      </c>
      <c r="BW2" s="48"/>
      <c r="BX2" s="48"/>
      <c r="BY2" s="95"/>
      <c r="BZ2" s="116" t="s">
        <v>521</v>
      </c>
      <c r="CA2" s="48"/>
      <c r="CB2" s="48"/>
      <c r="CC2" s="95"/>
      <c r="CD2" s="116" t="s">
        <v>522</v>
      </c>
      <c r="CE2" s="48"/>
      <c r="CF2" s="48"/>
      <c r="CG2" s="95"/>
      <c r="CH2" s="116" t="s">
        <v>523</v>
      </c>
      <c r="CI2" s="48"/>
      <c r="CJ2" s="48"/>
      <c r="CK2" s="95"/>
      <c r="CL2" s="116" t="s">
        <v>524</v>
      </c>
      <c r="CM2" s="48"/>
      <c r="CN2" s="48"/>
      <c r="CO2" s="95"/>
      <c r="CP2" s="116" t="s">
        <v>525</v>
      </c>
      <c r="CQ2" s="48"/>
      <c r="CR2" s="48"/>
      <c r="CS2" s="95"/>
      <c r="CT2" s="116" t="s">
        <v>526</v>
      </c>
      <c r="CU2" s="48"/>
      <c r="CV2" s="48"/>
      <c r="CW2" s="95"/>
      <c r="CX2" s="116" t="s">
        <v>527</v>
      </c>
      <c r="CY2" s="48"/>
      <c r="CZ2" s="48"/>
      <c r="DA2" s="95"/>
      <c r="DB2" s="116" t="s">
        <v>528</v>
      </c>
      <c r="DC2" s="48"/>
      <c r="DD2" s="48"/>
      <c r="DE2" s="95"/>
      <c r="DF2" s="116" t="s">
        <v>529</v>
      </c>
      <c r="DG2" s="48"/>
      <c r="DH2" s="48"/>
      <c r="DI2" s="95"/>
      <c r="DJ2" s="116" t="s">
        <v>530</v>
      </c>
      <c r="DK2" s="48"/>
      <c r="DL2" s="48"/>
      <c r="DM2" s="95"/>
      <c r="DN2" s="116" t="s">
        <v>531</v>
      </c>
      <c r="DO2" s="48"/>
      <c r="DP2" s="48"/>
      <c r="DQ2" s="95"/>
      <c r="DR2" s="116" t="s">
        <v>532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340</v>
      </c>
      <c r="E4" s="161" t="s">
        <v>341</v>
      </c>
      <c r="F4" s="161" t="s">
        <v>533</v>
      </c>
      <c r="G4" s="161" t="s">
        <v>332</v>
      </c>
      <c r="H4" s="161" t="s">
        <v>340</v>
      </c>
      <c r="I4" s="161" t="s">
        <v>341</v>
      </c>
      <c r="J4" s="161" t="s">
        <v>533</v>
      </c>
      <c r="K4" s="161" t="s">
        <v>332</v>
      </c>
      <c r="L4" s="161" t="s">
        <v>340</v>
      </c>
      <c r="M4" s="161" t="s">
        <v>341</v>
      </c>
      <c r="N4" s="161" t="s">
        <v>533</v>
      </c>
      <c r="O4" s="161" t="s">
        <v>332</v>
      </c>
      <c r="P4" s="161" t="s">
        <v>340</v>
      </c>
      <c r="Q4" s="161" t="s">
        <v>341</v>
      </c>
      <c r="R4" s="161" t="s">
        <v>533</v>
      </c>
      <c r="S4" s="161" t="s">
        <v>332</v>
      </c>
      <c r="T4" s="161" t="s">
        <v>340</v>
      </c>
      <c r="U4" s="161" t="s">
        <v>341</v>
      </c>
      <c r="V4" s="161" t="s">
        <v>533</v>
      </c>
      <c r="W4" s="161" t="s">
        <v>332</v>
      </c>
      <c r="X4" s="161" t="s">
        <v>340</v>
      </c>
      <c r="Y4" s="161" t="s">
        <v>341</v>
      </c>
      <c r="Z4" s="161" t="s">
        <v>533</v>
      </c>
      <c r="AA4" s="161" t="s">
        <v>332</v>
      </c>
      <c r="AB4" s="161" t="s">
        <v>340</v>
      </c>
      <c r="AC4" s="161" t="s">
        <v>341</v>
      </c>
      <c r="AD4" s="161" t="s">
        <v>533</v>
      </c>
      <c r="AE4" s="161" t="s">
        <v>332</v>
      </c>
      <c r="AF4" s="161" t="s">
        <v>340</v>
      </c>
      <c r="AG4" s="161" t="s">
        <v>341</v>
      </c>
      <c r="AH4" s="161" t="s">
        <v>533</v>
      </c>
      <c r="AI4" s="161" t="s">
        <v>332</v>
      </c>
      <c r="AJ4" s="161" t="s">
        <v>340</v>
      </c>
      <c r="AK4" s="161" t="s">
        <v>341</v>
      </c>
      <c r="AL4" s="161" t="s">
        <v>533</v>
      </c>
      <c r="AM4" s="161" t="s">
        <v>332</v>
      </c>
      <c r="AN4" s="161" t="s">
        <v>340</v>
      </c>
      <c r="AO4" s="161" t="s">
        <v>341</v>
      </c>
      <c r="AP4" s="161" t="s">
        <v>533</v>
      </c>
      <c r="AQ4" s="161" t="s">
        <v>332</v>
      </c>
      <c r="AR4" s="161" t="s">
        <v>340</v>
      </c>
      <c r="AS4" s="161" t="s">
        <v>341</v>
      </c>
      <c r="AT4" s="161" t="s">
        <v>533</v>
      </c>
      <c r="AU4" s="161" t="s">
        <v>332</v>
      </c>
      <c r="AV4" s="161" t="s">
        <v>340</v>
      </c>
      <c r="AW4" s="161" t="s">
        <v>341</v>
      </c>
      <c r="AX4" s="161" t="s">
        <v>533</v>
      </c>
      <c r="AY4" s="161" t="s">
        <v>332</v>
      </c>
      <c r="AZ4" s="161" t="s">
        <v>340</v>
      </c>
      <c r="BA4" s="161" t="s">
        <v>341</v>
      </c>
      <c r="BB4" s="161" t="s">
        <v>533</v>
      </c>
      <c r="BC4" s="161" t="s">
        <v>332</v>
      </c>
      <c r="BD4" s="161" t="s">
        <v>340</v>
      </c>
      <c r="BE4" s="161" t="s">
        <v>341</v>
      </c>
      <c r="BF4" s="161" t="s">
        <v>533</v>
      </c>
      <c r="BG4" s="161" t="s">
        <v>332</v>
      </c>
      <c r="BH4" s="161" t="s">
        <v>340</v>
      </c>
      <c r="BI4" s="161" t="s">
        <v>341</v>
      </c>
      <c r="BJ4" s="161" t="s">
        <v>533</v>
      </c>
      <c r="BK4" s="161" t="s">
        <v>332</v>
      </c>
      <c r="BL4" s="161" t="s">
        <v>340</v>
      </c>
      <c r="BM4" s="161" t="s">
        <v>341</v>
      </c>
      <c r="BN4" s="161" t="s">
        <v>533</v>
      </c>
      <c r="BO4" s="161" t="s">
        <v>332</v>
      </c>
      <c r="BP4" s="161" t="s">
        <v>340</v>
      </c>
      <c r="BQ4" s="161" t="s">
        <v>341</v>
      </c>
      <c r="BR4" s="161" t="s">
        <v>533</v>
      </c>
      <c r="BS4" s="161" t="s">
        <v>332</v>
      </c>
      <c r="BT4" s="161" t="s">
        <v>340</v>
      </c>
      <c r="BU4" s="161" t="s">
        <v>341</v>
      </c>
      <c r="BV4" s="161" t="s">
        <v>533</v>
      </c>
      <c r="BW4" s="161" t="s">
        <v>332</v>
      </c>
      <c r="BX4" s="161" t="s">
        <v>340</v>
      </c>
      <c r="BY4" s="161" t="s">
        <v>341</v>
      </c>
      <c r="BZ4" s="161" t="s">
        <v>533</v>
      </c>
      <c r="CA4" s="161" t="s">
        <v>332</v>
      </c>
      <c r="CB4" s="161" t="s">
        <v>340</v>
      </c>
      <c r="CC4" s="161" t="s">
        <v>341</v>
      </c>
      <c r="CD4" s="161" t="s">
        <v>533</v>
      </c>
      <c r="CE4" s="161" t="s">
        <v>332</v>
      </c>
      <c r="CF4" s="161" t="s">
        <v>340</v>
      </c>
      <c r="CG4" s="161" t="s">
        <v>341</v>
      </c>
      <c r="CH4" s="161" t="s">
        <v>533</v>
      </c>
      <c r="CI4" s="161" t="s">
        <v>332</v>
      </c>
      <c r="CJ4" s="161" t="s">
        <v>340</v>
      </c>
      <c r="CK4" s="161" t="s">
        <v>341</v>
      </c>
      <c r="CL4" s="161" t="s">
        <v>533</v>
      </c>
      <c r="CM4" s="161" t="s">
        <v>332</v>
      </c>
      <c r="CN4" s="161" t="s">
        <v>340</v>
      </c>
      <c r="CO4" s="161" t="s">
        <v>341</v>
      </c>
      <c r="CP4" s="161" t="s">
        <v>533</v>
      </c>
      <c r="CQ4" s="161" t="s">
        <v>332</v>
      </c>
      <c r="CR4" s="161" t="s">
        <v>340</v>
      </c>
      <c r="CS4" s="161" t="s">
        <v>341</v>
      </c>
      <c r="CT4" s="161" t="s">
        <v>533</v>
      </c>
      <c r="CU4" s="161" t="s">
        <v>332</v>
      </c>
      <c r="CV4" s="161" t="s">
        <v>340</v>
      </c>
      <c r="CW4" s="161" t="s">
        <v>341</v>
      </c>
      <c r="CX4" s="161" t="s">
        <v>533</v>
      </c>
      <c r="CY4" s="161" t="s">
        <v>332</v>
      </c>
      <c r="CZ4" s="161" t="s">
        <v>340</v>
      </c>
      <c r="DA4" s="161" t="s">
        <v>341</v>
      </c>
      <c r="DB4" s="161" t="s">
        <v>533</v>
      </c>
      <c r="DC4" s="161" t="s">
        <v>332</v>
      </c>
      <c r="DD4" s="161" t="s">
        <v>340</v>
      </c>
      <c r="DE4" s="161" t="s">
        <v>341</v>
      </c>
      <c r="DF4" s="161" t="s">
        <v>533</v>
      </c>
      <c r="DG4" s="161" t="s">
        <v>332</v>
      </c>
      <c r="DH4" s="161" t="s">
        <v>340</v>
      </c>
      <c r="DI4" s="161" t="s">
        <v>341</v>
      </c>
      <c r="DJ4" s="161" t="s">
        <v>533</v>
      </c>
      <c r="DK4" s="161" t="s">
        <v>332</v>
      </c>
      <c r="DL4" s="161" t="s">
        <v>340</v>
      </c>
      <c r="DM4" s="161" t="s">
        <v>341</v>
      </c>
      <c r="DN4" s="161" t="s">
        <v>533</v>
      </c>
      <c r="DO4" s="161" t="s">
        <v>332</v>
      </c>
      <c r="DP4" s="161" t="s">
        <v>340</v>
      </c>
      <c r="DQ4" s="161" t="s">
        <v>341</v>
      </c>
      <c r="DR4" s="161" t="s">
        <v>533</v>
      </c>
      <c r="DS4" s="161" t="s">
        <v>332</v>
      </c>
      <c r="DT4" s="161" t="s">
        <v>340</v>
      </c>
      <c r="DU4" s="161" t="s">
        <v>341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348</v>
      </c>
      <c r="E6" s="115" t="s">
        <v>348</v>
      </c>
      <c r="F6" s="166"/>
      <c r="G6" s="163"/>
      <c r="H6" s="115" t="s">
        <v>348</v>
      </c>
      <c r="I6" s="115" t="s">
        <v>348</v>
      </c>
      <c r="J6" s="166"/>
      <c r="K6" s="163"/>
      <c r="L6" s="115" t="s">
        <v>348</v>
      </c>
      <c r="M6" s="115" t="s">
        <v>348</v>
      </c>
      <c r="N6" s="166"/>
      <c r="O6" s="163"/>
      <c r="P6" s="115" t="s">
        <v>348</v>
      </c>
      <c r="Q6" s="115" t="s">
        <v>348</v>
      </c>
      <c r="R6" s="166"/>
      <c r="S6" s="163"/>
      <c r="T6" s="115" t="s">
        <v>348</v>
      </c>
      <c r="U6" s="115" t="s">
        <v>348</v>
      </c>
      <c r="V6" s="166"/>
      <c r="W6" s="163"/>
      <c r="X6" s="115" t="s">
        <v>348</v>
      </c>
      <c r="Y6" s="115" t="s">
        <v>348</v>
      </c>
      <c r="Z6" s="166"/>
      <c r="AA6" s="163"/>
      <c r="AB6" s="115" t="s">
        <v>348</v>
      </c>
      <c r="AC6" s="115" t="s">
        <v>348</v>
      </c>
      <c r="AD6" s="166"/>
      <c r="AE6" s="163"/>
      <c r="AF6" s="115" t="s">
        <v>348</v>
      </c>
      <c r="AG6" s="115" t="s">
        <v>348</v>
      </c>
      <c r="AH6" s="166"/>
      <c r="AI6" s="163"/>
      <c r="AJ6" s="115" t="s">
        <v>348</v>
      </c>
      <c r="AK6" s="115" t="s">
        <v>348</v>
      </c>
      <c r="AL6" s="166"/>
      <c r="AM6" s="163"/>
      <c r="AN6" s="115" t="s">
        <v>348</v>
      </c>
      <c r="AO6" s="115" t="s">
        <v>348</v>
      </c>
      <c r="AP6" s="166"/>
      <c r="AQ6" s="163"/>
      <c r="AR6" s="115" t="s">
        <v>348</v>
      </c>
      <c r="AS6" s="115" t="s">
        <v>348</v>
      </c>
      <c r="AT6" s="166"/>
      <c r="AU6" s="163"/>
      <c r="AV6" s="115" t="s">
        <v>348</v>
      </c>
      <c r="AW6" s="115" t="s">
        <v>348</v>
      </c>
      <c r="AX6" s="166"/>
      <c r="AY6" s="163"/>
      <c r="AZ6" s="115" t="s">
        <v>348</v>
      </c>
      <c r="BA6" s="115" t="s">
        <v>348</v>
      </c>
      <c r="BB6" s="166"/>
      <c r="BC6" s="163"/>
      <c r="BD6" s="115" t="s">
        <v>348</v>
      </c>
      <c r="BE6" s="115" t="s">
        <v>348</v>
      </c>
      <c r="BF6" s="166"/>
      <c r="BG6" s="163"/>
      <c r="BH6" s="115" t="s">
        <v>348</v>
      </c>
      <c r="BI6" s="115" t="s">
        <v>348</v>
      </c>
      <c r="BJ6" s="166"/>
      <c r="BK6" s="163"/>
      <c r="BL6" s="115" t="s">
        <v>348</v>
      </c>
      <c r="BM6" s="115" t="s">
        <v>348</v>
      </c>
      <c r="BN6" s="166"/>
      <c r="BO6" s="163"/>
      <c r="BP6" s="115" t="s">
        <v>348</v>
      </c>
      <c r="BQ6" s="115" t="s">
        <v>348</v>
      </c>
      <c r="BR6" s="166"/>
      <c r="BS6" s="163"/>
      <c r="BT6" s="115" t="s">
        <v>348</v>
      </c>
      <c r="BU6" s="115" t="s">
        <v>348</v>
      </c>
      <c r="BV6" s="166"/>
      <c r="BW6" s="163"/>
      <c r="BX6" s="115" t="s">
        <v>348</v>
      </c>
      <c r="BY6" s="115" t="s">
        <v>348</v>
      </c>
      <c r="BZ6" s="166"/>
      <c r="CA6" s="163"/>
      <c r="CB6" s="115" t="s">
        <v>348</v>
      </c>
      <c r="CC6" s="115" t="s">
        <v>348</v>
      </c>
      <c r="CD6" s="166"/>
      <c r="CE6" s="163"/>
      <c r="CF6" s="115" t="s">
        <v>348</v>
      </c>
      <c r="CG6" s="115" t="s">
        <v>348</v>
      </c>
      <c r="CH6" s="166"/>
      <c r="CI6" s="163"/>
      <c r="CJ6" s="115" t="s">
        <v>348</v>
      </c>
      <c r="CK6" s="115" t="s">
        <v>348</v>
      </c>
      <c r="CL6" s="166"/>
      <c r="CM6" s="163"/>
      <c r="CN6" s="115" t="s">
        <v>348</v>
      </c>
      <c r="CO6" s="115" t="s">
        <v>348</v>
      </c>
      <c r="CP6" s="166"/>
      <c r="CQ6" s="163"/>
      <c r="CR6" s="115" t="s">
        <v>348</v>
      </c>
      <c r="CS6" s="115" t="s">
        <v>348</v>
      </c>
      <c r="CT6" s="166"/>
      <c r="CU6" s="163"/>
      <c r="CV6" s="115" t="s">
        <v>348</v>
      </c>
      <c r="CW6" s="115" t="s">
        <v>348</v>
      </c>
      <c r="CX6" s="166"/>
      <c r="CY6" s="163"/>
      <c r="CZ6" s="115" t="s">
        <v>348</v>
      </c>
      <c r="DA6" s="115" t="s">
        <v>348</v>
      </c>
      <c r="DB6" s="166"/>
      <c r="DC6" s="163"/>
      <c r="DD6" s="115" t="s">
        <v>348</v>
      </c>
      <c r="DE6" s="115" t="s">
        <v>348</v>
      </c>
      <c r="DF6" s="166"/>
      <c r="DG6" s="163"/>
      <c r="DH6" s="115" t="s">
        <v>348</v>
      </c>
      <c r="DI6" s="115" t="s">
        <v>348</v>
      </c>
      <c r="DJ6" s="166"/>
      <c r="DK6" s="163"/>
      <c r="DL6" s="115" t="s">
        <v>348</v>
      </c>
      <c r="DM6" s="115" t="s">
        <v>348</v>
      </c>
      <c r="DN6" s="166"/>
      <c r="DO6" s="163"/>
      <c r="DP6" s="115" t="s">
        <v>348</v>
      </c>
      <c r="DQ6" s="115" t="s">
        <v>348</v>
      </c>
      <c r="DR6" s="166"/>
      <c r="DS6" s="163"/>
      <c r="DT6" s="115" t="s">
        <v>348</v>
      </c>
      <c r="DU6" s="115" t="s">
        <v>348</v>
      </c>
    </row>
    <row r="7" spans="1:125" s="122" customFormat="1" ht="12" customHeight="1">
      <c r="A7" s="190" t="s">
        <v>444</v>
      </c>
      <c r="B7" s="193">
        <v>46000</v>
      </c>
      <c r="C7" s="190" t="s">
        <v>297</v>
      </c>
      <c r="D7" s="192">
        <f>SUM(D8:D53)</f>
        <v>3601934</v>
      </c>
      <c r="E7" s="192">
        <f>SUM(E8:E53)</f>
        <v>1308400</v>
      </c>
      <c r="F7" s="194">
        <f>COUNTIF(F8:F53,"&lt;&gt;")</f>
        <v>15</v>
      </c>
      <c r="G7" s="194">
        <f>COUNTIF(G8:G53,"&lt;&gt;")</f>
        <v>15</v>
      </c>
      <c r="H7" s="192">
        <f>SUM(H8:H53)</f>
        <v>1798553</v>
      </c>
      <c r="I7" s="192">
        <f>SUM(I8:I53)</f>
        <v>677867</v>
      </c>
      <c r="J7" s="194">
        <f>COUNTIF(J8:J53,"&lt;&gt;")</f>
        <v>15</v>
      </c>
      <c r="K7" s="194">
        <f>COUNTIF(K8:K53,"&lt;&gt;")</f>
        <v>15</v>
      </c>
      <c r="L7" s="192">
        <f>SUM(L8:L53)</f>
        <v>761837</v>
      </c>
      <c r="M7" s="192">
        <f>SUM(M8:M53)</f>
        <v>374921</v>
      </c>
      <c r="N7" s="194">
        <f>COUNTIF(N8:N53,"&lt;&gt;")</f>
        <v>9</v>
      </c>
      <c r="O7" s="194">
        <f>COUNTIF(O8:O53,"&lt;&gt;")</f>
        <v>9</v>
      </c>
      <c r="P7" s="192">
        <f>SUM(P8:P53)</f>
        <v>593568</v>
      </c>
      <c r="Q7" s="192">
        <f>SUM(Q8:Q53)</f>
        <v>210931</v>
      </c>
      <c r="R7" s="194">
        <f>COUNTIF(R8:R53,"&lt;&gt;")</f>
        <v>3</v>
      </c>
      <c r="S7" s="194">
        <f>COUNTIF(S8:S53,"&lt;&gt;")</f>
        <v>3</v>
      </c>
      <c r="T7" s="192">
        <f>SUM(T8:T53)</f>
        <v>280345</v>
      </c>
      <c r="U7" s="192">
        <f>SUM(U8:U53)</f>
        <v>44681</v>
      </c>
      <c r="V7" s="194">
        <f>COUNTIF(V8:V53,"&lt;&gt;")</f>
        <v>1</v>
      </c>
      <c r="W7" s="194">
        <f>COUNTIF(W8:W53,"&lt;&gt;")</f>
        <v>1</v>
      </c>
      <c r="X7" s="192">
        <f>SUM(X8:X53)</f>
        <v>52665</v>
      </c>
      <c r="Y7" s="192">
        <f>SUM(Y8:Y53)</f>
        <v>0</v>
      </c>
      <c r="Z7" s="194">
        <f>COUNTIF(Z8:Z53,"&lt;&gt;")</f>
        <v>1</v>
      </c>
      <c r="AA7" s="194">
        <f>COUNTIF(AA8:AA53,"&lt;&gt;")</f>
        <v>1</v>
      </c>
      <c r="AB7" s="192">
        <f>SUM(AB8:AB53)</f>
        <v>114966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444</v>
      </c>
      <c r="B8" s="133" t="s">
        <v>458</v>
      </c>
      <c r="C8" s="118" t="s">
        <v>296</v>
      </c>
      <c r="D8" s="120">
        <f aca="true" t="shared" si="0" ref="D8:D22">SUM(H8,L8,P8,T8,X8,AB8,AF8,AJ8,AN8,AR8,AV8,AZ8,BD8,BH8,BL8,BP8,BT8,BX8,CB8,CF8,CJ8,CN8,CR8,CV8,CZ8,DD8,DH8,DL8,DP8,DT8)</f>
        <v>0</v>
      </c>
      <c r="E8" s="120">
        <f aca="true" t="shared" si="1" ref="E8:E22">SUM(I8,M8,Q8,U8,Y8,AC8,AG8,AK8,AO8,AS8,AW8,BA8,BE8,BI8,BM8,BQ8,BU8,BY8,CC8,CG8,CK8,CO8,CS8,CW8,DA8,DE8,DI8,DM8,DQ8,DU8)</f>
        <v>135225</v>
      </c>
      <c r="F8" s="125" t="s">
        <v>461</v>
      </c>
      <c r="G8" s="124" t="s">
        <v>462</v>
      </c>
      <c r="H8" s="120">
        <v>0</v>
      </c>
      <c r="I8" s="120">
        <v>80338</v>
      </c>
      <c r="J8" s="125" t="s">
        <v>456</v>
      </c>
      <c r="K8" s="124" t="s">
        <v>457</v>
      </c>
      <c r="L8" s="120">
        <v>0</v>
      </c>
      <c r="M8" s="120">
        <v>54887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444</v>
      </c>
      <c r="B9" s="133" t="s">
        <v>349</v>
      </c>
      <c r="C9" s="118" t="s">
        <v>350</v>
      </c>
      <c r="D9" s="120">
        <f t="shared" si="0"/>
        <v>476588</v>
      </c>
      <c r="E9" s="120">
        <f t="shared" si="1"/>
        <v>176573</v>
      </c>
      <c r="F9" s="125" t="s">
        <v>351</v>
      </c>
      <c r="G9" s="124" t="s">
        <v>448</v>
      </c>
      <c r="H9" s="120">
        <v>81329</v>
      </c>
      <c r="I9" s="120">
        <v>31822</v>
      </c>
      <c r="J9" s="125" t="s">
        <v>456</v>
      </c>
      <c r="K9" s="124" t="s">
        <v>457</v>
      </c>
      <c r="L9" s="120">
        <v>0</v>
      </c>
      <c r="M9" s="120">
        <v>27342</v>
      </c>
      <c r="N9" s="125" t="s">
        <v>352</v>
      </c>
      <c r="O9" s="124" t="s">
        <v>463</v>
      </c>
      <c r="P9" s="120">
        <v>251083</v>
      </c>
      <c r="Q9" s="120">
        <v>72728</v>
      </c>
      <c r="R9" s="125" t="s">
        <v>353</v>
      </c>
      <c r="S9" s="124" t="s">
        <v>466</v>
      </c>
      <c r="T9" s="120">
        <v>144176</v>
      </c>
      <c r="U9" s="120">
        <v>44681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444</v>
      </c>
      <c r="B10" s="133" t="s">
        <v>354</v>
      </c>
      <c r="C10" s="118" t="s">
        <v>355</v>
      </c>
      <c r="D10" s="120">
        <f t="shared" si="0"/>
        <v>0</v>
      </c>
      <c r="E10" s="120">
        <f t="shared" si="1"/>
        <v>138611</v>
      </c>
      <c r="F10" s="125" t="s">
        <v>356</v>
      </c>
      <c r="G10" s="124" t="s">
        <v>447</v>
      </c>
      <c r="H10" s="120">
        <v>0</v>
      </c>
      <c r="I10" s="120">
        <v>60756</v>
      </c>
      <c r="J10" s="125" t="s">
        <v>357</v>
      </c>
      <c r="K10" s="124" t="s">
        <v>479</v>
      </c>
      <c r="L10" s="120">
        <v>0</v>
      </c>
      <c r="M10" s="120">
        <v>22688</v>
      </c>
      <c r="N10" s="125" t="s">
        <v>358</v>
      </c>
      <c r="O10" s="124" t="s">
        <v>482</v>
      </c>
      <c r="P10" s="120">
        <v>0</v>
      </c>
      <c r="Q10" s="120">
        <v>55167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444</v>
      </c>
      <c r="B11" s="133" t="s">
        <v>359</v>
      </c>
      <c r="C11" s="118" t="s">
        <v>360</v>
      </c>
      <c r="D11" s="120">
        <f t="shared" si="0"/>
        <v>210948</v>
      </c>
      <c r="E11" s="120">
        <f t="shared" si="1"/>
        <v>201991</v>
      </c>
      <c r="F11" s="125" t="s">
        <v>361</v>
      </c>
      <c r="G11" s="124" t="s">
        <v>451</v>
      </c>
      <c r="H11" s="120">
        <v>127498</v>
      </c>
      <c r="I11" s="120">
        <v>156407</v>
      </c>
      <c r="J11" s="125" t="s">
        <v>353</v>
      </c>
      <c r="K11" s="124" t="s">
        <v>466</v>
      </c>
      <c r="L11" s="120">
        <v>83450</v>
      </c>
      <c r="M11" s="120">
        <v>45584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444</v>
      </c>
      <c r="B12" s="133" t="s">
        <v>362</v>
      </c>
      <c r="C12" s="118" t="s">
        <v>363</v>
      </c>
      <c r="D12" s="130">
        <f t="shared" si="0"/>
        <v>0</v>
      </c>
      <c r="E12" s="130">
        <f t="shared" si="1"/>
        <v>98219</v>
      </c>
      <c r="F12" s="119" t="s">
        <v>364</v>
      </c>
      <c r="G12" s="118" t="s">
        <v>459</v>
      </c>
      <c r="H12" s="130">
        <v>0</v>
      </c>
      <c r="I12" s="130">
        <v>72069</v>
      </c>
      <c r="J12" s="119" t="s">
        <v>356</v>
      </c>
      <c r="K12" s="118" t="s">
        <v>447</v>
      </c>
      <c r="L12" s="130">
        <v>0</v>
      </c>
      <c r="M12" s="130">
        <v>12689</v>
      </c>
      <c r="N12" s="119" t="s">
        <v>365</v>
      </c>
      <c r="O12" s="118" t="s">
        <v>464</v>
      </c>
      <c r="P12" s="130">
        <v>0</v>
      </c>
      <c r="Q12" s="130">
        <v>13461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444</v>
      </c>
      <c r="B13" s="133" t="s">
        <v>366</v>
      </c>
      <c r="C13" s="118" t="s">
        <v>367</v>
      </c>
      <c r="D13" s="130">
        <f t="shared" si="0"/>
        <v>0</v>
      </c>
      <c r="E13" s="130">
        <f t="shared" si="1"/>
        <v>100105</v>
      </c>
      <c r="F13" s="119" t="s">
        <v>368</v>
      </c>
      <c r="G13" s="118" t="s">
        <v>480</v>
      </c>
      <c r="H13" s="130">
        <v>0</v>
      </c>
      <c r="I13" s="130">
        <v>50743</v>
      </c>
      <c r="J13" s="119" t="s">
        <v>369</v>
      </c>
      <c r="K13" s="118" t="s">
        <v>481</v>
      </c>
      <c r="L13" s="130">
        <v>0</v>
      </c>
      <c r="M13" s="130">
        <v>49362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444</v>
      </c>
      <c r="B14" s="133" t="s">
        <v>370</v>
      </c>
      <c r="C14" s="118" t="s">
        <v>371</v>
      </c>
      <c r="D14" s="130">
        <f t="shared" si="0"/>
        <v>0</v>
      </c>
      <c r="E14" s="130">
        <f t="shared" si="1"/>
        <v>57852</v>
      </c>
      <c r="F14" s="119" t="s">
        <v>372</v>
      </c>
      <c r="G14" s="118" t="s">
        <v>483</v>
      </c>
      <c r="H14" s="130">
        <v>0</v>
      </c>
      <c r="I14" s="130">
        <v>32221</v>
      </c>
      <c r="J14" s="119" t="s">
        <v>373</v>
      </c>
      <c r="K14" s="118" t="s">
        <v>484</v>
      </c>
      <c r="L14" s="130">
        <v>0</v>
      </c>
      <c r="M14" s="130">
        <v>25631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444</v>
      </c>
      <c r="B15" s="133" t="s">
        <v>374</v>
      </c>
      <c r="C15" s="118" t="s">
        <v>375</v>
      </c>
      <c r="D15" s="130">
        <f t="shared" si="0"/>
        <v>316253</v>
      </c>
      <c r="E15" s="130">
        <f t="shared" si="1"/>
        <v>87959</v>
      </c>
      <c r="F15" s="119" t="s">
        <v>376</v>
      </c>
      <c r="G15" s="118" t="s">
        <v>465</v>
      </c>
      <c r="H15" s="130">
        <v>262928</v>
      </c>
      <c r="I15" s="130">
        <v>52090</v>
      </c>
      <c r="J15" s="119" t="s">
        <v>377</v>
      </c>
      <c r="K15" s="118" t="s">
        <v>487</v>
      </c>
      <c r="L15" s="130">
        <v>10667</v>
      </c>
      <c r="M15" s="130">
        <v>0</v>
      </c>
      <c r="N15" s="119" t="s">
        <v>378</v>
      </c>
      <c r="O15" s="118" t="s">
        <v>491</v>
      </c>
      <c r="P15" s="130">
        <v>31806</v>
      </c>
      <c r="Q15" s="130">
        <v>35869</v>
      </c>
      <c r="R15" s="119" t="s">
        <v>379</v>
      </c>
      <c r="S15" s="118" t="s">
        <v>488</v>
      </c>
      <c r="T15" s="130">
        <v>10852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444</v>
      </c>
      <c r="B16" s="133" t="s">
        <v>380</v>
      </c>
      <c r="C16" s="118" t="s">
        <v>381</v>
      </c>
      <c r="D16" s="130">
        <f t="shared" si="0"/>
        <v>124266</v>
      </c>
      <c r="E16" s="130">
        <f t="shared" si="1"/>
        <v>0</v>
      </c>
      <c r="F16" s="119" t="s">
        <v>382</v>
      </c>
      <c r="G16" s="118" t="s">
        <v>497</v>
      </c>
      <c r="H16" s="130">
        <v>62133</v>
      </c>
      <c r="I16" s="130">
        <v>0</v>
      </c>
      <c r="J16" s="119" t="s">
        <v>383</v>
      </c>
      <c r="K16" s="118" t="s">
        <v>498</v>
      </c>
      <c r="L16" s="130">
        <v>62133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444</v>
      </c>
      <c r="B17" s="133" t="s">
        <v>384</v>
      </c>
      <c r="C17" s="118" t="s">
        <v>385</v>
      </c>
      <c r="D17" s="130">
        <f t="shared" si="0"/>
        <v>426875</v>
      </c>
      <c r="E17" s="130">
        <f t="shared" si="1"/>
        <v>0</v>
      </c>
      <c r="F17" s="119" t="s">
        <v>386</v>
      </c>
      <c r="G17" s="118" t="s">
        <v>467</v>
      </c>
      <c r="H17" s="130">
        <v>205711</v>
      </c>
      <c r="I17" s="130">
        <v>0</v>
      </c>
      <c r="J17" s="119" t="s">
        <v>387</v>
      </c>
      <c r="K17" s="118" t="s">
        <v>460</v>
      </c>
      <c r="L17" s="130">
        <v>121008</v>
      </c>
      <c r="M17" s="130">
        <v>0</v>
      </c>
      <c r="N17" s="119" t="s">
        <v>388</v>
      </c>
      <c r="O17" s="118" t="s">
        <v>477</v>
      </c>
      <c r="P17" s="130">
        <v>100156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444</v>
      </c>
      <c r="B18" s="133" t="s">
        <v>389</v>
      </c>
      <c r="C18" s="118" t="s">
        <v>390</v>
      </c>
      <c r="D18" s="130">
        <f t="shared" si="0"/>
        <v>396581</v>
      </c>
      <c r="E18" s="130">
        <f t="shared" si="1"/>
        <v>177625</v>
      </c>
      <c r="F18" s="119" t="s">
        <v>391</v>
      </c>
      <c r="G18" s="118" t="s">
        <v>449</v>
      </c>
      <c r="H18" s="130">
        <v>97051</v>
      </c>
      <c r="I18" s="130">
        <v>51189</v>
      </c>
      <c r="J18" s="119" t="s">
        <v>392</v>
      </c>
      <c r="K18" s="118" t="s">
        <v>450</v>
      </c>
      <c r="L18" s="130">
        <v>236956</v>
      </c>
      <c r="M18" s="130">
        <v>92730</v>
      </c>
      <c r="N18" s="119" t="s">
        <v>393</v>
      </c>
      <c r="O18" s="118" t="s">
        <v>476</v>
      </c>
      <c r="P18" s="130">
        <v>62574</v>
      </c>
      <c r="Q18" s="130">
        <v>33706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444</v>
      </c>
      <c r="B19" s="133" t="s">
        <v>394</v>
      </c>
      <c r="C19" s="118" t="s">
        <v>395</v>
      </c>
      <c r="D19" s="130">
        <f t="shared" si="0"/>
        <v>75308</v>
      </c>
      <c r="E19" s="130">
        <f t="shared" si="1"/>
        <v>134240</v>
      </c>
      <c r="F19" s="119" t="s">
        <v>365</v>
      </c>
      <c r="G19" s="118" t="s">
        <v>464</v>
      </c>
      <c r="H19" s="130">
        <v>53553</v>
      </c>
      <c r="I19" s="130">
        <v>90232</v>
      </c>
      <c r="J19" s="119" t="s">
        <v>396</v>
      </c>
      <c r="K19" s="118" t="s">
        <v>478</v>
      </c>
      <c r="L19" s="130">
        <v>21755</v>
      </c>
      <c r="M19" s="130">
        <v>44008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444</v>
      </c>
      <c r="B20" s="133" t="s">
        <v>397</v>
      </c>
      <c r="C20" s="118" t="s">
        <v>398</v>
      </c>
      <c r="D20" s="130">
        <f t="shared" si="0"/>
        <v>265248</v>
      </c>
      <c r="E20" s="130">
        <f t="shared" si="1"/>
        <v>0</v>
      </c>
      <c r="F20" s="119" t="s">
        <v>399</v>
      </c>
      <c r="G20" s="118" t="s">
        <v>452</v>
      </c>
      <c r="H20" s="130">
        <v>136313</v>
      </c>
      <c r="I20" s="130">
        <v>0</v>
      </c>
      <c r="J20" s="119" t="s">
        <v>372</v>
      </c>
      <c r="K20" s="118" t="s">
        <v>483</v>
      </c>
      <c r="L20" s="130">
        <v>84809</v>
      </c>
      <c r="M20" s="130">
        <v>0</v>
      </c>
      <c r="N20" s="119" t="s">
        <v>373</v>
      </c>
      <c r="O20" s="118" t="s">
        <v>484</v>
      </c>
      <c r="P20" s="130">
        <v>44126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444</v>
      </c>
      <c r="B21" s="133" t="s">
        <v>400</v>
      </c>
      <c r="C21" s="118" t="s">
        <v>401</v>
      </c>
      <c r="D21" s="130">
        <f t="shared" si="0"/>
        <v>1103082</v>
      </c>
      <c r="E21" s="130">
        <f t="shared" si="1"/>
        <v>0</v>
      </c>
      <c r="F21" s="119" t="s">
        <v>356</v>
      </c>
      <c r="G21" s="118" t="s">
        <v>447</v>
      </c>
      <c r="H21" s="130">
        <v>680603</v>
      </c>
      <c r="I21" s="130">
        <v>0</v>
      </c>
      <c r="J21" s="119" t="s">
        <v>402</v>
      </c>
      <c r="K21" s="118" t="s">
        <v>453</v>
      </c>
      <c r="L21" s="130">
        <v>85003</v>
      </c>
      <c r="M21" s="130">
        <v>0</v>
      </c>
      <c r="N21" s="119" t="s">
        <v>357</v>
      </c>
      <c r="O21" s="118" t="s">
        <v>479</v>
      </c>
      <c r="P21" s="130">
        <v>44528</v>
      </c>
      <c r="Q21" s="130">
        <v>0</v>
      </c>
      <c r="R21" s="119" t="s">
        <v>368</v>
      </c>
      <c r="S21" s="118" t="s">
        <v>480</v>
      </c>
      <c r="T21" s="130">
        <v>125317</v>
      </c>
      <c r="U21" s="130">
        <v>0</v>
      </c>
      <c r="V21" s="119" t="s">
        <v>369</v>
      </c>
      <c r="W21" s="118" t="s">
        <v>481</v>
      </c>
      <c r="X21" s="130">
        <v>52665</v>
      </c>
      <c r="Y21" s="130">
        <v>0</v>
      </c>
      <c r="Z21" s="119" t="s">
        <v>358</v>
      </c>
      <c r="AA21" s="118" t="s">
        <v>482</v>
      </c>
      <c r="AB21" s="130">
        <v>114966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444</v>
      </c>
      <c r="B22" s="133" t="s">
        <v>403</v>
      </c>
      <c r="C22" s="118" t="s">
        <v>404</v>
      </c>
      <c r="D22" s="130">
        <f t="shared" si="0"/>
        <v>206785</v>
      </c>
      <c r="E22" s="130">
        <f t="shared" si="1"/>
        <v>0</v>
      </c>
      <c r="F22" s="119" t="s">
        <v>405</v>
      </c>
      <c r="G22" s="118" t="s">
        <v>494</v>
      </c>
      <c r="H22" s="130">
        <v>91434</v>
      </c>
      <c r="I22" s="130">
        <v>0</v>
      </c>
      <c r="J22" s="119" t="s">
        <v>406</v>
      </c>
      <c r="K22" s="118" t="s">
        <v>495</v>
      </c>
      <c r="L22" s="130">
        <v>56056</v>
      </c>
      <c r="M22" s="130">
        <v>0</v>
      </c>
      <c r="N22" s="119" t="s">
        <v>407</v>
      </c>
      <c r="O22" s="118" t="s">
        <v>496</v>
      </c>
      <c r="P22" s="130">
        <v>59295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</sheetData>
  <sheetProtection/>
  <autoFilter ref="A6:DU2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46</v>
      </c>
      <c r="M2" s="3" t="str">
        <f>IF(L2&lt;&gt;"",VLOOKUP(L2,$AK$6:$AL$52,2,FALSE),"-")</f>
        <v>鹿児島県</v>
      </c>
      <c r="N2" s="3"/>
      <c r="O2" s="3"/>
      <c r="AC2" s="5">
        <f>IF(VALUE(D2)=0,0,1)</f>
        <v>1</v>
      </c>
      <c r="AD2" s="35" t="str">
        <f>IF(AC2=0,"",VLOOKUP(D2,'廃棄物事業経費（歳入）'!B7:C681,2,FALSE))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1165611</v>
      </c>
      <c r="F7" s="17">
        <f aca="true" t="shared" si="1" ref="F7:F12">AF14</f>
        <v>541753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1165611</v>
      </c>
      <c r="AG7" s="39"/>
      <c r="AH7" s="99" t="str">
        <f>+'廃棄物事業経費（歳入）'!B7</f>
        <v>46000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214098</v>
      </c>
      <c r="F8" s="17">
        <f t="shared" si="1"/>
        <v>30752</v>
      </c>
      <c r="H8" s="173"/>
      <c r="I8" s="173"/>
      <c r="J8" s="138" t="s">
        <v>83</v>
      </c>
      <c r="K8" s="169"/>
      <c r="L8" s="17">
        <f t="shared" si="2"/>
        <v>2153603</v>
      </c>
      <c r="M8" s="17">
        <f t="shared" si="3"/>
        <v>976049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214098</v>
      </c>
      <c r="AG8" s="39"/>
      <c r="AH8" s="99" t="str">
        <f>+'廃棄物事業経費（歳入）'!B8</f>
        <v>46201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1556100</v>
      </c>
      <c r="F9" s="17">
        <f t="shared" si="1"/>
        <v>450600</v>
      </c>
      <c r="H9" s="173"/>
      <c r="I9" s="173"/>
      <c r="J9" s="138" t="s">
        <v>84</v>
      </c>
      <c r="K9" s="183"/>
      <c r="L9" s="17">
        <f t="shared" si="2"/>
        <v>1416919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1556100</v>
      </c>
      <c r="AG9" s="39"/>
      <c r="AH9" s="99" t="str">
        <f>+'廃棄物事業経費（歳入）'!B9</f>
        <v>46203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1287413</v>
      </c>
      <c r="F10" s="17">
        <f t="shared" si="1"/>
        <v>417720</v>
      </c>
      <c r="H10" s="173"/>
      <c r="I10" s="174"/>
      <c r="J10" s="138" t="s">
        <v>42</v>
      </c>
      <c r="K10" s="183"/>
      <c r="L10" s="17">
        <f t="shared" si="2"/>
        <v>114542</v>
      </c>
      <c r="M10" s="17">
        <f t="shared" si="3"/>
        <v>5775</v>
      </c>
      <c r="AC10" s="15" t="s">
        <v>108</v>
      </c>
      <c r="AD10" s="40" t="s">
        <v>100</v>
      </c>
      <c r="AE10" s="39" t="s">
        <v>109</v>
      </c>
      <c r="AF10" s="35">
        <f ca="1" t="shared" si="4"/>
        <v>1287413</v>
      </c>
      <c r="AG10" s="39"/>
      <c r="AH10" s="99" t="str">
        <f>+'廃棄物事業経費（歳入）'!B10</f>
        <v>46204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3601934</v>
      </c>
      <c r="F11" s="17">
        <f t="shared" si="1"/>
        <v>1308400</v>
      </c>
      <c r="H11" s="173"/>
      <c r="I11" s="175" t="s">
        <v>78</v>
      </c>
      <c r="J11" s="175"/>
      <c r="K11" s="175"/>
      <c r="L11" s="17">
        <f t="shared" si="2"/>
        <v>50509</v>
      </c>
      <c r="M11" s="17">
        <f t="shared" si="3"/>
        <v>25634</v>
      </c>
      <c r="AC11" s="15" t="s">
        <v>111</v>
      </c>
      <c r="AD11" s="40" t="s">
        <v>100</v>
      </c>
      <c r="AE11" s="39" t="s">
        <v>112</v>
      </c>
      <c r="AF11" s="35">
        <f ca="1" t="shared" si="4"/>
        <v>3601934</v>
      </c>
      <c r="AG11" s="39"/>
      <c r="AH11" s="99" t="str">
        <f>+'廃棄物事業経費（歳入）'!B11</f>
        <v>46206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1523916</v>
      </c>
      <c r="F12" s="17">
        <f t="shared" si="1"/>
        <v>54285</v>
      </c>
      <c r="H12" s="173"/>
      <c r="I12" s="175" t="s">
        <v>114</v>
      </c>
      <c r="J12" s="175"/>
      <c r="K12" s="175"/>
      <c r="L12" s="17">
        <f t="shared" si="2"/>
        <v>283677</v>
      </c>
      <c r="M12" s="17">
        <f t="shared" si="3"/>
        <v>147458</v>
      </c>
      <c r="AC12" s="15" t="s">
        <v>42</v>
      </c>
      <c r="AD12" s="40" t="s">
        <v>100</v>
      </c>
      <c r="AE12" s="39" t="s">
        <v>115</v>
      </c>
      <c r="AF12" s="35">
        <f ca="1" t="shared" si="4"/>
        <v>1523916</v>
      </c>
      <c r="AG12" s="39"/>
      <c r="AH12" s="99" t="str">
        <f>+'廃棄物事業経費（歳入）'!B12</f>
        <v>46208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9349072</v>
      </c>
      <c r="F13" s="18">
        <f>SUM(F7:F12)</f>
        <v>2803510</v>
      </c>
      <c r="H13" s="173"/>
      <c r="I13" s="142" t="s">
        <v>93</v>
      </c>
      <c r="J13" s="178"/>
      <c r="K13" s="179"/>
      <c r="L13" s="19">
        <f>SUM(L7:L12)</f>
        <v>4019250</v>
      </c>
      <c r="M13" s="19">
        <f>SUM(M7:M12)</f>
        <v>1154916</v>
      </c>
      <c r="AC13" s="15" t="s">
        <v>77</v>
      </c>
      <c r="AD13" s="40" t="s">
        <v>100</v>
      </c>
      <c r="AE13" s="39" t="s">
        <v>118</v>
      </c>
      <c r="AF13" s="35">
        <f ca="1" t="shared" si="4"/>
        <v>14702191</v>
      </c>
      <c r="AG13" s="39"/>
      <c r="AH13" s="99" t="str">
        <f>+'廃棄物事業経費（歳入）'!B13</f>
        <v>46210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5747138</v>
      </c>
      <c r="F14" s="22">
        <f>F13-F11</f>
        <v>1495110</v>
      </c>
      <c r="H14" s="174"/>
      <c r="I14" s="20"/>
      <c r="J14" s="24"/>
      <c r="K14" s="21" t="s">
        <v>120</v>
      </c>
      <c r="L14" s="23">
        <f>L13-L12</f>
        <v>3735573</v>
      </c>
      <c r="M14" s="23">
        <f>M13-M12</f>
        <v>1007458</v>
      </c>
      <c r="AC14" s="15" t="s">
        <v>80</v>
      </c>
      <c r="AD14" s="40" t="s">
        <v>100</v>
      </c>
      <c r="AE14" s="39" t="s">
        <v>121</v>
      </c>
      <c r="AF14" s="35">
        <f ca="1" t="shared" si="4"/>
        <v>541753</v>
      </c>
      <c r="AG14" s="39"/>
      <c r="AH14" s="99" t="str">
        <f>+'廃棄物事業経費（歳入）'!B14</f>
        <v>46213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14702191</v>
      </c>
      <c r="F15" s="17">
        <f>AF20</f>
        <v>3771671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1314115</v>
      </c>
      <c r="M15" s="17">
        <f aca="true" t="shared" si="6" ref="M15:M28">AF48</f>
        <v>415167</v>
      </c>
      <c r="AC15" s="15" t="s">
        <v>103</v>
      </c>
      <c r="AD15" s="40" t="s">
        <v>100</v>
      </c>
      <c r="AE15" s="39" t="s">
        <v>125</v>
      </c>
      <c r="AF15" s="35">
        <f ca="1" t="shared" si="4"/>
        <v>30752</v>
      </c>
      <c r="AG15" s="39"/>
      <c r="AH15" s="99" t="str">
        <f>+'廃棄物事業経費（歳入）'!B15</f>
        <v>46214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24051263</v>
      </c>
      <c r="F16" s="18">
        <f>SUM(F13,F15)</f>
        <v>6575181</v>
      </c>
      <c r="H16" s="186"/>
      <c r="I16" s="173"/>
      <c r="J16" s="173" t="s">
        <v>127</v>
      </c>
      <c r="K16" s="13" t="s">
        <v>86</v>
      </c>
      <c r="L16" s="17">
        <f t="shared" si="5"/>
        <v>1467965</v>
      </c>
      <c r="M16" s="17">
        <f t="shared" si="6"/>
        <v>128899</v>
      </c>
      <c r="AC16" s="15" t="s">
        <v>81</v>
      </c>
      <c r="AD16" s="40" t="s">
        <v>100</v>
      </c>
      <c r="AE16" s="39" t="s">
        <v>128</v>
      </c>
      <c r="AF16" s="35">
        <f ca="1" t="shared" si="4"/>
        <v>450600</v>
      </c>
      <c r="AG16" s="39"/>
      <c r="AH16" s="99" t="str">
        <f>+'廃棄物事業経費（歳入）'!B16</f>
        <v>46215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20449329</v>
      </c>
      <c r="F17" s="22">
        <f>SUM(F14:F15)</f>
        <v>5266781</v>
      </c>
      <c r="H17" s="186"/>
      <c r="I17" s="173"/>
      <c r="J17" s="173"/>
      <c r="K17" s="13" t="s">
        <v>87</v>
      </c>
      <c r="L17" s="17">
        <f t="shared" si="5"/>
        <v>669942</v>
      </c>
      <c r="M17" s="17">
        <f t="shared" si="6"/>
        <v>330758</v>
      </c>
      <c r="AC17" s="15" t="s">
        <v>108</v>
      </c>
      <c r="AD17" s="40" t="s">
        <v>100</v>
      </c>
      <c r="AE17" s="39" t="s">
        <v>130</v>
      </c>
      <c r="AF17" s="35">
        <f ca="1" t="shared" si="4"/>
        <v>417720</v>
      </c>
      <c r="AG17" s="39"/>
      <c r="AH17" s="99" t="str">
        <f>+'廃棄物事業経費（歳入）'!B17</f>
        <v>46216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167681</v>
      </c>
      <c r="M18" s="17">
        <f t="shared" si="6"/>
        <v>20920</v>
      </c>
      <c r="AC18" s="15" t="s">
        <v>111</v>
      </c>
      <c r="AD18" s="40" t="s">
        <v>100</v>
      </c>
      <c r="AE18" s="39" t="s">
        <v>132</v>
      </c>
      <c r="AF18" s="35">
        <f ca="1" t="shared" si="4"/>
        <v>1308400</v>
      </c>
      <c r="AG18" s="39"/>
      <c r="AH18" s="99" t="str">
        <f>+'廃棄物事業経費（歳入）'!B18</f>
        <v>46217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489596</v>
      </c>
      <c r="M19" s="17">
        <f t="shared" si="6"/>
        <v>68735</v>
      </c>
      <c r="AC19" s="15" t="s">
        <v>42</v>
      </c>
      <c r="AD19" s="40" t="s">
        <v>100</v>
      </c>
      <c r="AE19" s="39" t="s">
        <v>135</v>
      </c>
      <c r="AF19" s="35">
        <f ca="1" t="shared" si="4"/>
        <v>54285</v>
      </c>
      <c r="AG19" s="39"/>
      <c r="AH19" s="99" t="str">
        <f>+'廃棄物事業経費（歳入）'!B19</f>
        <v>46218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3601934</v>
      </c>
      <c r="F20" s="29">
        <f>F11</f>
        <v>1308400</v>
      </c>
      <c r="H20" s="186"/>
      <c r="I20" s="173"/>
      <c r="J20" s="138" t="s">
        <v>90</v>
      </c>
      <c r="K20" s="183"/>
      <c r="L20" s="17">
        <f t="shared" si="5"/>
        <v>3857758</v>
      </c>
      <c r="M20" s="17">
        <f t="shared" si="6"/>
        <v>1325215</v>
      </c>
      <c r="AC20" s="15" t="s">
        <v>77</v>
      </c>
      <c r="AD20" s="40" t="s">
        <v>100</v>
      </c>
      <c r="AE20" s="39" t="s">
        <v>138</v>
      </c>
      <c r="AF20" s="35">
        <f ca="1" t="shared" si="4"/>
        <v>3771671</v>
      </c>
      <c r="AG20" s="39"/>
      <c r="AH20" s="99" t="str">
        <f>+'廃棄物事業経費（歳入）'!B20</f>
        <v>46219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3601934</v>
      </c>
      <c r="F21" s="29">
        <f>M12+M27</f>
        <v>1308400</v>
      </c>
      <c r="H21" s="186"/>
      <c r="I21" s="174"/>
      <c r="J21" s="138" t="s">
        <v>91</v>
      </c>
      <c r="K21" s="183"/>
      <c r="L21" s="17">
        <f t="shared" si="5"/>
        <v>346353</v>
      </c>
      <c r="M21" s="17">
        <f t="shared" si="6"/>
        <v>121500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46220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65271</v>
      </c>
      <c r="M22" s="17">
        <f t="shared" si="6"/>
        <v>114928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2153603</v>
      </c>
      <c r="AH22" s="99" t="str">
        <f>+'廃棄物事業経費（歳入）'!B22</f>
        <v>46221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3229663</v>
      </c>
      <c r="M23" s="17">
        <f t="shared" si="6"/>
        <v>550195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1416919</v>
      </c>
      <c r="AH23" s="99" t="str">
        <f>+'廃棄物事業経費（歳入）'!B23</f>
        <v>46222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3728773</v>
      </c>
      <c r="M24" s="17">
        <f t="shared" si="6"/>
        <v>336057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114542</v>
      </c>
      <c r="AH24" s="99" t="str">
        <f>+'廃棄物事業経費（歳入）'!B24</f>
        <v>46223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249154</v>
      </c>
      <c r="M25" s="17">
        <f t="shared" si="6"/>
        <v>135712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50509</v>
      </c>
      <c r="AH25" s="99" t="str">
        <f>+'廃棄物事業経費（歳入）'!B25</f>
        <v>46224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138702</v>
      </c>
      <c r="M26" s="17">
        <f t="shared" si="6"/>
        <v>258350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283677</v>
      </c>
      <c r="AH26" s="99" t="str">
        <f>+'廃棄物事業経費（歳入）'!B26</f>
        <v>46225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3318257</v>
      </c>
      <c r="M27" s="17">
        <f t="shared" si="6"/>
        <v>1160942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1314115</v>
      </c>
      <c r="AH27" s="99" t="str">
        <f>+'廃棄物事業経費（歳入）'!B27</f>
        <v>46303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5092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1467965</v>
      </c>
      <c r="AH28" s="99" t="str">
        <f>+'廃棄物事業経費（歳入）'!B28</f>
        <v>46304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19048322</v>
      </c>
      <c r="M29" s="19">
        <f>SUM(M15:M28)</f>
        <v>4967378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669942</v>
      </c>
      <c r="AH29" s="99" t="str">
        <f>+'廃棄物事業経費（歳入）'!B29</f>
        <v>46392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15730065</v>
      </c>
      <c r="M30" s="23">
        <f>M29-M27</f>
        <v>3806436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167681</v>
      </c>
      <c r="AH30" s="99" t="str">
        <f>+'廃棄物事業経費（歳入）'!B30</f>
        <v>46404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983691</v>
      </c>
      <c r="M31" s="17">
        <f>AF62</f>
        <v>452887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489596</v>
      </c>
      <c r="AH31" s="99" t="str">
        <f>+'廃棄物事業経費（歳入）'!B31</f>
        <v>46452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24051263</v>
      </c>
      <c r="M32" s="19">
        <f>SUM(M13,M29,M31)</f>
        <v>6575181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3857758</v>
      </c>
      <c r="AH32" s="99" t="str">
        <f>+'廃棄物事業経費（歳入）'!B32</f>
        <v>46468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20449329</v>
      </c>
      <c r="M33" s="23">
        <f>SUM(M14,M30,M31)</f>
        <v>5266781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346353</v>
      </c>
      <c r="AH33" s="99" t="str">
        <f>+'廃棄物事業経費（歳入）'!B33</f>
        <v>46482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65271</v>
      </c>
      <c r="AH34" s="99" t="str">
        <f>+'廃棄物事業経費（歳入）'!B34</f>
        <v>46490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3229663</v>
      </c>
      <c r="AH35" s="99" t="str">
        <f>+'廃棄物事業経費（歳入）'!B35</f>
        <v>46491</v>
      </c>
      <c r="AI35" s="2">
        <v>35</v>
      </c>
      <c r="AK35" s="26" t="s">
        <v>408</v>
      </c>
      <c r="AL35" s="28" t="s">
        <v>426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3728773</v>
      </c>
      <c r="AH36" s="99" t="str">
        <f>+'廃棄物事業経費（歳入）'!B36</f>
        <v>46492</v>
      </c>
      <c r="AI36" s="2">
        <v>36</v>
      </c>
      <c r="AK36" s="26" t="s">
        <v>409</v>
      </c>
      <c r="AL36" s="28" t="s">
        <v>427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249154</v>
      </c>
      <c r="AH37" s="99" t="str">
        <f>+'廃棄物事業経費（歳入）'!B37</f>
        <v>46501</v>
      </c>
      <c r="AI37" s="2">
        <v>37</v>
      </c>
      <c r="AK37" s="26" t="s">
        <v>410</v>
      </c>
      <c r="AL37" s="28" t="s">
        <v>428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138702</v>
      </c>
      <c r="AH38" s="99" t="str">
        <f>+'廃棄物事業経費（歳入）'!B38</f>
        <v>46502</v>
      </c>
      <c r="AI38" s="2">
        <v>38</v>
      </c>
      <c r="AK38" s="26" t="s">
        <v>411</v>
      </c>
      <c r="AL38" s="28" t="s">
        <v>429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3318257</v>
      </c>
      <c r="AH39" s="99" t="str">
        <f>+'廃棄物事業経費（歳入）'!B39</f>
        <v>46505</v>
      </c>
      <c r="AI39" s="2">
        <v>39</v>
      </c>
      <c r="AK39" s="26" t="s">
        <v>412</v>
      </c>
      <c r="AL39" s="28" t="s">
        <v>430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5092</v>
      </c>
      <c r="AH40" s="99" t="str">
        <f>+'廃棄物事業経費（歳入）'!B40</f>
        <v>46523</v>
      </c>
      <c r="AI40" s="2">
        <v>40</v>
      </c>
      <c r="AK40" s="26" t="s">
        <v>413</v>
      </c>
      <c r="AL40" s="28" t="s">
        <v>431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983691</v>
      </c>
      <c r="AH41" s="99" t="str">
        <f>+'廃棄物事業経費（歳入）'!B41</f>
        <v>46524</v>
      </c>
      <c r="AI41" s="2">
        <v>41</v>
      </c>
      <c r="AK41" s="26" t="s">
        <v>414</v>
      </c>
      <c r="AL41" s="28" t="s">
        <v>432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46525</v>
      </c>
      <c r="AI42" s="2">
        <v>42</v>
      </c>
      <c r="AK42" s="26" t="s">
        <v>415</v>
      </c>
      <c r="AL42" s="28" t="s">
        <v>433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976049</v>
      </c>
      <c r="AH43" s="99" t="str">
        <f>+'廃棄物事業経費（歳入）'!B43</f>
        <v>46527</v>
      </c>
      <c r="AI43" s="2">
        <v>43</v>
      </c>
      <c r="AK43" s="26" t="s">
        <v>416</v>
      </c>
      <c r="AL43" s="28" t="s">
        <v>434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46529</v>
      </c>
      <c r="AI44" s="2">
        <v>44</v>
      </c>
      <c r="AK44" s="26" t="s">
        <v>417</v>
      </c>
      <c r="AL44" s="28" t="s">
        <v>435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5775</v>
      </c>
      <c r="AH45" s="99" t="str">
        <f>+'廃棄物事業経費（歳入）'!B45</f>
        <v>46530</v>
      </c>
      <c r="AI45" s="2">
        <v>45</v>
      </c>
      <c r="AK45" s="26" t="s">
        <v>418</v>
      </c>
      <c r="AL45" s="28" t="s">
        <v>436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25634</v>
      </c>
      <c r="AH46" s="99" t="str">
        <f>+'廃棄物事業経費（歳入）'!B46</f>
        <v>46531</v>
      </c>
      <c r="AI46" s="2">
        <v>46</v>
      </c>
      <c r="AK46" s="26" t="s">
        <v>419</v>
      </c>
      <c r="AL46" s="28" t="s">
        <v>437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147458</v>
      </c>
      <c r="AH47" s="99" t="str">
        <f>+'廃棄物事業経費（歳入）'!B47</f>
        <v>46532</v>
      </c>
      <c r="AI47" s="2">
        <v>47</v>
      </c>
      <c r="AK47" s="26" t="s">
        <v>420</v>
      </c>
      <c r="AL47" s="28" t="s">
        <v>438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415167</v>
      </c>
      <c r="AH48" s="99" t="str">
        <f>+'廃棄物事業経費（歳入）'!B48</f>
        <v>46533</v>
      </c>
      <c r="AI48" s="2">
        <v>48</v>
      </c>
      <c r="AK48" s="26" t="s">
        <v>421</v>
      </c>
      <c r="AL48" s="28" t="s">
        <v>439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128899</v>
      </c>
      <c r="AG49" s="28"/>
      <c r="AH49" s="99" t="str">
        <f>+'廃棄物事業経費（歳入）'!B49</f>
        <v>46534</v>
      </c>
      <c r="AI49" s="2">
        <v>49</v>
      </c>
      <c r="AK49" s="26" t="s">
        <v>422</v>
      </c>
      <c r="AL49" s="28" t="s">
        <v>440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330758</v>
      </c>
      <c r="AG50" s="28"/>
      <c r="AH50" s="99" t="str">
        <f>+'廃棄物事業経費（歳入）'!B50</f>
        <v>46535</v>
      </c>
      <c r="AI50" s="2">
        <v>50</v>
      </c>
      <c r="AK50" s="26" t="s">
        <v>423</v>
      </c>
      <c r="AL50" s="28" t="s">
        <v>441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20920</v>
      </c>
      <c r="AG51" s="28"/>
      <c r="AH51" s="99" t="str">
        <f>+'廃棄物事業経費（歳入）'!B51</f>
        <v>46808</v>
      </c>
      <c r="AI51" s="2">
        <v>51</v>
      </c>
      <c r="AK51" s="26" t="s">
        <v>424</v>
      </c>
      <c r="AL51" s="28" t="s">
        <v>442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68735</v>
      </c>
      <c r="AG52" s="28"/>
      <c r="AH52" s="99" t="str">
        <f>+'廃棄物事業経費（歳入）'!B52</f>
        <v>46811</v>
      </c>
      <c r="AI52" s="2">
        <v>52</v>
      </c>
      <c r="AK52" s="26" t="s">
        <v>425</v>
      </c>
      <c r="AL52" s="28" t="s">
        <v>443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1325215</v>
      </c>
      <c r="AG53" s="28"/>
      <c r="AH53" s="99" t="str">
        <f>+'廃棄物事業経費（歳入）'!B53</f>
        <v>46832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121500</v>
      </c>
      <c r="AG54" s="28"/>
      <c r="AH54" s="99" t="str">
        <f>+'廃棄物事業経費（歳入）'!B54</f>
        <v>46854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114928</v>
      </c>
      <c r="AG55" s="28"/>
      <c r="AH55" s="99" t="str">
        <f>+'廃棄物事業経費（歳入）'!B55</f>
        <v>46855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550195</v>
      </c>
      <c r="AG56" s="28"/>
      <c r="AH56" s="99" t="str">
        <f>+'廃棄物事業経費（歳入）'!B56</f>
        <v>46861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336057</v>
      </c>
      <c r="AG57" s="28"/>
      <c r="AH57" s="99" t="str">
        <f>+'廃棄物事業経費（歳入）'!B57</f>
        <v>46870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135712</v>
      </c>
      <c r="AG58" s="28"/>
      <c r="AH58" s="99" t="str">
        <f>+'廃棄物事業経費（歳入）'!B58</f>
        <v>46872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258350</v>
      </c>
      <c r="AG59" s="28"/>
      <c r="AH59" s="99" t="str">
        <f>+'廃棄物事業経費（歳入）'!B59</f>
        <v>46887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1160942</v>
      </c>
      <c r="AG60" s="28"/>
      <c r="AH60" s="99" t="str">
        <f>+'廃棄物事業経費（歳入）'!B60</f>
        <v>46890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str">
        <f>+'廃棄物事業経費（歳入）'!B61</f>
        <v>46904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452887</v>
      </c>
      <c r="AG62" s="28"/>
      <c r="AH62" s="99" t="str">
        <f>+'廃棄物事業経費（歳入）'!B62</f>
        <v>46908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46924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46928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46929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+'廃棄物事業経費（歳入）'!B66</f>
        <v>0</v>
      </c>
      <c r="AI2385" s="2">
        <v>2385</v>
      </c>
    </row>
    <row r="2386" spans="34:35" ht="14.25" hidden="1">
      <c r="AH2386" s="99">
        <f>+'廃棄物事業経費（歳入）'!B67</f>
        <v>0</v>
      </c>
      <c r="AI2386" s="2">
        <v>2386</v>
      </c>
    </row>
    <row r="2387" spans="34:35" ht="14.25" hidden="1">
      <c r="AH2387" s="99">
        <f>+'廃棄物事業経費（歳入）'!B68</f>
        <v>0</v>
      </c>
      <c r="AI2387" s="2">
        <v>2387</v>
      </c>
    </row>
    <row r="2388" spans="34:35" ht="14.25" hidden="1">
      <c r="AH2388" s="99">
        <f>+'廃棄物事業経費（歳入）'!B69</f>
        <v>0</v>
      </c>
      <c r="AI2388" s="2">
        <v>2388</v>
      </c>
    </row>
    <row r="2389" spans="34:35" ht="14.25" hidden="1">
      <c r="AH2389" s="99">
        <f>+'廃棄物事業経費（歳入）'!B70</f>
        <v>0</v>
      </c>
      <c r="AI2389" s="2">
        <v>2389</v>
      </c>
    </row>
    <row r="2390" spans="34:35" ht="14.25" hidden="1">
      <c r="AH2390" s="99">
        <f>+'廃棄物事業経費（歳入）'!B71</f>
        <v>0</v>
      </c>
      <c r="AI2390" s="2">
        <v>2390</v>
      </c>
    </row>
    <row r="2391" spans="34:35" ht="14.25" hidden="1">
      <c r="AH2391" s="99">
        <f>+'廃棄物事業経費（歳入）'!B72</f>
        <v>0</v>
      </c>
      <c r="AI2391" s="2">
        <v>2391</v>
      </c>
    </row>
    <row r="2392" spans="34:35" ht="14.25" hidden="1">
      <c r="AH2392" s="99">
        <f>+'廃棄物事業経費（歳入）'!B73</f>
        <v>0</v>
      </c>
      <c r="AI2392" s="2">
        <v>2392</v>
      </c>
    </row>
    <row r="2393" spans="34:35" ht="14.25" hidden="1">
      <c r="AH2393" s="99">
        <f>+'廃棄物事業経費（歳入）'!B74</f>
        <v>0</v>
      </c>
      <c r="AI2393" s="2">
        <v>2393</v>
      </c>
    </row>
    <row r="2394" spans="34:35" ht="14.25" hidden="1">
      <c r="AH2394" s="99">
        <f>+'廃棄物事業経費（歳入）'!B75</f>
        <v>0</v>
      </c>
      <c r="AI2394" s="2">
        <v>2394</v>
      </c>
    </row>
    <row r="2395" spans="34:35" ht="14.25" hidden="1">
      <c r="AH2395" s="99">
        <f>+'廃棄物事業経費（歳入）'!B76</f>
        <v>0</v>
      </c>
      <c r="AI2395" s="2">
        <v>2395</v>
      </c>
    </row>
    <row r="2396" spans="34:35" ht="14.25" hidden="1">
      <c r="AH2396" s="99">
        <f>+'廃棄物事業経費（歳入）'!B77</f>
        <v>0</v>
      </c>
      <c r="AI2396" s="2">
        <v>2396</v>
      </c>
    </row>
    <row r="2397" spans="34:35" ht="14.25" hidden="1">
      <c r="AH2397" s="99">
        <f>+'廃棄物事業経費（歳入）'!B78</f>
        <v>0</v>
      </c>
      <c r="AI2397" s="2">
        <v>2397</v>
      </c>
    </row>
    <row r="2398" spans="34:35" ht="14.25" hidden="1">
      <c r="AH2398" s="99">
        <f>+'廃棄物事業経費（歳入）'!B79</f>
        <v>0</v>
      </c>
      <c r="AI2398" s="2">
        <v>2398</v>
      </c>
    </row>
    <row r="2399" spans="34:35" ht="14.25" hidden="1">
      <c r="AH2399" s="99">
        <f>+'廃棄物事業経費（歳入）'!B80</f>
        <v>0</v>
      </c>
      <c r="AI2399" s="2">
        <v>2399</v>
      </c>
    </row>
    <row r="2400" spans="34:35" ht="14.25" hidden="1">
      <c r="AH2400" s="99">
        <f>+'廃棄物事業経費（歳入）'!B81</f>
        <v>0</v>
      </c>
      <c r="AI2400" s="2">
        <v>2400</v>
      </c>
    </row>
    <row r="2401" spans="34:35" ht="14.25" hidden="1">
      <c r="AH2401" s="99">
        <f>+'廃棄物事業経費（歳入）'!B82</f>
        <v>0</v>
      </c>
      <c r="AI2401" s="2">
        <v>2401</v>
      </c>
    </row>
    <row r="2402" spans="34:35" ht="14.25" hidden="1">
      <c r="AH2402" s="99">
        <f>+'廃棄物事業経費（歳入）'!B83</f>
        <v>0</v>
      </c>
      <c r="AI2402" s="2">
        <v>2402</v>
      </c>
    </row>
    <row r="2403" spans="34:35" ht="14.25" hidden="1">
      <c r="AH2403" s="99">
        <f>+'廃棄物事業経費（歳入）'!B84</f>
        <v>0</v>
      </c>
      <c r="AI2403" s="2">
        <v>2403</v>
      </c>
    </row>
    <row r="2404" spans="34:35" ht="14.25" hidden="1">
      <c r="AH2404" s="99">
        <f>+'廃棄物事業経費（歳入）'!B85</f>
        <v>0</v>
      </c>
      <c r="AI2404" s="2">
        <v>2404</v>
      </c>
    </row>
    <row r="2405" spans="34:35" ht="14.25" hidden="1">
      <c r="AH2405" s="99">
        <f>+'廃棄物事業経費（歳入）'!B86</f>
        <v>0</v>
      </c>
      <c r="AI2405" s="2">
        <v>2405</v>
      </c>
    </row>
    <row r="2406" spans="34:35" ht="14.25" hidden="1">
      <c r="AH2406" s="99">
        <f>+'廃棄物事業経費（歳入）'!B87</f>
        <v>0</v>
      </c>
      <c r="AI2406" s="2">
        <v>2406</v>
      </c>
    </row>
    <row r="2407" spans="34:35" ht="14.25" hidden="1">
      <c r="AH2407" s="99">
        <f>+'廃棄物事業経費（歳入）'!B88</f>
        <v>0</v>
      </c>
      <c r="AI2407" s="2">
        <v>2407</v>
      </c>
    </row>
    <row r="2408" spans="34:35" ht="14.25" hidden="1">
      <c r="AH2408" s="99">
        <f>+'廃棄物事業経費（歳入）'!B89</f>
        <v>0</v>
      </c>
      <c r="AI2408" s="2">
        <v>2408</v>
      </c>
    </row>
    <row r="2409" spans="34:35" ht="14.25" hidden="1">
      <c r="AH2409" s="99">
        <f>+'廃棄物事業経費（歳入）'!B90</f>
        <v>0</v>
      </c>
      <c r="AI2409" s="2">
        <v>2409</v>
      </c>
    </row>
    <row r="2410" spans="34:35" ht="14.25" hidden="1">
      <c r="AH2410" s="99">
        <f>+'廃棄物事業経費（歳入）'!B91</f>
        <v>0</v>
      </c>
      <c r="AI2410" s="2">
        <v>2410</v>
      </c>
    </row>
    <row r="2411" spans="34:35" ht="14.25" hidden="1">
      <c r="AH2411" s="99">
        <f>+'廃棄物事業経費（歳入）'!B92</f>
        <v>0</v>
      </c>
      <c r="AI2411" s="2">
        <v>2411</v>
      </c>
    </row>
    <row r="2412" spans="34:35" ht="14.25" hidden="1">
      <c r="AH2412" s="99">
        <f>+'廃棄物事業経費（歳入）'!B93</f>
        <v>0</v>
      </c>
      <c r="AI2412" s="2">
        <v>2412</v>
      </c>
    </row>
    <row r="2413" spans="34:35" ht="14.25" hidden="1">
      <c r="AH2413" s="99">
        <f>+'廃棄物事業経費（歳入）'!B94</f>
        <v>0</v>
      </c>
      <c r="AI2413" s="2">
        <v>2413</v>
      </c>
    </row>
    <row r="2414" spans="34:35" ht="14.25" hidden="1">
      <c r="AH2414" s="99">
        <f>+'廃棄物事業経費（歳入）'!B95</f>
        <v>0</v>
      </c>
      <c r="AI2414" s="2">
        <v>2414</v>
      </c>
    </row>
    <row r="2415" spans="34:35" ht="14.25" hidden="1">
      <c r="AH2415" s="99">
        <f>+'廃棄物事業経費（歳入）'!B96</f>
        <v>0</v>
      </c>
      <c r="AI2415" s="2">
        <v>2415</v>
      </c>
    </row>
    <row r="2416" spans="34:35" ht="14.25" hidden="1">
      <c r="AH2416" s="99">
        <f>+'廃棄物事業経費（歳入）'!B97</f>
        <v>0</v>
      </c>
      <c r="AI2416" s="2">
        <v>2416</v>
      </c>
    </row>
    <row r="2417" spans="34:35" ht="14.25" hidden="1">
      <c r="AH2417" s="99">
        <f>+'廃棄物事業経費（歳入）'!B98</f>
        <v>0</v>
      </c>
      <c r="AI2417" s="2">
        <v>2417</v>
      </c>
    </row>
    <row r="2418" spans="34:35" ht="14.25" hidden="1">
      <c r="AH2418" s="99">
        <f>+'廃棄物事業経費（歳入）'!B99</f>
        <v>0</v>
      </c>
      <c r="AI2418" s="2">
        <v>2418</v>
      </c>
    </row>
    <row r="2419" spans="34:35" ht="14.25" hidden="1">
      <c r="AH2419" s="99">
        <f>+'廃棄物事業経費（歳入）'!B100</f>
        <v>0</v>
      </c>
      <c r="AI2419" s="2">
        <v>2419</v>
      </c>
    </row>
    <row r="2420" spans="34:35" ht="14.25" hidden="1">
      <c r="AH2420" s="99">
        <f>+'廃棄物事業経費（歳入）'!B101</f>
        <v>0</v>
      </c>
      <c r="AI2420" s="2">
        <v>2420</v>
      </c>
    </row>
    <row r="2421" spans="34:35" ht="14.25" hidden="1">
      <c r="AH2421" s="99">
        <f>+'廃棄物事業経費（歳入）'!B102</f>
        <v>0</v>
      </c>
      <c r="AI2421" s="2">
        <v>2421</v>
      </c>
    </row>
    <row r="2422" spans="34:35" ht="14.25" hidden="1">
      <c r="AH2422" s="99">
        <f>+'廃棄物事業経費（歳入）'!B103</f>
        <v>0</v>
      </c>
      <c r="AI2422" s="2">
        <v>2422</v>
      </c>
    </row>
    <row r="2423" spans="34:35" ht="14.25" hidden="1">
      <c r="AH2423" s="99">
        <f>+'廃棄物事業経費（歳入）'!B104</f>
        <v>0</v>
      </c>
      <c r="AI2423" s="2">
        <v>2423</v>
      </c>
    </row>
    <row r="2424" spans="34:35" ht="14.25" hidden="1">
      <c r="AH2424" s="99">
        <f>+'廃棄物事業経費（歳入）'!B105</f>
        <v>0</v>
      </c>
      <c r="AI2424" s="2">
        <v>2424</v>
      </c>
    </row>
    <row r="2425" spans="34:35" ht="14.25" hidden="1">
      <c r="AH2425" s="99">
        <f>+'廃棄物事業経費（歳入）'!B106</f>
        <v>0</v>
      </c>
      <c r="AI2425" s="2">
        <v>2425</v>
      </c>
    </row>
    <row r="2426" spans="34:35" ht="14.25" hidden="1">
      <c r="AH2426" s="99">
        <f>+'廃棄物事業経費（歳入）'!B107</f>
        <v>0</v>
      </c>
      <c r="AI2426" s="2">
        <v>2426</v>
      </c>
    </row>
    <row r="2427" spans="34:35" ht="14.25" hidden="1">
      <c r="AH2427" s="99">
        <f>+'廃棄物事業経費（歳入）'!B108</f>
        <v>0</v>
      </c>
      <c r="AI2427" s="2">
        <v>2427</v>
      </c>
    </row>
    <row r="2428" spans="34:35" ht="14.25" hidden="1">
      <c r="AH2428" s="99">
        <f>+'廃棄物事業経費（歳入）'!B109</f>
        <v>0</v>
      </c>
      <c r="AI2428" s="2">
        <v>2428</v>
      </c>
    </row>
    <row r="2429" spans="34:35" ht="14.25" hidden="1">
      <c r="AH2429" s="99">
        <f>+'廃棄物事業経費（歳入）'!B110</f>
        <v>0</v>
      </c>
      <c r="AI2429" s="2">
        <v>2429</v>
      </c>
    </row>
    <row r="2430" spans="34:35" ht="14.25" hidden="1">
      <c r="AH2430" s="99">
        <f>+'廃棄物事業経費（歳入）'!B111</f>
        <v>0</v>
      </c>
      <c r="AI2430" s="2">
        <v>2430</v>
      </c>
    </row>
    <row r="2431" spans="34:35" ht="14.25" hidden="1">
      <c r="AH2431" s="99">
        <f>+'廃棄物事業経費（歳入）'!B112</f>
        <v>0</v>
      </c>
      <c r="AI2431" s="2">
        <v>2431</v>
      </c>
    </row>
    <row r="2432" spans="34:35" ht="14.25" hidden="1">
      <c r="AH2432" s="99">
        <f>+'廃棄物事業経費（歳入）'!B113</f>
        <v>0</v>
      </c>
      <c r="AI2432" s="2">
        <v>2432</v>
      </c>
    </row>
    <row r="2433" spans="34:35" ht="14.25" hidden="1">
      <c r="AH2433" s="99">
        <f>+'廃棄物事業経費（歳入）'!B114</f>
        <v>0</v>
      </c>
      <c r="AI2433" s="2">
        <v>2433</v>
      </c>
    </row>
    <row r="2434" spans="34:35" ht="14.25" hidden="1">
      <c r="AH2434" s="99">
        <f>+'廃棄物事業経費（歳入）'!B115</f>
        <v>0</v>
      </c>
      <c r="AI2434" s="2">
        <v>2434</v>
      </c>
    </row>
    <row r="2435" spans="34:35" ht="14.25" hidden="1">
      <c r="AH2435" s="99">
        <f>+'廃棄物事業経費（歳入）'!B116</f>
        <v>0</v>
      </c>
      <c r="AI2435" s="2">
        <v>2435</v>
      </c>
    </row>
    <row r="2436" spans="34:35" ht="14.25" hidden="1">
      <c r="AH2436" s="99">
        <f>+'廃棄物事業経費（歳入）'!B117</f>
        <v>0</v>
      </c>
      <c r="AI2436" s="2">
        <v>2436</v>
      </c>
    </row>
    <row r="2437" spans="34:35" ht="14.25" hidden="1">
      <c r="AH2437" s="99">
        <f>+'廃棄物事業経費（歳入）'!B118</f>
        <v>0</v>
      </c>
      <c r="AI2437" s="2">
        <v>2437</v>
      </c>
    </row>
    <row r="2438" spans="34:35" ht="14.25" hidden="1">
      <c r="AH2438" s="99">
        <f>+'廃棄物事業経費（歳入）'!B119</f>
        <v>0</v>
      </c>
      <c r="AI2438" s="2">
        <v>2438</v>
      </c>
    </row>
    <row r="2439" spans="34:35" ht="14.25" hidden="1">
      <c r="AH2439" s="99">
        <f>+'廃棄物事業経費（歳入）'!B120</f>
        <v>0</v>
      </c>
      <c r="AI2439" s="2">
        <v>2439</v>
      </c>
    </row>
    <row r="2440" spans="34:35" ht="14.25" hidden="1">
      <c r="AH2440" s="99">
        <f>+'廃棄物事業経費（歳入）'!B121</f>
        <v>0</v>
      </c>
      <c r="AI2440" s="2">
        <v>2440</v>
      </c>
    </row>
    <row r="2441" spans="34:35" ht="14.25" hidden="1">
      <c r="AH2441" s="99">
        <f>+'廃棄物事業経費（歳入）'!B122</f>
        <v>0</v>
      </c>
      <c r="AI2441" s="2">
        <v>2441</v>
      </c>
    </row>
    <row r="2442" spans="34:35" ht="14.25" hidden="1">
      <c r="AH2442" s="99">
        <f>+'廃棄物事業経費（歳入）'!B123</f>
        <v>0</v>
      </c>
      <c r="AI2442" s="2">
        <v>2442</v>
      </c>
    </row>
    <row r="2443" spans="34:35" ht="14.25" hidden="1">
      <c r="AH2443" s="99">
        <f>+'廃棄物事業経費（歳入）'!B124</f>
        <v>0</v>
      </c>
      <c r="AI2443" s="2">
        <v>2443</v>
      </c>
    </row>
    <row r="2444" spans="34:35" ht="14.25" hidden="1">
      <c r="AH2444" s="99">
        <f>+'廃棄物事業経費（歳入）'!B125</f>
        <v>0</v>
      </c>
      <c r="AI2444" s="2">
        <v>2444</v>
      </c>
    </row>
    <row r="2445" spans="34:35" ht="14.25" hidden="1">
      <c r="AH2445" s="99">
        <f>+'廃棄物事業経費（歳入）'!B126</f>
        <v>0</v>
      </c>
      <c r="AI2445" s="2">
        <v>2445</v>
      </c>
    </row>
    <row r="2446" spans="34:35" ht="14.25" hidden="1">
      <c r="AH2446" s="99">
        <f>+'廃棄物事業経費（歳入）'!B127</f>
        <v>0</v>
      </c>
      <c r="AI2446" s="2">
        <v>2446</v>
      </c>
    </row>
    <row r="2447" spans="34:35" ht="14.25" hidden="1">
      <c r="AH2447" s="99">
        <f>+'廃棄物事業経費（歳入）'!B128</f>
        <v>0</v>
      </c>
      <c r="AI2447" s="2">
        <v>2447</v>
      </c>
    </row>
    <row r="2448" spans="34:35" ht="14.25" hidden="1">
      <c r="AH2448" s="99">
        <f>+'廃棄物事業経費（歳入）'!B129</f>
        <v>0</v>
      </c>
      <c r="AI2448" s="2">
        <v>2448</v>
      </c>
    </row>
    <row r="2449" spans="34:35" ht="14.25" hidden="1">
      <c r="AH2449" s="99">
        <f>+'廃棄物事業経費（歳入）'!B130</f>
        <v>0</v>
      </c>
      <c r="AI2449" s="2">
        <v>2449</v>
      </c>
    </row>
    <row r="2450" spans="34:35" ht="14.25" hidden="1">
      <c r="AH2450" s="99">
        <f>+'廃棄物事業経費（歳入）'!B131</f>
        <v>0</v>
      </c>
      <c r="AI2450" s="2">
        <v>2450</v>
      </c>
    </row>
    <row r="2451" spans="34:35" ht="14.25" hidden="1">
      <c r="AH2451" s="99">
        <f>+'廃棄物事業経費（歳入）'!B132</f>
        <v>0</v>
      </c>
      <c r="AI2451" s="2">
        <v>2451</v>
      </c>
    </row>
    <row r="2452" spans="34:35" ht="14.25" hidden="1">
      <c r="AH2452" s="99">
        <f>+'廃棄物事業経費（歳入）'!B133</f>
        <v>0</v>
      </c>
      <c r="AI2452" s="2">
        <v>2452</v>
      </c>
    </row>
    <row r="2453" spans="34:35" ht="14.25" hidden="1">
      <c r="AH2453" s="99">
        <f>+'廃棄物事業経費（歳入）'!B134</f>
        <v>0</v>
      </c>
      <c r="AI2453" s="2">
        <v>2453</v>
      </c>
    </row>
    <row r="2454" spans="34:35" ht="14.25" hidden="1">
      <c r="AH2454" s="99">
        <f>+'廃棄物事業経費（歳入）'!B135</f>
        <v>0</v>
      </c>
      <c r="AI2454" s="2">
        <v>2454</v>
      </c>
    </row>
    <row r="2455" spans="34:35" ht="14.25" hidden="1">
      <c r="AH2455" s="99">
        <f>+'廃棄物事業経費（歳入）'!B136</f>
        <v>0</v>
      </c>
      <c r="AI2455" s="2">
        <v>2455</v>
      </c>
    </row>
    <row r="2456" spans="34:35" ht="14.25" hidden="1">
      <c r="AH2456" s="99">
        <f>+'廃棄物事業経費（歳入）'!B137</f>
        <v>0</v>
      </c>
      <c r="AI2456" s="2">
        <v>2456</v>
      </c>
    </row>
    <row r="2457" spans="34:35" ht="14.25" hidden="1">
      <c r="AH2457" s="99">
        <f>+'廃棄物事業経費（歳入）'!B138</f>
        <v>0</v>
      </c>
      <c r="AI2457" s="2">
        <v>2457</v>
      </c>
    </row>
    <row r="2458" spans="34:35" ht="14.25" hidden="1">
      <c r="AH2458" s="99">
        <f>+'廃棄物事業経費（歳入）'!B139</f>
        <v>0</v>
      </c>
      <c r="AI2458" s="2">
        <v>2458</v>
      </c>
    </row>
    <row r="2459" spans="34:35" ht="14.25" hidden="1">
      <c r="AH2459" s="99">
        <f>+'廃棄物事業経費（歳入）'!B140</f>
        <v>0</v>
      </c>
      <c r="AI2459" s="2">
        <v>2459</v>
      </c>
    </row>
    <row r="2460" spans="34:35" ht="14.25" hidden="1">
      <c r="AH2460" s="99">
        <f>+'廃棄物事業経費（歳入）'!B141</f>
        <v>0</v>
      </c>
      <c r="AI2460" s="2">
        <v>2460</v>
      </c>
    </row>
    <row r="2461" spans="34:35" ht="14.25" hidden="1">
      <c r="AH2461" s="99">
        <f>+'廃棄物事業経費（歳入）'!B142</f>
        <v>0</v>
      </c>
      <c r="AI2461" s="2">
        <v>2461</v>
      </c>
    </row>
    <row r="2462" spans="34:35" ht="14.25" hidden="1">
      <c r="AH2462" s="99">
        <f>+'廃棄物事業経費（歳入）'!B143</f>
        <v>0</v>
      </c>
      <c r="AI2462" s="2">
        <v>2462</v>
      </c>
    </row>
    <row r="2463" spans="34:35" ht="14.25" hidden="1">
      <c r="AH2463" s="99">
        <f>+'廃棄物事業経費（歳入）'!B144</f>
        <v>0</v>
      </c>
      <c r="AI2463" s="2">
        <v>2463</v>
      </c>
    </row>
    <row r="2464" spans="34:35" ht="14.25" hidden="1">
      <c r="AH2464" s="99">
        <f>+'廃棄物事業経費（歳入）'!B145</f>
        <v>0</v>
      </c>
      <c r="AI2464" s="2">
        <v>2464</v>
      </c>
    </row>
    <row r="2465" spans="34:35" ht="14.25" hidden="1">
      <c r="AH2465" s="99">
        <f>+'廃棄物事業経費（歳入）'!B146</f>
        <v>0</v>
      </c>
      <c r="AI2465" s="2">
        <v>2465</v>
      </c>
    </row>
    <row r="2466" spans="34:35" ht="14.25" hidden="1">
      <c r="AH2466" s="99">
        <f>+'廃棄物事業経費（歳入）'!B147</f>
        <v>0</v>
      </c>
      <c r="AI2466" s="2">
        <v>2466</v>
      </c>
    </row>
    <row r="2467" spans="34:35" ht="14.25" hidden="1">
      <c r="AH2467" s="99">
        <f>+'廃棄物事業経費（歳入）'!B148</f>
        <v>0</v>
      </c>
      <c r="AI2467" s="2">
        <v>2467</v>
      </c>
    </row>
    <row r="2468" spans="34:35" ht="14.25" hidden="1">
      <c r="AH2468" s="99">
        <f>+'廃棄物事業経費（歳入）'!B149</f>
        <v>0</v>
      </c>
      <c r="AI2468" s="2">
        <v>2468</v>
      </c>
    </row>
    <row r="2469" spans="34:35" ht="14.25" hidden="1">
      <c r="AH2469" s="99">
        <f>+'廃棄物事業経費（歳入）'!B150</f>
        <v>0</v>
      </c>
      <c r="AI2469" s="2">
        <v>2469</v>
      </c>
    </row>
    <row r="2470" spans="34:35" ht="14.25" hidden="1">
      <c r="AH2470" s="99">
        <f>+'廃棄物事業経費（歳入）'!B151</f>
        <v>0</v>
      </c>
      <c r="AI2470" s="2">
        <v>2470</v>
      </c>
    </row>
    <row r="2471" spans="34:35" ht="14.25" hidden="1">
      <c r="AH2471" s="99">
        <f>+'廃棄物事業経費（歳入）'!B152</f>
        <v>0</v>
      </c>
      <c r="AI2471" s="2">
        <v>2471</v>
      </c>
    </row>
    <row r="2472" spans="34:35" ht="14.25" hidden="1">
      <c r="AH2472" s="99">
        <f>+'廃棄物事業経費（歳入）'!B153</f>
        <v>0</v>
      </c>
      <c r="AI2472" s="2">
        <v>2472</v>
      </c>
    </row>
    <row r="2473" spans="34:35" ht="14.25" hidden="1">
      <c r="AH2473" s="99">
        <f>+'廃棄物事業経費（歳入）'!B154</f>
        <v>0</v>
      </c>
      <c r="AI2473" s="2">
        <v>2473</v>
      </c>
    </row>
    <row r="2474" spans="34:35" ht="14.25" hidden="1">
      <c r="AH2474" s="99">
        <f>+'廃棄物事業経費（歳入）'!B155</f>
        <v>0</v>
      </c>
      <c r="AI2474" s="2">
        <v>2474</v>
      </c>
    </row>
    <row r="2475" spans="34:35" ht="14.25" hidden="1">
      <c r="AH2475" s="99">
        <f>+'廃棄物事業経費（歳入）'!B156</f>
        <v>0</v>
      </c>
      <c r="AI2475" s="2">
        <v>2475</v>
      </c>
    </row>
    <row r="2476" spans="34:35" ht="14.25" hidden="1">
      <c r="AH2476" s="99">
        <f>+'廃棄物事業経費（歳入）'!B157</f>
        <v>0</v>
      </c>
      <c r="AI2476" s="2">
        <v>2476</v>
      </c>
    </row>
    <row r="2477" spans="34:35" ht="14.25" hidden="1">
      <c r="AH2477" s="99">
        <f>+'廃棄物事業経費（歳入）'!B158</f>
        <v>0</v>
      </c>
      <c r="AI2477" s="2">
        <v>2477</v>
      </c>
    </row>
    <row r="2478" spans="34:35" ht="14.25" hidden="1">
      <c r="AH2478" s="99">
        <f>+'廃棄物事業経費（歳入）'!B159</f>
        <v>0</v>
      </c>
      <c r="AI2478" s="2">
        <v>2478</v>
      </c>
    </row>
    <row r="2479" spans="34:35" ht="14.25" hidden="1">
      <c r="AH2479" s="99">
        <f>+'廃棄物事業経費（歳入）'!B160</f>
        <v>0</v>
      </c>
      <c r="AI2479" s="2">
        <v>2479</v>
      </c>
    </row>
    <row r="2480" spans="34:35" ht="14.25" hidden="1">
      <c r="AH2480" s="99">
        <f>+'廃棄物事業経費（歳入）'!B161</f>
        <v>0</v>
      </c>
      <c r="AI2480" s="2">
        <v>2480</v>
      </c>
    </row>
    <row r="2481" spans="34:35" ht="14.25" hidden="1">
      <c r="AH2481" s="99">
        <f>+'廃棄物事業経費（歳入）'!B162</f>
        <v>0</v>
      </c>
      <c r="AI2481" s="2">
        <v>2481</v>
      </c>
    </row>
    <row r="2482" spans="34:35" ht="14.25" hidden="1">
      <c r="AH2482" s="99">
        <f>+'廃棄物事業経費（歳入）'!B163</f>
        <v>0</v>
      </c>
      <c r="AI2482" s="2">
        <v>2482</v>
      </c>
    </row>
    <row r="2483" spans="34:35" ht="14.25" hidden="1">
      <c r="AH2483" s="99">
        <f>+'廃棄物事業経費（歳入）'!B164</f>
        <v>0</v>
      </c>
      <c r="AI2483" s="2">
        <v>2483</v>
      </c>
    </row>
    <row r="2484" spans="34:35" ht="14.25" hidden="1">
      <c r="AH2484" s="99">
        <f>+'廃棄物事業経費（歳入）'!B165</f>
        <v>0</v>
      </c>
      <c r="AI2484" s="2">
        <v>2484</v>
      </c>
    </row>
    <row r="2485" spans="34:35" ht="14.25" hidden="1">
      <c r="AH2485" s="99">
        <f>+'廃棄物事業経費（歳入）'!B166</f>
        <v>0</v>
      </c>
      <c r="AI2485" s="2">
        <v>2485</v>
      </c>
    </row>
    <row r="2486" spans="34:35" ht="14.25" hidden="1">
      <c r="AH2486" s="99">
        <f>+'廃棄物事業経費（歳入）'!B167</f>
        <v>0</v>
      </c>
      <c r="AI2486" s="2">
        <v>2486</v>
      </c>
    </row>
    <row r="2487" spans="34:35" ht="14.25" hidden="1">
      <c r="AH2487" s="99">
        <f>+'廃棄物事業経費（歳入）'!B168</f>
        <v>0</v>
      </c>
      <c r="AI2487" s="2">
        <v>2487</v>
      </c>
    </row>
    <row r="2488" spans="34:35" ht="14.25" hidden="1">
      <c r="AH2488" s="99">
        <f>+'廃棄物事業経費（歳入）'!B169</f>
        <v>0</v>
      </c>
      <c r="AI2488" s="2">
        <v>2488</v>
      </c>
    </row>
    <row r="2489" spans="34:35" ht="14.25" hidden="1">
      <c r="AH2489" s="99">
        <f>+'廃棄物事業経費（歳入）'!B170</f>
        <v>0</v>
      </c>
      <c r="AI2489" s="2">
        <v>2489</v>
      </c>
    </row>
    <row r="2490" spans="34:35" ht="14.25" hidden="1">
      <c r="AH2490" s="99">
        <f>+'廃棄物事業経費（歳入）'!B171</f>
        <v>0</v>
      </c>
      <c r="AI2490" s="2">
        <v>2490</v>
      </c>
    </row>
    <row r="2491" spans="34:35" ht="14.25" hidden="1">
      <c r="AH2491" s="99">
        <f>+'廃棄物事業経費（歳入）'!B172</f>
        <v>0</v>
      </c>
      <c r="AI2491" s="2">
        <v>2491</v>
      </c>
    </row>
    <row r="2492" spans="34:35" ht="14.25" hidden="1">
      <c r="AH2492" s="99">
        <f>+'廃棄物事業経費（歳入）'!B173</f>
        <v>0</v>
      </c>
      <c r="AI2492" s="2">
        <v>2492</v>
      </c>
    </row>
    <row r="2493" spans="34:35" ht="14.25" hidden="1">
      <c r="AH2493" s="99">
        <f>+'廃棄物事業経費（歳入）'!B174</f>
        <v>0</v>
      </c>
      <c r="AI2493" s="2">
        <v>2493</v>
      </c>
    </row>
    <row r="2494" spans="34:35" ht="14.25" hidden="1">
      <c r="AH2494" s="99">
        <f>+'廃棄物事業経費（歳入）'!B175</f>
        <v>0</v>
      </c>
      <c r="AI2494" s="2">
        <v>2494</v>
      </c>
    </row>
    <row r="2495" spans="34:35" ht="14.25" hidden="1">
      <c r="AH2495" s="99">
        <f>+'廃棄物事業経費（歳入）'!B176</f>
        <v>0</v>
      </c>
      <c r="AI2495" s="2">
        <v>2495</v>
      </c>
    </row>
    <row r="2496" spans="34:35" ht="14.25" hidden="1">
      <c r="AH2496" s="99">
        <f>+'廃棄物事業経費（歳入）'!B177</f>
        <v>0</v>
      </c>
      <c r="AI2496" s="2">
        <v>2496</v>
      </c>
    </row>
    <row r="2497" spans="34:35" ht="14.25" hidden="1">
      <c r="AH2497" s="99">
        <f>+'廃棄物事業経費（歳入）'!B178</f>
        <v>0</v>
      </c>
      <c r="AI2497" s="2">
        <v>2497</v>
      </c>
    </row>
    <row r="2498" spans="34:35" ht="14.25" hidden="1">
      <c r="AH2498" s="99">
        <f>+'廃棄物事業経費（歳入）'!B179</f>
        <v>0</v>
      </c>
      <c r="AI2498" s="2">
        <v>2498</v>
      </c>
    </row>
    <row r="2499" spans="34:35" ht="14.25" hidden="1">
      <c r="AH2499" s="99">
        <f>+'廃棄物事業経費（歳入）'!B180</f>
        <v>0</v>
      </c>
      <c r="AI2499" s="2">
        <v>2499</v>
      </c>
    </row>
    <row r="2500" spans="34:35" ht="14.25" hidden="1">
      <c r="AH2500" s="99">
        <f>+'廃棄物事業経費（歳入）'!B181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2012-03-30T03:01:41Z</dcterms:modified>
  <cp:category/>
  <cp:version/>
  <cp:contentType/>
  <cp:contentStatus/>
</cp:coreProperties>
</file>