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'市町村分担金内訳'!$A$6:$DU$11</definedName>
    <definedName name="_xlnm._FilterDatabase" localSheetId="4" hidden="1">'組合分担金内訳'!$A$6:$BE$25</definedName>
    <definedName name="_xlnm._FilterDatabase" localSheetId="3" hidden="1">'廃棄物事業経費（歳出）'!$A$6:$CI$29</definedName>
    <definedName name="_xlnm._FilterDatabase" localSheetId="2" hidden="1">'廃棄物事業経費（歳入）'!$A$6:$AD$29</definedName>
    <definedName name="_xlnm._FilterDatabase" localSheetId="0" hidden="1">'廃棄物事業経費（市町村）'!$A$6:$DJ$25</definedName>
    <definedName name="_xlnm._FilterDatabase" localSheetId="1" hidden="1">'廃棄物事業経費（組合）'!$A$6:$DJ$11</definedName>
    <definedName name="_xlnm.Print_Area" localSheetId="6">'経費集計'!$A$1:$M$33</definedName>
    <definedName name="_xlnm.Print_Area" localSheetId="5">'市町村分担金内訳'!$A$2:$DU$11</definedName>
    <definedName name="_xlnm.Print_Area" localSheetId="4">'組合分担金内訳'!$A$2:$BE$25</definedName>
    <definedName name="_xlnm.Print_Area" localSheetId="3">'廃棄物事業経費（歳出）'!$A$2:$CI$29</definedName>
    <definedName name="_xlnm.Print_Area" localSheetId="2">'廃棄物事業経費（歳入）'!$A$2:$AD$29</definedName>
    <definedName name="_xlnm.Print_Area" localSheetId="0">'廃棄物事業経費（市町村）'!$A$2:$DJ$25</definedName>
    <definedName name="_xlnm.Print_Area" localSheetId="1">'廃棄物事業経費（組合）'!$A$2:$DJ$11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<sst xmlns="http://schemas.openxmlformats.org/spreadsheetml/2006/main" count="1860" uniqueCount="390">
  <si>
    <t>44000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</si>
  <si>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</si>
  <si>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</si>
  <si>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</si>
  <si>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</si>
  <si>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</si>
  <si>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</si>
  <si>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</si>
  <si>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</si>
  <si>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</si>
  <si>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</si>
  <si>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</si>
  <si>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</si>
  <si>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</si>
  <si>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</si>
  <si>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</si>
  <si>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</si>
  <si>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</si>
  <si>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</si>
  <si>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</si>
  <si>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</si>
  <si>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</si>
  <si>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</si>
  <si>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</si>
  <si>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</si>
  <si>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</si>
  <si>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</si>
  <si>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</si>
  <si>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</si>
  <si>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</si>
  <si>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</si>
  <si>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</si>
  <si>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</si>
  <si>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</si>
  <si>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</si>
  <si>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</si>
  <si>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</si>
  <si>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</si>
  <si>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</si>
  <si>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</si>
  <si>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</si>
  <si>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</si>
  <si>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</si>
  <si>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</si>
  <si>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</si>
  <si>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</si>
  <si>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</si>
  <si>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</si>
  <si>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</si>
  <si>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</si>
  <si>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</si>
  <si>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</si>
  <si>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</si>
  <si>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</si>
  <si>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</si>
  <si>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</si>
  <si>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</si>
  <si>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</si>
  <si>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</si>
  <si>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</si>
  <si>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</si>
  <si>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</si>
  <si>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</si>
  <si>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</si>
  <si>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</si>
  <si>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</si>
  <si>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</si>
  <si>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</si>
  <si>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</si>
  <si>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</si>
  <si>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</si>
  <si>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</si>
  <si>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</si>
  <si>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</si>
  <si>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</si>
  <si>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</si>
  <si>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</si>
  <si>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</si>
  <si>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</si>
  <si>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</si>
  <si>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</si>
  <si>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</si>
  <si>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</si>
  <si>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</si>
  <si>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</si>
  <si>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</si>
  <si>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</si>
  <si>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</si>
  <si>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</si>
  <si>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</si>
  <si>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</si>
  <si>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</si>
  <si>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</si>
  <si>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</si>
  <si>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</si>
  <si>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</si>
  <si>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</si>
  <si>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</si>
  <si>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</si>
  <si>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</si>
  <si>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</si>
  <si>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</si>
  <si>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</si>
  <si>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</si>
  <si>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</si>
  <si>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</si>
  <si>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</si>
  <si>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</si>
  <si>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</si>
  <si>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</si>
  <si>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</si>
  <si>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</si>
  <si>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</si>
  <si>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</si>
  <si>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</si>
  <si>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</si>
  <si>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</si>
  <si>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</si>
  <si>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</si>
  <si>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</si>
  <si>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</si>
  <si>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</si>
  <si>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</si>
  <si>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</si>
  <si>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</si>
  <si>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</si>
  <si>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</si>
  <si>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</si>
  <si>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</si>
  <si>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</si>
  <si>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</si>
  <si>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</si>
  <si>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</si>
  <si>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</si>
  <si>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</si>
  <si>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</si>
  <si>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</si>
  <si>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</si>
  <si>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</si>
  <si>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</si>
  <si>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</si>
  <si>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</si>
  <si>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</si>
  <si>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</si>
  <si>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</si>
  <si>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</si>
  <si>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</si>
  <si>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</si>
  <si>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</si>
  <si>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</si>
  <si>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</si>
  <si>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</si>
  <si>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</si>
  <si>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</si>
  <si>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</si>
  <si>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</si>
  <si>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</si>
  <si>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</si>
  <si>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</si>
  <si>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</si>
  <si>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</si>
  <si>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</si>
  <si>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</si>
  <si>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</si>
  <si>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</si>
  <si>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</si>
  <si>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</si>
  <si>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</si>
  <si>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</si>
  <si>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</si>
  <si>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</si>
  <si>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</si>
  <si>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</si>
  <si>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</si>
  <si>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</si>
  <si>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</si>
  <si>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</si>
  <si>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</si>
  <si>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</si>
  <si>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</si>
  <si>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</si>
  <si>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</si>
  <si>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</si>
  <si>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</si>
  <si>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</si>
  <si>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</si>
  <si>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</si>
  <si>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</si>
  <si>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</si>
  <si>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</si>
  <si>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</si>
  <si>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</si>
  <si>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</si>
  <si>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</si>
  <si>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</si>
  <si>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</si>
  <si>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</si>
  <si>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</si>
  <si>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</si>
  <si>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</si>
  <si>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</si>
  <si>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</si>
  <si>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</si>
  <si>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</si>
  <si>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</si>
  <si>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</si>
  <si>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</si>
  <si>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</si>
  <si>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</si>
  <si>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</si>
  <si>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</si>
  <si>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</si>
  <si>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</si>
  <si>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</si>
  <si>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</si>
  <si>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</si>
  <si>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</si>
  <si>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</si>
  <si>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</si>
  <si>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</si>
  <si>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</si>
  <si>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</si>
  <si>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</si>
  <si>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</si>
  <si>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</si>
  <si>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</si>
  <si>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</si>
  <si>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</si>
  <si>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</si>
  <si>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</si>
  <si>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</si>
  <si>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</si>
  <si>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</si>
  <si>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</si>
  <si>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</si>
  <si>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廃棄物処理事業経費（市区町村及び一部事務組合・広域連合の合計）【歳入】（平成22年度実績）</t>
  </si>
  <si>
    <t>市区町村・一部事務組合・広域連合名</t>
  </si>
  <si>
    <t>大分県</t>
  </si>
  <si>
    <t>44000</t>
  </si>
  <si>
    <t>廃棄物処理事業経費（市区町村の合計）（平成22年度実績）</t>
  </si>
  <si>
    <t>市区町村名</t>
  </si>
  <si>
    <t>-</t>
  </si>
  <si>
    <t>合計</t>
  </si>
  <si>
    <t>九重町</t>
  </si>
  <si>
    <t>44462</t>
  </si>
  <si>
    <t>玖珠町</t>
  </si>
  <si>
    <t>玖珠九重行政事務組合</t>
  </si>
  <si>
    <t>合計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</si>
  <si>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</si>
  <si>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</si>
  <si>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</si>
  <si>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</si>
  <si>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</si>
  <si>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</si>
  <si>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</si>
  <si>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</si>
  <si>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</si>
  <si>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</si>
  <si>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</si>
  <si>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</si>
  <si>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</si>
  <si>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</si>
  <si>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</si>
  <si>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</si>
  <si>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</si>
  <si>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</si>
  <si>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</si>
  <si>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</si>
  <si>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</si>
  <si>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</si>
  <si>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</si>
  <si>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</si>
  <si>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</si>
  <si>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</si>
  <si>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</si>
  <si>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</si>
  <si>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</si>
  <si>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</si>
  <si>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</si>
  <si>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</si>
  <si>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</si>
  <si>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</si>
  <si>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</si>
  <si>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</si>
  <si>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</si>
  <si>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</si>
  <si>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</si>
  <si>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</si>
  <si>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</si>
  <si>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</si>
  <si>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</si>
  <si>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</si>
  <si>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</si>
  <si>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</si>
  <si>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</si>
  <si>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</si>
  <si>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</si>
  <si>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</si>
  <si>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</si>
  <si>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</si>
  <si>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</si>
  <si>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</si>
  <si>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</si>
  <si>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</si>
  <si>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</si>
  <si>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</si>
  <si>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</si>
  <si>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</si>
  <si>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</si>
  <si>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</si>
  <si>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</si>
  <si>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</si>
  <si>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</si>
  <si>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大分県</t>
  </si>
  <si>
    <t>44201</t>
  </si>
  <si>
    <t>大分市</t>
  </si>
  <si>
    <t>44826</t>
  </si>
  <si>
    <t>44202</t>
  </si>
  <si>
    <t>別府市</t>
  </si>
  <si>
    <t>44836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</si>
  <si>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</si>
  <si>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</si>
  <si>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</si>
  <si>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</si>
  <si>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</si>
  <si>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</si>
  <si>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</si>
  <si>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</si>
  <si>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</si>
  <si>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</si>
  <si>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</si>
  <si>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</si>
  <si>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</si>
  <si>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</si>
  <si>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</si>
  <si>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</si>
  <si>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44835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</si>
  <si>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</si>
  <si>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</si>
  <si>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</si>
  <si>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</si>
  <si>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</si>
  <si>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</si>
  <si>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</si>
  <si>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</si>
  <si>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</si>
  <si>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</si>
  <si>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</si>
  <si>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</si>
  <si>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</si>
  <si>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</si>
  <si>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44861</t>
  </si>
  <si>
    <t>44462</t>
  </si>
  <si>
    <t>玖珠町</t>
  </si>
  <si>
    <t>由布大分環境衛生組合</t>
  </si>
  <si>
    <t>杵築速見環境浄化組合</t>
  </si>
  <si>
    <t>別杵速見地域広域市町村圏事務組合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</si>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</sst>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5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239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240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237</v>
      </c>
      <c r="B7" s="191" t="s">
        <v>238</v>
      </c>
      <c r="C7" s="190" t="s">
        <v>242</v>
      </c>
      <c r="D7" s="192">
        <f>SUM(D8:D186)</f>
        <v>15266716</v>
      </c>
      <c r="E7" s="192">
        <f>SUM(E8:E186)</f>
        <v>2899449</v>
      </c>
      <c r="F7" s="192">
        <f>SUM(F8:F186)</f>
        <v>293440</v>
      </c>
      <c r="G7" s="192">
        <f>SUM(G8:G186)</f>
        <v>23337</v>
      </c>
      <c r="H7" s="192">
        <f>SUM(H8:H186)</f>
        <v>124500</v>
      </c>
      <c r="I7" s="192">
        <f>SUM(I8:I186)</f>
        <v>1351359</v>
      </c>
      <c r="J7" s="192" t="s">
        <v>241</v>
      </c>
      <c r="K7" s="192">
        <f>SUM(K8:K186)</f>
        <v>1106813</v>
      </c>
      <c r="L7" s="192">
        <f>SUM(L8:L186)</f>
        <v>12367267</v>
      </c>
      <c r="M7" s="192">
        <f>SUM(M8:M186)</f>
        <v>2712436</v>
      </c>
      <c r="N7" s="192">
        <f>SUM(N8:N186)</f>
        <v>269670</v>
      </c>
      <c r="O7" s="192">
        <f>SUM(O8:O186)</f>
        <v>1133</v>
      </c>
      <c r="P7" s="192">
        <f>SUM(P8:P186)</f>
        <v>1382</v>
      </c>
      <c r="Q7" s="192">
        <f>SUM(Q8:Q186)</f>
        <v>0</v>
      </c>
      <c r="R7" s="192">
        <f>SUM(R8:R186)</f>
        <v>265900</v>
      </c>
      <c r="S7" s="192" t="s">
        <v>241</v>
      </c>
      <c r="T7" s="192">
        <f>SUM(T8:T186)</f>
        <v>1255</v>
      </c>
      <c r="U7" s="192">
        <f>SUM(U8:U186)</f>
        <v>2442766</v>
      </c>
      <c r="V7" s="192">
        <f>SUM(V8:V186)</f>
        <v>17979152</v>
      </c>
      <c r="W7" s="192">
        <f>SUM(W8:W186)</f>
        <v>3169119</v>
      </c>
      <c r="X7" s="192">
        <f>SUM(X8:X186)</f>
        <v>294573</v>
      </c>
      <c r="Y7" s="192">
        <f>SUM(Y8:Y186)</f>
        <v>24719</v>
      </c>
      <c r="Z7" s="192">
        <f>SUM(Z8:Z186)</f>
        <v>124500</v>
      </c>
      <c r="AA7" s="192">
        <f>SUM(AA8:AA186)</f>
        <v>1617259</v>
      </c>
      <c r="AB7" s="192" t="s">
        <v>241</v>
      </c>
      <c r="AC7" s="192">
        <f>SUM(AC8:AC186)</f>
        <v>1108068</v>
      </c>
      <c r="AD7" s="192">
        <f>SUM(AD8:AD186)</f>
        <v>14810033</v>
      </c>
      <c r="AE7" s="192">
        <f>SUM(AE8:AE186)</f>
        <v>687772</v>
      </c>
      <c r="AF7" s="192">
        <f>SUM(AF8:AF186)</f>
        <v>683427</v>
      </c>
      <c r="AG7" s="192">
        <f>SUM(AG8:AG186)</f>
        <v>0</v>
      </c>
      <c r="AH7" s="192">
        <f>SUM(AH8:AH186)</f>
        <v>542778</v>
      </c>
      <c r="AI7" s="192">
        <f>SUM(AI8:AI186)</f>
        <v>138708</v>
      </c>
      <c r="AJ7" s="192">
        <f>SUM(AJ8:AJ186)</f>
        <v>1941</v>
      </c>
      <c r="AK7" s="192">
        <f>SUM(AK8:AK186)</f>
        <v>4345</v>
      </c>
      <c r="AL7" s="192">
        <f>SUM(AL8:AL186)</f>
        <v>0</v>
      </c>
      <c r="AM7" s="192">
        <f>SUM(AM8:AM186)</f>
        <v>12459878</v>
      </c>
      <c r="AN7" s="192">
        <f>SUM(AN8:AN186)</f>
        <v>4365315</v>
      </c>
      <c r="AO7" s="192">
        <f>SUM(AO8:AO186)</f>
        <v>1700775</v>
      </c>
      <c r="AP7" s="192">
        <f>SUM(AP8:AP186)</f>
        <v>1964907</v>
      </c>
      <c r="AQ7" s="192">
        <f>SUM(AQ8:AQ186)</f>
        <v>639761</v>
      </c>
      <c r="AR7" s="192">
        <f>SUM(AR8:AR186)</f>
        <v>59872</v>
      </c>
      <c r="AS7" s="192">
        <f>SUM(AS8:AS186)</f>
        <v>2604747</v>
      </c>
      <c r="AT7" s="192">
        <f>SUM(AT8:AT186)</f>
        <v>496889</v>
      </c>
      <c r="AU7" s="192">
        <f>SUM(AU8:AU186)</f>
        <v>1986278</v>
      </c>
      <c r="AV7" s="192">
        <f>SUM(AV8:AV186)</f>
        <v>121580</v>
      </c>
      <c r="AW7" s="192">
        <f>SUM(AW8:AW186)</f>
        <v>77533</v>
      </c>
      <c r="AX7" s="192">
        <f>SUM(AX8:AX186)</f>
        <v>5412283</v>
      </c>
      <c r="AY7" s="192">
        <f>SUM(AY8:AY186)</f>
        <v>2118750</v>
      </c>
      <c r="AZ7" s="192">
        <f>SUM(AZ8:AZ186)</f>
        <v>2824314</v>
      </c>
      <c r="BA7" s="192">
        <f>SUM(BA8:BA186)</f>
        <v>238859</v>
      </c>
      <c r="BB7" s="192">
        <f>SUM(BB8:BB186)</f>
        <v>230360</v>
      </c>
      <c r="BC7" s="192">
        <f>SUM(BC8:BC186)</f>
        <v>1294662</v>
      </c>
      <c r="BD7" s="192">
        <f>SUM(BD8:BD186)</f>
        <v>0</v>
      </c>
      <c r="BE7" s="192">
        <f>SUM(BE8:BE186)</f>
        <v>824404</v>
      </c>
      <c r="BF7" s="192">
        <f>SUM(BF8:BF186)</f>
        <v>13972054</v>
      </c>
      <c r="BG7" s="192">
        <f>SUM(BG8:BG186)</f>
        <v>27321</v>
      </c>
      <c r="BH7" s="192">
        <f>SUM(BH8:BH186)</f>
        <v>24622</v>
      </c>
      <c r="BI7" s="192">
        <f>SUM(BI8:BI186)</f>
        <v>0</v>
      </c>
      <c r="BJ7" s="192">
        <f>SUM(BJ8:BJ186)</f>
        <v>9397</v>
      </c>
      <c r="BK7" s="192">
        <f>SUM(BK8:BK186)</f>
        <v>0</v>
      </c>
      <c r="BL7" s="192">
        <f>SUM(BL8:BL186)</f>
        <v>15225</v>
      </c>
      <c r="BM7" s="192">
        <f>SUM(BM8:BM186)</f>
        <v>2699</v>
      </c>
      <c r="BN7" s="192">
        <f>SUM(BN8:BN186)</f>
        <v>0</v>
      </c>
      <c r="BO7" s="192">
        <f>SUM(BO8:BO186)</f>
        <v>2120810</v>
      </c>
      <c r="BP7" s="192">
        <f>SUM(BP8:BP186)</f>
        <v>592067</v>
      </c>
      <c r="BQ7" s="192">
        <f>SUM(BQ8:BQ186)</f>
        <v>350923</v>
      </c>
      <c r="BR7" s="192">
        <f>SUM(BR8:BR186)</f>
        <v>93894</v>
      </c>
      <c r="BS7" s="192">
        <f>SUM(BS8:BS186)</f>
        <v>147250</v>
      </c>
      <c r="BT7" s="192">
        <f>SUM(BT8:BT186)</f>
        <v>0</v>
      </c>
      <c r="BU7" s="192">
        <f>SUM(BU8:BU186)</f>
        <v>777936</v>
      </c>
      <c r="BV7" s="192">
        <f>SUM(BV8:BV186)</f>
        <v>49681</v>
      </c>
      <c r="BW7" s="192">
        <f>SUM(BW8:BW186)</f>
        <v>728255</v>
      </c>
      <c r="BX7" s="192">
        <f>SUM(BX8:BX186)</f>
        <v>0</v>
      </c>
      <c r="BY7" s="192">
        <f>SUM(BY8:BY186)</f>
        <v>0</v>
      </c>
      <c r="BZ7" s="192">
        <f>SUM(BZ8:BZ186)</f>
        <v>750807</v>
      </c>
      <c r="CA7" s="192">
        <f>SUM(CA8:CA186)</f>
        <v>337378</v>
      </c>
      <c r="CB7" s="192">
        <f>SUM(CB8:CB186)</f>
        <v>379745</v>
      </c>
      <c r="CC7" s="192">
        <f>SUM(CC8:CC186)</f>
        <v>6972</v>
      </c>
      <c r="CD7" s="192">
        <f>SUM(CD8:CD186)</f>
        <v>26712</v>
      </c>
      <c r="CE7" s="192">
        <f>SUM(CE8:CE186)</f>
        <v>460313</v>
      </c>
      <c r="CF7" s="192">
        <f>SUM(CF8:CF186)</f>
        <v>0</v>
      </c>
      <c r="CG7" s="192">
        <f>SUM(CG8:CG186)</f>
        <v>103992</v>
      </c>
      <c r="CH7" s="192">
        <f>SUM(CH8:CH186)</f>
        <v>2252123</v>
      </c>
      <c r="CI7" s="192">
        <f>SUM(CI8:CI186)</f>
        <v>715093</v>
      </c>
      <c r="CJ7" s="192">
        <f>SUM(CJ8:CJ186)</f>
        <v>708049</v>
      </c>
      <c r="CK7" s="192">
        <f>SUM(CK8:CK186)</f>
        <v>0</v>
      </c>
      <c r="CL7" s="192">
        <f>SUM(CL8:CL186)</f>
        <v>552175</v>
      </c>
      <c r="CM7" s="192">
        <f>SUM(CM8:CM186)</f>
        <v>138708</v>
      </c>
      <c r="CN7" s="192">
        <f>SUM(CN8:CN186)</f>
        <v>17166</v>
      </c>
      <c r="CO7" s="192">
        <f>SUM(CO8:CO186)</f>
        <v>7044</v>
      </c>
      <c r="CP7" s="192">
        <f>SUM(CP8:CP186)</f>
        <v>0</v>
      </c>
      <c r="CQ7" s="192">
        <f>SUM(CQ8:CQ186)</f>
        <v>14580688</v>
      </c>
      <c r="CR7" s="192">
        <f>SUM(CR8:CR186)</f>
        <v>4957382</v>
      </c>
      <c r="CS7" s="192">
        <f>SUM(CS8:CS186)</f>
        <v>2051698</v>
      </c>
      <c r="CT7" s="192">
        <f>SUM(CT8:CT186)</f>
        <v>2058801</v>
      </c>
      <c r="CU7" s="192">
        <f>SUM(CU8:CU186)</f>
        <v>787011</v>
      </c>
      <c r="CV7" s="192">
        <f>SUM(CV8:CV186)</f>
        <v>59872</v>
      </c>
      <c r="CW7" s="192">
        <f>SUM(CW8:CW186)</f>
        <v>3382683</v>
      </c>
      <c r="CX7" s="192">
        <f>SUM(CX8:CX186)</f>
        <v>546570</v>
      </c>
      <c r="CY7" s="192">
        <f>SUM(CY8:CY186)</f>
        <v>2714533</v>
      </c>
      <c r="CZ7" s="192">
        <f>SUM(CZ8:CZ186)</f>
        <v>121580</v>
      </c>
      <c r="DA7" s="192">
        <f>SUM(DA8:DA186)</f>
        <v>77533</v>
      </c>
      <c r="DB7" s="192">
        <f>SUM(DB8:DB186)</f>
        <v>6163090</v>
      </c>
      <c r="DC7" s="192">
        <f>SUM(DC8:DC186)</f>
        <v>2456128</v>
      </c>
      <c r="DD7" s="192">
        <f>SUM(DD8:DD186)</f>
        <v>3204059</v>
      </c>
      <c r="DE7" s="192">
        <f>SUM(DE8:DE186)</f>
        <v>245831</v>
      </c>
      <c r="DF7" s="192">
        <f>SUM(DF8:DF186)</f>
        <v>257072</v>
      </c>
      <c r="DG7" s="192">
        <f>SUM(DG8:DG186)</f>
        <v>1754975</v>
      </c>
      <c r="DH7" s="192">
        <f>SUM(DH8:DH186)</f>
        <v>0</v>
      </c>
      <c r="DI7" s="192">
        <f>SUM(DI8:DI186)</f>
        <v>928396</v>
      </c>
      <c r="DJ7" s="192">
        <f>SUM(DJ8:DJ186)</f>
        <v>16224177</v>
      </c>
    </row>
    <row r="8" spans="1:114" s="122" customFormat="1" ht="12" customHeight="1">
      <c r="A8" s="118" t="s">
        <v>237</v>
      </c>
      <c r="B8" s="133" t="s">
        <v>202</v>
      </c>
      <c r="C8" s="118" t="s">
        <v>203</v>
      </c>
      <c r="D8" s="120">
        <f aca="true" t="shared" si="0" ref="D8:D25">SUM(E8,+L8)</f>
        <v>6307995</v>
      </c>
      <c r="E8" s="120">
        <f aca="true" t="shared" si="1" ref="E8:E25">SUM(F8:I8)+K8</f>
        <v>1344273</v>
      </c>
      <c r="F8" s="120">
        <v>0</v>
      </c>
      <c r="G8" s="120">
        <v>20000</v>
      </c>
      <c r="H8" s="120">
        <v>47100</v>
      </c>
      <c r="I8" s="120">
        <v>442085</v>
      </c>
      <c r="J8" s="121" t="s">
        <v>241</v>
      </c>
      <c r="K8" s="120">
        <v>835088</v>
      </c>
      <c r="L8" s="120">
        <v>4963722</v>
      </c>
      <c r="M8" s="120">
        <f aca="true" t="shared" si="2" ref="M8:M25">SUM(N8,+U8)</f>
        <v>455882</v>
      </c>
      <c r="N8" s="120">
        <f aca="true" t="shared" si="3" ref="N8:N25">SUM(O8:R8)+T8</f>
        <v>4889</v>
      </c>
      <c r="O8" s="120">
        <v>0</v>
      </c>
      <c r="P8" s="120">
        <v>0</v>
      </c>
      <c r="Q8" s="120">
        <v>0</v>
      </c>
      <c r="R8" s="120">
        <v>4889</v>
      </c>
      <c r="S8" s="121" t="s">
        <v>241</v>
      </c>
      <c r="T8" s="120">
        <v>0</v>
      </c>
      <c r="U8" s="120">
        <v>450993</v>
      </c>
      <c r="V8" s="120">
        <f aca="true" t="shared" si="4" ref="V8:V25">+SUM(D8,M8)</f>
        <v>6763877</v>
      </c>
      <c r="W8" s="120">
        <f aca="true" t="shared" si="5" ref="W8:W25">+SUM(E8,N8)</f>
        <v>1349162</v>
      </c>
      <c r="X8" s="120">
        <f aca="true" t="shared" si="6" ref="X8:X25">+SUM(F8,O8)</f>
        <v>0</v>
      </c>
      <c r="Y8" s="120">
        <f aca="true" t="shared" si="7" ref="Y8:Y25">+SUM(G8,P8)</f>
        <v>20000</v>
      </c>
      <c r="Z8" s="120">
        <f aca="true" t="shared" si="8" ref="Z8:Z25">+SUM(H8,Q8)</f>
        <v>47100</v>
      </c>
      <c r="AA8" s="120">
        <f aca="true" t="shared" si="9" ref="AA8:AA25">+SUM(I8,R8)</f>
        <v>446974</v>
      </c>
      <c r="AB8" s="121" t="s">
        <v>241</v>
      </c>
      <c r="AC8" s="120">
        <f aca="true" t="shared" si="10" ref="AC8:AC25">+SUM(K8,T8)</f>
        <v>835088</v>
      </c>
      <c r="AD8" s="120">
        <f aca="true" t="shared" si="11" ref="AD8:AD25">+SUM(L8,U8)</f>
        <v>5414715</v>
      </c>
      <c r="AE8" s="120">
        <f aca="true" t="shared" si="12" ref="AE8:AE25">SUM(AF8,+AK8)</f>
        <v>43704</v>
      </c>
      <c r="AF8" s="120">
        <f aca="true" t="shared" si="13" ref="AF8:AF25">SUM(AG8:AJ8)</f>
        <v>43704</v>
      </c>
      <c r="AG8" s="120">
        <v>0</v>
      </c>
      <c r="AH8" s="120">
        <v>34050</v>
      </c>
      <c r="AI8" s="120">
        <v>9031</v>
      </c>
      <c r="AJ8" s="120">
        <v>623</v>
      </c>
      <c r="AK8" s="120">
        <v>0</v>
      </c>
      <c r="AL8" s="120">
        <v>0</v>
      </c>
      <c r="AM8" s="120">
        <f aca="true" t="shared" si="14" ref="AM8:AM25">SUM(AN8,AS8,AW8,AX8,BD8)</f>
        <v>6030561</v>
      </c>
      <c r="AN8" s="120">
        <f aca="true" t="shared" si="15" ref="AN8:AN25">SUM(AO8:AR8)</f>
        <v>2699611</v>
      </c>
      <c r="AO8" s="120">
        <v>694511</v>
      </c>
      <c r="AP8" s="120">
        <v>1521449</v>
      </c>
      <c r="AQ8" s="120">
        <v>437890</v>
      </c>
      <c r="AR8" s="120">
        <v>45761</v>
      </c>
      <c r="AS8" s="120">
        <f aca="true" t="shared" si="16" ref="AS8:AS25">SUM(AT8:AV8)</f>
        <v>1023981</v>
      </c>
      <c r="AT8" s="120">
        <v>323081</v>
      </c>
      <c r="AU8" s="120">
        <v>643688</v>
      </c>
      <c r="AV8" s="120">
        <v>57212</v>
      </c>
      <c r="AW8" s="120">
        <v>70528</v>
      </c>
      <c r="AX8" s="120">
        <f aca="true" t="shared" si="17" ref="AX8:AX25">SUM(AY8:BB8)</f>
        <v>2236441</v>
      </c>
      <c r="AY8" s="120">
        <v>391010</v>
      </c>
      <c r="AZ8" s="120">
        <v>1753420</v>
      </c>
      <c r="BA8" s="120">
        <v>82055</v>
      </c>
      <c r="BB8" s="120">
        <v>9956</v>
      </c>
      <c r="BC8" s="120">
        <v>43419</v>
      </c>
      <c r="BD8" s="120">
        <v>0</v>
      </c>
      <c r="BE8" s="120">
        <v>190311</v>
      </c>
      <c r="BF8" s="120">
        <f aca="true" t="shared" si="18" ref="BF8:BF25">SUM(AE8,+AM8,+BE8)</f>
        <v>6264576</v>
      </c>
      <c r="BG8" s="120">
        <f aca="true" t="shared" si="19" ref="BG8:BG25">SUM(BH8,+BM8)</f>
        <v>1711</v>
      </c>
      <c r="BH8" s="120">
        <f aca="true" t="shared" si="20" ref="BH8:BH25">SUM(BI8:BL8)</f>
        <v>1711</v>
      </c>
      <c r="BI8" s="120">
        <v>0</v>
      </c>
      <c r="BJ8" s="120">
        <v>1711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5">SUM(BP8,BU8,BY8,BZ8,CF8)</f>
        <v>430426</v>
      </c>
      <c r="BP8" s="120">
        <f aca="true" t="shared" si="22" ref="BP8:BP25">SUM(BQ8:BT8)</f>
        <v>213428</v>
      </c>
      <c r="BQ8" s="120">
        <v>53917</v>
      </c>
      <c r="BR8" s="120">
        <v>74351</v>
      </c>
      <c r="BS8" s="120">
        <v>85160</v>
      </c>
      <c r="BT8" s="120">
        <v>0</v>
      </c>
      <c r="BU8" s="120">
        <f aca="true" t="shared" si="23" ref="BU8:BU25">SUM(BV8:BX8)</f>
        <v>191937</v>
      </c>
      <c r="BV8" s="120">
        <v>47832</v>
      </c>
      <c r="BW8" s="120">
        <v>144105</v>
      </c>
      <c r="BX8" s="120">
        <v>0</v>
      </c>
      <c r="BY8" s="120">
        <v>0</v>
      </c>
      <c r="BZ8" s="120">
        <f aca="true" t="shared" si="24" ref="BZ8:BZ25">SUM(CA8:CD8)</f>
        <v>25061</v>
      </c>
      <c r="CA8" s="120">
        <v>1056</v>
      </c>
      <c r="CB8" s="120">
        <v>24005</v>
      </c>
      <c r="CC8" s="120">
        <v>0</v>
      </c>
      <c r="CD8" s="120">
        <v>0</v>
      </c>
      <c r="CE8" s="120">
        <v>23745</v>
      </c>
      <c r="CF8" s="120">
        <v>0</v>
      </c>
      <c r="CG8" s="120">
        <v>0</v>
      </c>
      <c r="CH8" s="120">
        <f aca="true" t="shared" si="25" ref="CH8:CH25">SUM(BG8,+BO8,+CG8)</f>
        <v>432137</v>
      </c>
      <c r="CI8" s="120">
        <f aca="true" t="shared" si="26" ref="CI8:CX23">SUM(AE8,+BG8)</f>
        <v>45415</v>
      </c>
      <c r="CJ8" s="120">
        <f t="shared" si="26"/>
        <v>45415</v>
      </c>
      <c r="CK8" s="120">
        <f t="shared" si="26"/>
        <v>0</v>
      </c>
      <c r="CL8" s="120">
        <f t="shared" si="26"/>
        <v>35761</v>
      </c>
      <c r="CM8" s="120">
        <f t="shared" si="26"/>
        <v>9031</v>
      </c>
      <c r="CN8" s="120">
        <f t="shared" si="26"/>
        <v>623</v>
      </c>
      <c r="CO8" s="120">
        <f t="shared" si="26"/>
        <v>0</v>
      </c>
      <c r="CP8" s="120">
        <f t="shared" si="26"/>
        <v>0</v>
      </c>
      <c r="CQ8" s="120">
        <f t="shared" si="26"/>
        <v>6460987</v>
      </c>
      <c r="CR8" s="120">
        <f t="shared" si="26"/>
        <v>2913039</v>
      </c>
      <c r="CS8" s="120">
        <f t="shared" si="26"/>
        <v>748428</v>
      </c>
      <c r="CT8" s="120">
        <f t="shared" si="26"/>
        <v>1595800</v>
      </c>
      <c r="CU8" s="120">
        <f t="shared" si="26"/>
        <v>523050</v>
      </c>
      <c r="CV8" s="120">
        <f t="shared" si="26"/>
        <v>45761</v>
      </c>
      <c r="CW8" s="120">
        <f t="shared" si="26"/>
        <v>1215918</v>
      </c>
      <c r="CX8" s="120">
        <f t="shared" si="26"/>
        <v>370913</v>
      </c>
      <c r="CY8" s="120">
        <f aca="true" t="shared" si="27" ref="CY8:CY25">SUM(AU8,+BW8)</f>
        <v>787793</v>
      </c>
      <c r="CZ8" s="120">
        <f aca="true" t="shared" si="28" ref="CZ8:CZ25">SUM(AV8,+BX8)</f>
        <v>57212</v>
      </c>
      <c r="DA8" s="120">
        <f aca="true" t="shared" si="29" ref="DA8:DA25">SUM(AW8,+BY8)</f>
        <v>70528</v>
      </c>
      <c r="DB8" s="120">
        <f aca="true" t="shared" si="30" ref="DB8:DB25">SUM(AX8,+BZ8)</f>
        <v>2261502</v>
      </c>
      <c r="DC8" s="120">
        <f aca="true" t="shared" si="31" ref="DC8:DC25">SUM(AY8,+CA8)</f>
        <v>392066</v>
      </c>
      <c r="DD8" s="120">
        <f aca="true" t="shared" si="32" ref="DD8:DD25">SUM(AZ8,+CB8)</f>
        <v>1777425</v>
      </c>
      <c r="DE8" s="120">
        <f aca="true" t="shared" si="33" ref="DE8:DE25">SUM(BA8,+CC8)</f>
        <v>82055</v>
      </c>
      <c r="DF8" s="120">
        <f aca="true" t="shared" si="34" ref="DF8:DF25">SUM(BB8,+CD8)</f>
        <v>9956</v>
      </c>
      <c r="DG8" s="120">
        <f aca="true" t="shared" si="35" ref="DG8:DG25">SUM(BC8,+CE8)</f>
        <v>67164</v>
      </c>
      <c r="DH8" s="120">
        <f aca="true" t="shared" si="36" ref="DH8:DH25">SUM(BD8,+CF8)</f>
        <v>0</v>
      </c>
      <c r="DI8" s="120">
        <f aca="true" t="shared" si="37" ref="DI8:DI25">SUM(BE8,+CG8)</f>
        <v>190311</v>
      </c>
      <c r="DJ8" s="120">
        <f aca="true" t="shared" si="38" ref="DJ8:DJ25">SUM(BF8,+CH8)</f>
        <v>6696713</v>
      </c>
    </row>
    <row r="9" spans="1:114" s="122" customFormat="1" ht="12" customHeight="1">
      <c r="A9" s="118" t="s">
        <v>237</v>
      </c>
      <c r="B9" s="133" t="s">
        <v>204</v>
      </c>
      <c r="C9" s="118" t="s">
        <v>205</v>
      </c>
      <c r="D9" s="120">
        <f t="shared" si="0"/>
        <v>1279293</v>
      </c>
      <c r="E9" s="120">
        <f t="shared" si="1"/>
        <v>131088</v>
      </c>
      <c r="F9" s="120">
        <v>0</v>
      </c>
      <c r="G9" s="120">
        <v>0</v>
      </c>
      <c r="H9" s="120">
        <v>0</v>
      </c>
      <c r="I9" s="120">
        <v>130812</v>
      </c>
      <c r="J9" s="121" t="s">
        <v>241</v>
      </c>
      <c r="K9" s="120">
        <v>276</v>
      </c>
      <c r="L9" s="120">
        <v>1148205</v>
      </c>
      <c r="M9" s="120">
        <f t="shared" si="2"/>
        <v>216231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241</v>
      </c>
      <c r="T9" s="120">
        <v>0</v>
      </c>
      <c r="U9" s="120">
        <v>216231</v>
      </c>
      <c r="V9" s="120">
        <f t="shared" si="4"/>
        <v>1495524</v>
      </c>
      <c r="W9" s="120">
        <f t="shared" si="5"/>
        <v>131088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130812</v>
      </c>
      <c r="AB9" s="121" t="s">
        <v>241</v>
      </c>
      <c r="AC9" s="120">
        <f t="shared" si="10"/>
        <v>276</v>
      </c>
      <c r="AD9" s="120">
        <f t="shared" si="11"/>
        <v>1364436</v>
      </c>
      <c r="AE9" s="120">
        <f t="shared" si="12"/>
        <v>4837</v>
      </c>
      <c r="AF9" s="120">
        <f t="shared" si="13"/>
        <v>4837</v>
      </c>
      <c r="AG9" s="120">
        <v>0</v>
      </c>
      <c r="AH9" s="120">
        <v>0</v>
      </c>
      <c r="AI9" s="120">
        <v>3519</v>
      </c>
      <c r="AJ9" s="120">
        <v>1318</v>
      </c>
      <c r="AK9" s="120">
        <v>0</v>
      </c>
      <c r="AL9" s="120">
        <v>0</v>
      </c>
      <c r="AM9" s="120">
        <f t="shared" si="14"/>
        <v>728840</v>
      </c>
      <c r="AN9" s="120">
        <f t="shared" si="15"/>
        <v>527996</v>
      </c>
      <c r="AO9" s="120">
        <v>154933</v>
      </c>
      <c r="AP9" s="120">
        <v>361535</v>
      </c>
      <c r="AQ9" s="120">
        <v>0</v>
      </c>
      <c r="AR9" s="120">
        <v>11528</v>
      </c>
      <c r="AS9" s="120">
        <f t="shared" si="16"/>
        <v>107149</v>
      </c>
      <c r="AT9" s="120">
        <v>104662</v>
      </c>
      <c r="AU9" s="120">
        <v>0</v>
      </c>
      <c r="AV9" s="120">
        <v>2487</v>
      </c>
      <c r="AW9" s="120">
        <v>5254</v>
      </c>
      <c r="AX9" s="120">
        <f t="shared" si="17"/>
        <v>88441</v>
      </c>
      <c r="AY9" s="120">
        <v>82733</v>
      </c>
      <c r="AZ9" s="120">
        <v>614</v>
      </c>
      <c r="BA9" s="120">
        <v>0</v>
      </c>
      <c r="BB9" s="120">
        <v>5094</v>
      </c>
      <c r="BC9" s="120">
        <v>545616</v>
      </c>
      <c r="BD9" s="120">
        <v>0</v>
      </c>
      <c r="BE9" s="120">
        <v>0</v>
      </c>
      <c r="BF9" s="120">
        <f t="shared" si="18"/>
        <v>733677</v>
      </c>
      <c r="BG9" s="120">
        <f t="shared" si="19"/>
        <v>7292</v>
      </c>
      <c r="BH9" s="120">
        <f t="shared" si="20"/>
        <v>7292</v>
      </c>
      <c r="BI9" s="120">
        <v>0</v>
      </c>
      <c r="BJ9" s="120">
        <v>7292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208939</v>
      </c>
      <c r="BP9" s="120">
        <f t="shared" si="22"/>
        <v>72749</v>
      </c>
      <c r="BQ9" s="120">
        <v>25391</v>
      </c>
      <c r="BR9" s="120">
        <v>18607</v>
      </c>
      <c r="BS9" s="120">
        <v>28751</v>
      </c>
      <c r="BT9" s="120">
        <v>0</v>
      </c>
      <c r="BU9" s="120">
        <f t="shared" si="23"/>
        <v>135124</v>
      </c>
      <c r="BV9" s="120">
        <v>532</v>
      </c>
      <c r="BW9" s="120">
        <v>134592</v>
      </c>
      <c r="BX9" s="120">
        <v>0</v>
      </c>
      <c r="BY9" s="120">
        <v>0</v>
      </c>
      <c r="BZ9" s="120">
        <f t="shared" si="24"/>
        <v>1066</v>
      </c>
      <c r="CA9" s="120">
        <v>0</v>
      </c>
      <c r="CB9" s="120">
        <v>0</v>
      </c>
      <c r="CC9" s="120">
        <v>0</v>
      </c>
      <c r="CD9" s="120">
        <v>1066</v>
      </c>
      <c r="CE9" s="120">
        <v>0</v>
      </c>
      <c r="CF9" s="120">
        <v>0</v>
      </c>
      <c r="CG9" s="120">
        <v>0</v>
      </c>
      <c r="CH9" s="120">
        <f t="shared" si="25"/>
        <v>216231</v>
      </c>
      <c r="CI9" s="120">
        <f t="shared" si="26"/>
        <v>12129</v>
      </c>
      <c r="CJ9" s="120">
        <f t="shared" si="26"/>
        <v>12129</v>
      </c>
      <c r="CK9" s="120">
        <f t="shared" si="26"/>
        <v>0</v>
      </c>
      <c r="CL9" s="120">
        <f t="shared" si="26"/>
        <v>7292</v>
      </c>
      <c r="CM9" s="120">
        <f t="shared" si="26"/>
        <v>3519</v>
      </c>
      <c r="CN9" s="120">
        <f t="shared" si="26"/>
        <v>1318</v>
      </c>
      <c r="CO9" s="120">
        <f t="shared" si="26"/>
        <v>0</v>
      </c>
      <c r="CP9" s="120">
        <f t="shared" si="26"/>
        <v>0</v>
      </c>
      <c r="CQ9" s="120">
        <f t="shared" si="26"/>
        <v>937779</v>
      </c>
      <c r="CR9" s="120">
        <f t="shared" si="26"/>
        <v>600745</v>
      </c>
      <c r="CS9" s="120">
        <f t="shared" si="26"/>
        <v>180324</v>
      </c>
      <c r="CT9" s="120">
        <f t="shared" si="26"/>
        <v>380142</v>
      </c>
      <c r="CU9" s="120">
        <f t="shared" si="26"/>
        <v>28751</v>
      </c>
      <c r="CV9" s="120">
        <f t="shared" si="26"/>
        <v>11528</v>
      </c>
      <c r="CW9" s="120">
        <f t="shared" si="26"/>
        <v>242273</v>
      </c>
      <c r="CX9" s="120">
        <f t="shared" si="26"/>
        <v>105194</v>
      </c>
      <c r="CY9" s="120">
        <f t="shared" si="27"/>
        <v>134592</v>
      </c>
      <c r="CZ9" s="120">
        <f t="shared" si="28"/>
        <v>2487</v>
      </c>
      <c r="DA9" s="120">
        <f t="shared" si="29"/>
        <v>5254</v>
      </c>
      <c r="DB9" s="120">
        <f t="shared" si="30"/>
        <v>89507</v>
      </c>
      <c r="DC9" s="120">
        <f t="shared" si="31"/>
        <v>82733</v>
      </c>
      <c r="DD9" s="120">
        <f t="shared" si="32"/>
        <v>614</v>
      </c>
      <c r="DE9" s="120">
        <f t="shared" si="33"/>
        <v>0</v>
      </c>
      <c r="DF9" s="120">
        <f t="shared" si="34"/>
        <v>6160</v>
      </c>
      <c r="DG9" s="120">
        <f t="shared" si="35"/>
        <v>545616</v>
      </c>
      <c r="DH9" s="120">
        <f t="shared" si="36"/>
        <v>0</v>
      </c>
      <c r="DI9" s="120">
        <f t="shared" si="37"/>
        <v>0</v>
      </c>
      <c r="DJ9" s="120">
        <f t="shared" si="38"/>
        <v>949908</v>
      </c>
    </row>
    <row r="10" spans="1:114" s="122" customFormat="1" ht="12" customHeight="1">
      <c r="A10" s="118" t="s">
        <v>237</v>
      </c>
      <c r="B10" s="133" t="s">
        <v>206</v>
      </c>
      <c r="C10" s="118" t="s">
        <v>207</v>
      </c>
      <c r="D10" s="120">
        <f t="shared" si="0"/>
        <v>939715</v>
      </c>
      <c r="E10" s="120">
        <f t="shared" si="1"/>
        <v>282831</v>
      </c>
      <c r="F10" s="120">
        <v>38386</v>
      </c>
      <c r="G10" s="120">
        <v>1000</v>
      </c>
      <c r="H10" s="120">
        <v>77400</v>
      </c>
      <c r="I10" s="120">
        <v>119596</v>
      </c>
      <c r="J10" s="121" t="s">
        <v>241</v>
      </c>
      <c r="K10" s="120">
        <v>46449</v>
      </c>
      <c r="L10" s="120">
        <v>656884</v>
      </c>
      <c r="M10" s="120">
        <f t="shared" si="2"/>
        <v>309555</v>
      </c>
      <c r="N10" s="120">
        <f t="shared" si="3"/>
        <v>3235</v>
      </c>
      <c r="O10" s="120">
        <v>0</v>
      </c>
      <c r="P10" s="120">
        <v>0</v>
      </c>
      <c r="Q10" s="120">
        <v>0</v>
      </c>
      <c r="R10" s="120">
        <v>3202</v>
      </c>
      <c r="S10" s="121" t="s">
        <v>241</v>
      </c>
      <c r="T10" s="120">
        <v>33</v>
      </c>
      <c r="U10" s="120">
        <v>306320</v>
      </c>
      <c r="V10" s="120">
        <f t="shared" si="4"/>
        <v>1249270</v>
      </c>
      <c r="W10" s="120">
        <f t="shared" si="5"/>
        <v>286066</v>
      </c>
      <c r="X10" s="120">
        <f t="shared" si="6"/>
        <v>38386</v>
      </c>
      <c r="Y10" s="120">
        <f t="shared" si="7"/>
        <v>1000</v>
      </c>
      <c r="Z10" s="120">
        <f t="shared" si="8"/>
        <v>77400</v>
      </c>
      <c r="AA10" s="120">
        <f t="shared" si="9"/>
        <v>122798</v>
      </c>
      <c r="AB10" s="121" t="s">
        <v>241</v>
      </c>
      <c r="AC10" s="120">
        <f t="shared" si="10"/>
        <v>46482</v>
      </c>
      <c r="AD10" s="120">
        <f t="shared" si="11"/>
        <v>963204</v>
      </c>
      <c r="AE10" s="120">
        <f t="shared" si="12"/>
        <v>133462</v>
      </c>
      <c r="AF10" s="120">
        <f t="shared" si="13"/>
        <v>133462</v>
      </c>
      <c r="AG10" s="120">
        <v>0</v>
      </c>
      <c r="AH10" s="120">
        <v>13509</v>
      </c>
      <c r="AI10" s="120">
        <v>119953</v>
      </c>
      <c r="AJ10" s="120">
        <v>0</v>
      </c>
      <c r="AK10" s="120">
        <v>0</v>
      </c>
      <c r="AL10" s="120">
        <v>0</v>
      </c>
      <c r="AM10" s="120">
        <f t="shared" si="14"/>
        <v>794396</v>
      </c>
      <c r="AN10" s="120">
        <f t="shared" si="15"/>
        <v>81652</v>
      </c>
      <c r="AO10" s="120">
        <v>81652</v>
      </c>
      <c r="AP10" s="120">
        <v>0</v>
      </c>
      <c r="AQ10" s="120">
        <v>0</v>
      </c>
      <c r="AR10" s="120">
        <v>0</v>
      </c>
      <c r="AS10" s="120">
        <f t="shared" si="16"/>
        <v>254545</v>
      </c>
      <c r="AT10" s="120">
        <v>0</v>
      </c>
      <c r="AU10" s="120">
        <v>247052</v>
      </c>
      <c r="AV10" s="120">
        <v>7493</v>
      </c>
      <c r="AW10" s="120">
        <v>0</v>
      </c>
      <c r="AX10" s="120">
        <f t="shared" si="17"/>
        <v>458199</v>
      </c>
      <c r="AY10" s="120">
        <v>158290</v>
      </c>
      <c r="AZ10" s="120">
        <v>274161</v>
      </c>
      <c r="BA10" s="120">
        <v>15719</v>
      </c>
      <c r="BB10" s="120">
        <v>10029</v>
      </c>
      <c r="BC10" s="120">
        <v>0</v>
      </c>
      <c r="BD10" s="120">
        <v>0</v>
      </c>
      <c r="BE10" s="120">
        <v>11857</v>
      </c>
      <c r="BF10" s="120">
        <f t="shared" si="18"/>
        <v>939715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224142</v>
      </c>
      <c r="BP10" s="120">
        <f t="shared" si="22"/>
        <v>32503</v>
      </c>
      <c r="BQ10" s="120">
        <v>31567</v>
      </c>
      <c r="BR10" s="120">
        <v>936</v>
      </c>
      <c r="BS10" s="120">
        <v>0</v>
      </c>
      <c r="BT10" s="120">
        <v>0</v>
      </c>
      <c r="BU10" s="120">
        <f t="shared" si="23"/>
        <v>329</v>
      </c>
      <c r="BV10" s="120">
        <v>243</v>
      </c>
      <c r="BW10" s="120">
        <v>86</v>
      </c>
      <c r="BX10" s="120">
        <v>0</v>
      </c>
      <c r="BY10" s="120">
        <v>0</v>
      </c>
      <c r="BZ10" s="120">
        <f t="shared" si="24"/>
        <v>191310</v>
      </c>
      <c r="CA10" s="120">
        <v>7497</v>
      </c>
      <c r="CB10" s="120">
        <v>173103</v>
      </c>
      <c r="CC10" s="120">
        <v>6972</v>
      </c>
      <c r="CD10" s="120">
        <v>3738</v>
      </c>
      <c r="CE10" s="120">
        <v>0</v>
      </c>
      <c r="CF10" s="120">
        <v>0</v>
      </c>
      <c r="CG10" s="120">
        <v>85413</v>
      </c>
      <c r="CH10" s="120">
        <f t="shared" si="25"/>
        <v>309555</v>
      </c>
      <c r="CI10" s="120">
        <f t="shared" si="26"/>
        <v>133462</v>
      </c>
      <c r="CJ10" s="120">
        <f t="shared" si="26"/>
        <v>133462</v>
      </c>
      <c r="CK10" s="120">
        <f t="shared" si="26"/>
        <v>0</v>
      </c>
      <c r="CL10" s="120">
        <f t="shared" si="26"/>
        <v>13509</v>
      </c>
      <c r="CM10" s="120">
        <f t="shared" si="26"/>
        <v>119953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1018538</v>
      </c>
      <c r="CR10" s="120">
        <f t="shared" si="26"/>
        <v>114155</v>
      </c>
      <c r="CS10" s="120">
        <f t="shared" si="26"/>
        <v>113219</v>
      </c>
      <c r="CT10" s="120">
        <f t="shared" si="26"/>
        <v>936</v>
      </c>
      <c r="CU10" s="120">
        <f t="shared" si="26"/>
        <v>0</v>
      </c>
      <c r="CV10" s="120">
        <f t="shared" si="26"/>
        <v>0</v>
      </c>
      <c r="CW10" s="120">
        <f t="shared" si="26"/>
        <v>254874</v>
      </c>
      <c r="CX10" s="120">
        <f t="shared" si="26"/>
        <v>243</v>
      </c>
      <c r="CY10" s="120">
        <f t="shared" si="27"/>
        <v>247138</v>
      </c>
      <c r="CZ10" s="120">
        <f t="shared" si="28"/>
        <v>7493</v>
      </c>
      <c r="DA10" s="120">
        <f t="shared" si="29"/>
        <v>0</v>
      </c>
      <c r="DB10" s="120">
        <f t="shared" si="30"/>
        <v>649509</v>
      </c>
      <c r="DC10" s="120">
        <f t="shared" si="31"/>
        <v>165787</v>
      </c>
      <c r="DD10" s="120">
        <f t="shared" si="32"/>
        <v>447264</v>
      </c>
      <c r="DE10" s="120">
        <f t="shared" si="33"/>
        <v>22691</v>
      </c>
      <c r="DF10" s="120">
        <f t="shared" si="34"/>
        <v>13767</v>
      </c>
      <c r="DG10" s="120">
        <f t="shared" si="35"/>
        <v>0</v>
      </c>
      <c r="DH10" s="120">
        <f t="shared" si="36"/>
        <v>0</v>
      </c>
      <c r="DI10" s="120">
        <f t="shared" si="37"/>
        <v>97270</v>
      </c>
      <c r="DJ10" s="120">
        <f t="shared" si="38"/>
        <v>1249270</v>
      </c>
    </row>
    <row r="11" spans="1:114" s="122" customFormat="1" ht="12" customHeight="1">
      <c r="A11" s="118" t="s">
        <v>237</v>
      </c>
      <c r="B11" s="133" t="s">
        <v>208</v>
      </c>
      <c r="C11" s="118" t="s">
        <v>209</v>
      </c>
      <c r="D11" s="120">
        <f t="shared" si="0"/>
        <v>831367</v>
      </c>
      <c r="E11" s="120">
        <f t="shared" si="1"/>
        <v>127799</v>
      </c>
      <c r="F11" s="120">
        <v>0</v>
      </c>
      <c r="G11" s="120">
        <v>0</v>
      </c>
      <c r="H11" s="120">
        <v>0</v>
      </c>
      <c r="I11" s="120">
        <v>104627</v>
      </c>
      <c r="J11" s="121" t="s">
        <v>241</v>
      </c>
      <c r="K11" s="120">
        <v>23172</v>
      </c>
      <c r="L11" s="120">
        <v>703568</v>
      </c>
      <c r="M11" s="120">
        <f t="shared" si="2"/>
        <v>310042</v>
      </c>
      <c r="N11" s="120">
        <f t="shared" si="3"/>
        <v>102120</v>
      </c>
      <c r="O11" s="120">
        <v>0</v>
      </c>
      <c r="P11" s="120">
        <v>0</v>
      </c>
      <c r="Q11" s="120">
        <v>0</v>
      </c>
      <c r="R11" s="120">
        <v>100992</v>
      </c>
      <c r="S11" s="121" t="s">
        <v>241</v>
      </c>
      <c r="T11" s="120">
        <v>1128</v>
      </c>
      <c r="U11" s="120">
        <v>207922</v>
      </c>
      <c r="V11" s="120">
        <f t="shared" si="4"/>
        <v>1141409</v>
      </c>
      <c r="W11" s="120">
        <f t="shared" si="5"/>
        <v>229919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205619</v>
      </c>
      <c r="AB11" s="121" t="s">
        <v>241</v>
      </c>
      <c r="AC11" s="120">
        <f t="shared" si="10"/>
        <v>24300</v>
      </c>
      <c r="AD11" s="120">
        <f t="shared" si="11"/>
        <v>911490</v>
      </c>
      <c r="AE11" s="120">
        <f t="shared" si="12"/>
        <v>75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75</v>
      </c>
      <c r="AL11" s="120">
        <v>0</v>
      </c>
      <c r="AM11" s="120">
        <f t="shared" si="14"/>
        <v>789399</v>
      </c>
      <c r="AN11" s="120">
        <f t="shared" si="15"/>
        <v>118402</v>
      </c>
      <c r="AO11" s="120">
        <v>118402</v>
      </c>
      <c r="AP11" s="120">
        <v>0</v>
      </c>
      <c r="AQ11" s="120">
        <v>0</v>
      </c>
      <c r="AR11" s="120">
        <v>0</v>
      </c>
      <c r="AS11" s="120">
        <f t="shared" si="16"/>
        <v>66091</v>
      </c>
      <c r="AT11" s="120">
        <v>313</v>
      </c>
      <c r="AU11" s="120">
        <v>63888</v>
      </c>
      <c r="AV11" s="120">
        <v>1890</v>
      </c>
      <c r="AW11" s="120">
        <v>0</v>
      </c>
      <c r="AX11" s="120">
        <f t="shared" si="17"/>
        <v>604906</v>
      </c>
      <c r="AY11" s="120">
        <v>381276</v>
      </c>
      <c r="AZ11" s="120">
        <v>215239</v>
      </c>
      <c r="BA11" s="120">
        <v>0</v>
      </c>
      <c r="BB11" s="120">
        <v>8391</v>
      </c>
      <c r="BC11" s="120">
        <v>0</v>
      </c>
      <c r="BD11" s="120">
        <v>0</v>
      </c>
      <c r="BE11" s="120">
        <v>41893</v>
      </c>
      <c r="BF11" s="120">
        <f t="shared" si="18"/>
        <v>831367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302336</v>
      </c>
      <c r="BP11" s="120">
        <f t="shared" si="22"/>
        <v>47810</v>
      </c>
      <c r="BQ11" s="120">
        <v>47810</v>
      </c>
      <c r="BR11" s="120">
        <v>0</v>
      </c>
      <c r="BS11" s="120">
        <v>0</v>
      </c>
      <c r="BT11" s="120">
        <v>0</v>
      </c>
      <c r="BU11" s="120">
        <f t="shared" si="23"/>
        <v>43687</v>
      </c>
      <c r="BV11" s="120">
        <v>413</v>
      </c>
      <c r="BW11" s="120">
        <v>43274</v>
      </c>
      <c r="BX11" s="120">
        <v>0</v>
      </c>
      <c r="BY11" s="120">
        <v>0</v>
      </c>
      <c r="BZ11" s="120">
        <f t="shared" si="24"/>
        <v>210839</v>
      </c>
      <c r="CA11" s="120">
        <v>179849</v>
      </c>
      <c r="CB11" s="120">
        <v>30990</v>
      </c>
      <c r="CC11" s="120">
        <v>0</v>
      </c>
      <c r="CD11" s="120">
        <v>0</v>
      </c>
      <c r="CE11" s="120">
        <v>0</v>
      </c>
      <c r="CF11" s="120">
        <v>0</v>
      </c>
      <c r="CG11" s="120">
        <v>7706</v>
      </c>
      <c r="CH11" s="120">
        <f t="shared" si="25"/>
        <v>310042</v>
      </c>
      <c r="CI11" s="120">
        <f t="shared" si="26"/>
        <v>75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75</v>
      </c>
      <c r="CP11" s="120">
        <f t="shared" si="26"/>
        <v>0</v>
      </c>
      <c r="CQ11" s="120">
        <f t="shared" si="26"/>
        <v>1091735</v>
      </c>
      <c r="CR11" s="120">
        <f t="shared" si="26"/>
        <v>166212</v>
      </c>
      <c r="CS11" s="120">
        <f t="shared" si="26"/>
        <v>166212</v>
      </c>
      <c r="CT11" s="120">
        <f t="shared" si="26"/>
        <v>0</v>
      </c>
      <c r="CU11" s="120">
        <f t="shared" si="26"/>
        <v>0</v>
      </c>
      <c r="CV11" s="120">
        <f t="shared" si="26"/>
        <v>0</v>
      </c>
      <c r="CW11" s="120">
        <f t="shared" si="26"/>
        <v>109778</v>
      </c>
      <c r="CX11" s="120">
        <f t="shared" si="26"/>
        <v>726</v>
      </c>
      <c r="CY11" s="120">
        <f t="shared" si="27"/>
        <v>107162</v>
      </c>
      <c r="CZ11" s="120">
        <f t="shared" si="28"/>
        <v>1890</v>
      </c>
      <c r="DA11" s="120">
        <f t="shared" si="29"/>
        <v>0</v>
      </c>
      <c r="DB11" s="120">
        <f t="shared" si="30"/>
        <v>815745</v>
      </c>
      <c r="DC11" s="120">
        <f t="shared" si="31"/>
        <v>561125</v>
      </c>
      <c r="DD11" s="120">
        <f t="shared" si="32"/>
        <v>246229</v>
      </c>
      <c r="DE11" s="120">
        <f t="shared" si="33"/>
        <v>0</v>
      </c>
      <c r="DF11" s="120">
        <f t="shared" si="34"/>
        <v>8391</v>
      </c>
      <c r="DG11" s="120">
        <f t="shared" si="35"/>
        <v>0</v>
      </c>
      <c r="DH11" s="120">
        <f t="shared" si="36"/>
        <v>0</v>
      </c>
      <c r="DI11" s="120">
        <f t="shared" si="37"/>
        <v>49599</v>
      </c>
      <c r="DJ11" s="120">
        <f t="shared" si="38"/>
        <v>1141409</v>
      </c>
    </row>
    <row r="12" spans="1:114" s="122" customFormat="1" ht="12" customHeight="1">
      <c r="A12" s="118" t="s">
        <v>237</v>
      </c>
      <c r="B12" s="133" t="s">
        <v>210</v>
      </c>
      <c r="C12" s="118" t="s">
        <v>211</v>
      </c>
      <c r="D12" s="130">
        <f t="shared" si="0"/>
        <v>1411004</v>
      </c>
      <c r="E12" s="130">
        <f t="shared" si="1"/>
        <v>352016</v>
      </c>
      <c r="F12" s="130">
        <v>143605</v>
      </c>
      <c r="G12" s="130">
        <v>675</v>
      </c>
      <c r="H12" s="130">
        <v>0</v>
      </c>
      <c r="I12" s="130">
        <v>176487</v>
      </c>
      <c r="J12" s="131" t="s">
        <v>241</v>
      </c>
      <c r="K12" s="130">
        <v>31249</v>
      </c>
      <c r="L12" s="130">
        <v>1058988</v>
      </c>
      <c r="M12" s="130">
        <f t="shared" si="2"/>
        <v>134344</v>
      </c>
      <c r="N12" s="130">
        <f t="shared" si="3"/>
        <v>42</v>
      </c>
      <c r="O12" s="130">
        <v>0</v>
      </c>
      <c r="P12" s="130">
        <v>0</v>
      </c>
      <c r="Q12" s="130">
        <v>0</v>
      </c>
      <c r="R12" s="130">
        <v>22</v>
      </c>
      <c r="S12" s="131" t="s">
        <v>241</v>
      </c>
      <c r="T12" s="130">
        <v>20</v>
      </c>
      <c r="U12" s="130">
        <v>134302</v>
      </c>
      <c r="V12" s="130">
        <f t="shared" si="4"/>
        <v>1545348</v>
      </c>
      <c r="W12" s="130">
        <f t="shared" si="5"/>
        <v>352058</v>
      </c>
      <c r="X12" s="130">
        <f t="shared" si="6"/>
        <v>143605</v>
      </c>
      <c r="Y12" s="130">
        <f t="shared" si="7"/>
        <v>675</v>
      </c>
      <c r="Z12" s="130">
        <f t="shared" si="8"/>
        <v>0</v>
      </c>
      <c r="AA12" s="130">
        <f t="shared" si="9"/>
        <v>176509</v>
      </c>
      <c r="AB12" s="131" t="s">
        <v>241</v>
      </c>
      <c r="AC12" s="130">
        <f t="shared" si="10"/>
        <v>31269</v>
      </c>
      <c r="AD12" s="130">
        <f t="shared" si="11"/>
        <v>1193290</v>
      </c>
      <c r="AE12" s="130">
        <f t="shared" si="12"/>
        <v>155218</v>
      </c>
      <c r="AF12" s="130">
        <f t="shared" si="13"/>
        <v>150948</v>
      </c>
      <c r="AG12" s="130">
        <v>0</v>
      </c>
      <c r="AH12" s="130">
        <v>150948</v>
      </c>
      <c r="AI12" s="130">
        <v>0</v>
      </c>
      <c r="AJ12" s="130">
        <v>0</v>
      </c>
      <c r="AK12" s="130">
        <v>4270</v>
      </c>
      <c r="AL12" s="130">
        <v>0</v>
      </c>
      <c r="AM12" s="130">
        <f t="shared" si="14"/>
        <v>1212405</v>
      </c>
      <c r="AN12" s="130">
        <f t="shared" si="15"/>
        <v>257494</v>
      </c>
      <c r="AO12" s="130">
        <v>156884</v>
      </c>
      <c r="AP12" s="130">
        <v>64902</v>
      </c>
      <c r="AQ12" s="130">
        <v>35708</v>
      </c>
      <c r="AR12" s="130">
        <v>0</v>
      </c>
      <c r="AS12" s="130">
        <f t="shared" si="16"/>
        <v>496123</v>
      </c>
      <c r="AT12" s="130">
        <v>6393</v>
      </c>
      <c r="AU12" s="130">
        <v>469634</v>
      </c>
      <c r="AV12" s="130">
        <v>20096</v>
      </c>
      <c r="AW12" s="130">
        <v>0</v>
      </c>
      <c r="AX12" s="130">
        <f t="shared" si="17"/>
        <v>458788</v>
      </c>
      <c r="AY12" s="130">
        <v>187753</v>
      </c>
      <c r="AZ12" s="130">
        <v>248818</v>
      </c>
      <c r="BA12" s="130">
        <v>20396</v>
      </c>
      <c r="BB12" s="130">
        <v>1821</v>
      </c>
      <c r="BC12" s="130">
        <v>0</v>
      </c>
      <c r="BD12" s="130">
        <v>0</v>
      </c>
      <c r="BE12" s="130">
        <v>43381</v>
      </c>
      <c r="BF12" s="130">
        <f t="shared" si="18"/>
        <v>1411004</v>
      </c>
      <c r="BG12" s="130">
        <f t="shared" si="19"/>
        <v>2699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2699</v>
      </c>
      <c r="BN12" s="130">
        <v>0</v>
      </c>
      <c r="BO12" s="130">
        <f t="shared" si="21"/>
        <v>131645</v>
      </c>
      <c r="BP12" s="130">
        <f t="shared" si="22"/>
        <v>15883</v>
      </c>
      <c r="BQ12" s="130">
        <v>15883</v>
      </c>
      <c r="BR12" s="130">
        <v>0</v>
      </c>
      <c r="BS12" s="130">
        <v>0</v>
      </c>
      <c r="BT12" s="130">
        <v>0</v>
      </c>
      <c r="BU12" s="130">
        <f t="shared" si="23"/>
        <v>99507</v>
      </c>
      <c r="BV12" s="130">
        <v>661</v>
      </c>
      <c r="BW12" s="130">
        <v>98846</v>
      </c>
      <c r="BX12" s="130">
        <v>0</v>
      </c>
      <c r="BY12" s="130">
        <v>0</v>
      </c>
      <c r="BZ12" s="130">
        <f t="shared" si="24"/>
        <v>16255</v>
      </c>
      <c r="CA12" s="130">
        <v>22</v>
      </c>
      <c r="CB12" s="130">
        <v>16233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134344</v>
      </c>
      <c r="CI12" s="130">
        <f t="shared" si="26"/>
        <v>157917</v>
      </c>
      <c r="CJ12" s="130">
        <f t="shared" si="26"/>
        <v>150948</v>
      </c>
      <c r="CK12" s="130">
        <f t="shared" si="26"/>
        <v>0</v>
      </c>
      <c r="CL12" s="130">
        <f t="shared" si="26"/>
        <v>150948</v>
      </c>
      <c r="CM12" s="130">
        <f t="shared" si="26"/>
        <v>0</v>
      </c>
      <c r="CN12" s="130">
        <f t="shared" si="26"/>
        <v>0</v>
      </c>
      <c r="CO12" s="130">
        <f t="shared" si="26"/>
        <v>6969</v>
      </c>
      <c r="CP12" s="130">
        <f t="shared" si="26"/>
        <v>0</v>
      </c>
      <c r="CQ12" s="130">
        <f t="shared" si="26"/>
        <v>1344050</v>
      </c>
      <c r="CR12" s="130">
        <f t="shared" si="26"/>
        <v>273377</v>
      </c>
      <c r="CS12" s="130">
        <f t="shared" si="26"/>
        <v>172767</v>
      </c>
      <c r="CT12" s="130">
        <f t="shared" si="26"/>
        <v>64902</v>
      </c>
      <c r="CU12" s="130">
        <f t="shared" si="26"/>
        <v>35708</v>
      </c>
      <c r="CV12" s="130">
        <f t="shared" si="26"/>
        <v>0</v>
      </c>
      <c r="CW12" s="130">
        <f t="shared" si="26"/>
        <v>595630</v>
      </c>
      <c r="CX12" s="130">
        <f t="shared" si="26"/>
        <v>7054</v>
      </c>
      <c r="CY12" s="130">
        <f t="shared" si="27"/>
        <v>568480</v>
      </c>
      <c r="CZ12" s="130">
        <f t="shared" si="28"/>
        <v>20096</v>
      </c>
      <c r="DA12" s="130">
        <f t="shared" si="29"/>
        <v>0</v>
      </c>
      <c r="DB12" s="130">
        <f t="shared" si="30"/>
        <v>475043</v>
      </c>
      <c r="DC12" s="130">
        <f t="shared" si="31"/>
        <v>187775</v>
      </c>
      <c r="DD12" s="130">
        <f t="shared" si="32"/>
        <v>265051</v>
      </c>
      <c r="DE12" s="130">
        <f t="shared" si="33"/>
        <v>20396</v>
      </c>
      <c r="DF12" s="130">
        <f t="shared" si="34"/>
        <v>1821</v>
      </c>
      <c r="DG12" s="130">
        <f t="shared" si="35"/>
        <v>0</v>
      </c>
      <c r="DH12" s="130">
        <f t="shared" si="36"/>
        <v>0</v>
      </c>
      <c r="DI12" s="130">
        <f t="shared" si="37"/>
        <v>43381</v>
      </c>
      <c r="DJ12" s="130">
        <f t="shared" si="38"/>
        <v>1545348</v>
      </c>
    </row>
    <row r="13" spans="1:114" s="122" customFormat="1" ht="12" customHeight="1">
      <c r="A13" s="118" t="s">
        <v>237</v>
      </c>
      <c r="B13" s="133" t="s">
        <v>212</v>
      </c>
      <c r="C13" s="118" t="s">
        <v>213</v>
      </c>
      <c r="D13" s="130">
        <f t="shared" si="0"/>
        <v>597804</v>
      </c>
      <c r="E13" s="130">
        <f t="shared" si="1"/>
        <v>73817</v>
      </c>
      <c r="F13" s="130">
        <v>1000</v>
      </c>
      <c r="G13" s="130">
        <v>0</v>
      </c>
      <c r="H13" s="130">
        <v>0</v>
      </c>
      <c r="I13" s="130">
        <v>38250</v>
      </c>
      <c r="J13" s="131" t="s">
        <v>241</v>
      </c>
      <c r="K13" s="130">
        <v>34567</v>
      </c>
      <c r="L13" s="130">
        <v>523987</v>
      </c>
      <c r="M13" s="130">
        <f t="shared" si="2"/>
        <v>63748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241</v>
      </c>
      <c r="T13" s="130">
        <v>0</v>
      </c>
      <c r="U13" s="130">
        <v>63748</v>
      </c>
      <c r="V13" s="130">
        <f t="shared" si="4"/>
        <v>661552</v>
      </c>
      <c r="W13" s="130">
        <f t="shared" si="5"/>
        <v>73817</v>
      </c>
      <c r="X13" s="130">
        <f t="shared" si="6"/>
        <v>1000</v>
      </c>
      <c r="Y13" s="130">
        <f t="shared" si="7"/>
        <v>0</v>
      </c>
      <c r="Z13" s="130">
        <f t="shared" si="8"/>
        <v>0</v>
      </c>
      <c r="AA13" s="130">
        <f t="shared" si="9"/>
        <v>38250</v>
      </c>
      <c r="AB13" s="131" t="s">
        <v>241</v>
      </c>
      <c r="AC13" s="130">
        <f t="shared" si="10"/>
        <v>34567</v>
      </c>
      <c r="AD13" s="130">
        <f t="shared" si="11"/>
        <v>587735</v>
      </c>
      <c r="AE13" s="130">
        <f t="shared" si="12"/>
        <v>12427</v>
      </c>
      <c r="AF13" s="130">
        <f t="shared" si="13"/>
        <v>12427</v>
      </c>
      <c r="AG13" s="130">
        <v>0</v>
      </c>
      <c r="AH13" s="130">
        <v>8004</v>
      </c>
      <c r="AI13" s="130">
        <v>4423</v>
      </c>
      <c r="AJ13" s="130">
        <v>0</v>
      </c>
      <c r="AK13" s="130">
        <v>0</v>
      </c>
      <c r="AL13" s="130">
        <v>0</v>
      </c>
      <c r="AM13" s="130">
        <f t="shared" si="14"/>
        <v>352050</v>
      </c>
      <c r="AN13" s="130">
        <f t="shared" si="15"/>
        <v>117949</v>
      </c>
      <c r="AO13" s="130">
        <v>91052</v>
      </c>
      <c r="AP13" s="130">
        <v>0</v>
      </c>
      <c r="AQ13" s="130">
        <v>26897</v>
      </c>
      <c r="AR13" s="130">
        <v>0</v>
      </c>
      <c r="AS13" s="130">
        <f t="shared" si="16"/>
        <v>22136</v>
      </c>
      <c r="AT13" s="130">
        <v>3899</v>
      </c>
      <c r="AU13" s="130">
        <v>7787</v>
      </c>
      <c r="AV13" s="130">
        <v>10450</v>
      </c>
      <c r="AW13" s="130">
        <v>1751</v>
      </c>
      <c r="AX13" s="130">
        <f t="shared" si="17"/>
        <v>210214</v>
      </c>
      <c r="AY13" s="130">
        <v>73253</v>
      </c>
      <c r="AZ13" s="130">
        <v>57357</v>
      </c>
      <c r="BA13" s="130">
        <v>2121</v>
      </c>
      <c r="BB13" s="130">
        <v>77483</v>
      </c>
      <c r="BC13" s="130">
        <v>0</v>
      </c>
      <c r="BD13" s="130">
        <v>0</v>
      </c>
      <c r="BE13" s="130">
        <v>233327</v>
      </c>
      <c r="BF13" s="130">
        <f t="shared" si="18"/>
        <v>597804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63748</v>
      </c>
      <c r="BP13" s="130">
        <f t="shared" si="22"/>
        <v>8790</v>
      </c>
      <c r="BQ13" s="130">
        <v>8790</v>
      </c>
      <c r="BR13" s="130">
        <v>0</v>
      </c>
      <c r="BS13" s="130">
        <v>0</v>
      </c>
      <c r="BT13" s="130">
        <v>0</v>
      </c>
      <c r="BU13" s="130">
        <f t="shared" si="23"/>
        <v>20043</v>
      </c>
      <c r="BV13" s="130">
        <v>0</v>
      </c>
      <c r="BW13" s="130">
        <v>20043</v>
      </c>
      <c r="BX13" s="130">
        <v>0</v>
      </c>
      <c r="BY13" s="130">
        <v>0</v>
      </c>
      <c r="BZ13" s="130">
        <f t="shared" si="24"/>
        <v>34915</v>
      </c>
      <c r="CA13" s="130">
        <v>0</v>
      </c>
      <c r="CB13" s="130">
        <v>34915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63748</v>
      </c>
      <c r="CI13" s="130">
        <f t="shared" si="26"/>
        <v>12427</v>
      </c>
      <c r="CJ13" s="130">
        <f t="shared" si="26"/>
        <v>12427</v>
      </c>
      <c r="CK13" s="130">
        <f t="shared" si="26"/>
        <v>0</v>
      </c>
      <c r="CL13" s="130">
        <f t="shared" si="26"/>
        <v>8004</v>
      </c>
      <c r="CM13" s="130">
        <f t="shared" si="26"/>
        <v>4423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415798</v>
      </c>
      <c r="CR13" s="130">
        <f t="shared" si="26"/>
        <v>126739</v>
      </c>
      <c r="CS13" s="130">
        <f t="shared" si="26"/>
        <v>99842</v>
      </c>
      <c r="CT13" s="130">
        <f t="shared" si="26"/>
        <v>0</v>
      </c>
      <c r="CU13" s="130">
        <f t="shared" si="26"/>
        <v>26897</v>
      </c>
      <c r="CV13" s="130">
        <f t="shared" si="26"/>
        <v>0</v>
      </c>
      <c r="CW13" s="130">
        <f t="shared" si="26"/>
        <v>42179</v>
      </c>
      <c r="CX13" s="130">
        <f t="shared" si="26"/>
        <v>3899</v>
      </c>
      <c r="CY13" s="130">
        <f t="shared" si="27"/>
        <v>27830</v>
      </c>
      <c r="CZ13" s="130">
        <f t="shared" si="28"/>
        <v>10450</v>
      </c>
      <c r="DA13" s="130">
        <f t="shared" si="29"/>
        <v>1751</v>
      </c>
      <c r="DB13" s="130">
        <f t="shared" si="30"/>
        <v>245129</v>
      </c>
      <c r="DC13" s="130">
        <f t="shared" si="31"/>
        <v>73253</v>
      </c>
      <c r="DD13" s="130">
        <f t="shared" si="32"/>
        <v>92272</v>
      </c>
      <c r="DE13" s="130">
        <f t="shared" si="33"/>
        <v>2121</v>
      </c>
      <c r="DF13" s="130">
        <f t="shared" si="34"/>
        <v>77483</v>
      </c>
      <c r="DG13" s="130">
        <f t="shared" si="35"/>
        <v>0</v>
      </c>
      <c r="DH13" s="130">
        <f t="shared" si="36"/>
        <v>0</v>
      </c>
      <c r="DI13" s="130">
        <f t="shared" si="37"/>
        <v>233327</v>
      </c>
      <c r="DJ13" s="130">
        <f t="shared" si="38"/>
        <v>661552</v>
      </c>
    </row>
    <row r="14" spans="1:114" s="122" customFormat="1" ht="12" customHeight="1">
      <c r="A14" s="118" t="s">
        <v>237</v>
      </c>
      <c r="B14" s="133" t="s">
        <v>214</v>
      </c>
      <c r="C14" s="118" t="s">
        <v>215</v>
      </c>
      <c r="D14" s="130">
        <f t="shared" si="0"/>
        <v>422953</v>
      </c>
      <c r="E14" s="130">
        <f t="shared" si="1"/>
        <v>30980</v>
      </c>
      <c r="F14" s="130">
        <v>0</v>
      </c>
      <c r="G14" s="130">
        <v>862</v>
      </c>
      <c r="H14" s="130">
        <v>0</v>
      </c>
      <c r="I14" s="130">
        <v>25962</v>
      </c>
      <c r="J14" s="131" t="s">
        <v>241</v>
      </c>
      <c r="K14" s="130">
        <v>4156</v>
      </c>
      <c r="L14" s="130">
        <v>391973</v>
      </c>
      <c r="M14" s="130">
        <f t="shared" si="2"/>
        <v>84685</v>
      </c>
      <c r="N14" s="130">
        <f t="shared" si="3"/>
        <v>9688</v>
      </c>
      <c r="O14" s="130">
        <v>1133</v>
      </c>
      <c r="P14" s="130">
        <v>1382</v>
      </c>
      <c r="Q14" s="130">
        <v>0</v>
      </c>
      <c r="R14" s="130">
        <v>7173</v>
      </c>
      <c r="S14" s="131" t="s">
        <v>241</v>
      </c>
      <c r="T14" s="130">
        <v>0</v>
      </c>
      <c r="U14" s="130">
        <v>74997</v>
      </c>
      <c r="V14" s="130">
        <f t="shared" si="4"/>
        <v>507638</v>
      </c>
      <c r="W14" s="130">
        <f t="shared" si="5"/>
        <v>40668</v>
      </c>
      <c r="X14" s="130">
        <f t="shared" si="6"/>
        <v>1133</v>
      </c>
      <c r="Y14" s="130">
        <f t="shared" si="7"/>
        <v>2244</v>
      </c>
      <c r="Z14" s="130">
        <f t="shared" si="8"/>
        <v>0</v>
      </c>
      <c r="AA14" s="130">
        <f t="shared" si="9"/>
        <v>33135</v>
      </c>
      <c r="AB14" s="131" t="s">
        <v>241</v>
      </c>
      <c r="AC14" s="130">
        <f t="shared" si="10"/>
        <v>4156</v>
      </c>
      <c r="AD14" s="130">
        <f t="shared" si="11"/>
        <v>466970</v>
      </c>
      <c r="AE14" s="130">
        <f t="shared" si="12"/>
        <v>23972</v>
      </c>
      <c r="AF14" s="130">
        <f t="shared" si="13"/>
        <v>23972</v>
      </c>
      <c r="AG14" s="130"/>
      <c r="AH14" s="130">
        <v>22190</v>
      </c>
      <c r="AI14" s="130">
        <v>1782</v>
      </c>
      <c r="AJ14" s="130">
        <v>0</v>
      </c>
      <c r="AK14" s="130">
        <v>0</v>
      </c>
      <c r="AL14" s="130">
        <v>0</v>
      </c>
      <c r="AM14" s="130">
        <f t="shared" si="14"/>
        <v>398363</v>
      </c>
      <c r="AN14" s="130">
        <f t="shared" si="15"/>
        <v>79536</v>
      </c>
      <c r="AO14" s="130">
        <v>79536</v>
      </c>
      <c r="AP14" s="130">
        <v>0</v>
      </c>
      <c r="AQ14" s="130">
        <v>0</v>
      </c>
      <c r="AR14" s="130">
        <v>0</v>
      </c>
      <c r="AS14" s="130">
        <f t="shared" si="16"/>
        <v>174355</v>
      </c>
      <c r="AT14" s="130">
        <v>0</v>
      </c>
      <c r="AU14" s="130">
        <v>171566</v>
      </c>
      <c r="AV14" s="130">
        <v>2789</v>
      </c>
      <c r="AW14" s="130">
        <v>0</v>
      </c>
      <c r="AX14" s="130">
        <f t="shared" si="17"/>
        <v>144472</v>
      </c>
      <c r="AY14" s="130">
        <v>72985</v>
      </c>
      <c r="AZ14" s="130">
        <v>55810</v>
      </c>
      <c r="BA14" s="130">
        <v>353</v>
      </c>
      <c r="BB14" s="130">
        <v>15324</v>
      </c>
      <c r="BC14" s="130">
        <v>0</v>
      </c>
      <c r="BD14" s="130">
        <v>0</v>
      </c>
      <c r="BE14" s="130">
        <v>618</v>
      </c>
      <c r="BF14" s="130">
        <f t="shared" si="18"/>
        <v>422953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81014</v>
      </c>
      <c r="BP14" s="130">
        <f t="shared" si="22"/>
        <v>32816</v>
      </c>
      <c r="BQ14" s="130">
        <v>32816</v>
      </c>
      <c r="BR14" s="130">
        <v>0</v>
      </c>
      <c r="BS14" s="130">
        <v>0</v>
      </c>
      <c r="BT14" s="130">
        <v>0</v>
      </c>
      <c r="BU14" s="130">
        <f t="shared" si="23"/>
        <v>32995</v>
      </c>
      <c r="BV14" s="130">
        <v>0</v>
      </c>
      <c r="BW14" s="130">
        <v>32995</v>
      </c>
      <c r="BX14" s="130">
        <v>0</v>
      </c>
      <c r="BY14" s="130">
        <v>0</v>
      </c>
      <c r="BZ14" s="130">
        <f t="shared" si="24"/>
        <v>15203</v>
      </c>
      <c r="CA14" s="130">
        <v>8339</v>
      </c>
      <c r="CB14" s="130">
        <v>5123</v>
      </c>
      <c r="CC14" s="130">
        <v>0</v>
      </c>
      <c r="CD14" s="130">
        <v>1741</v>
      </c>
      <c r="CE14" s="130">
        <v>0</v>
      </c>
      <c r="CF14" s="130">
        <v>0</v>
      </c>
      <c r="CG14" s="130">
        <v>3671</v>
      </c>
      <c r="CH14" s="130">
        <f t="shared" si="25"/>
        <v>84685</v>
      </c>
      <c r="CI14" s="130">
        <f t="shared" si="26"/>
        <v>23972</v>
      </c>
      <c r="CJ14" s="130">
        <f t="shared" si="26"/>
        <v>23972</v>
      </c>
      <c r="CK14" s="130">
        <f t="shared" si="26"/>
        <v>0</v>
      </c>
      <c r="CL14" s="130">
        <f t="shared" si="26"/>
        <v>22190</v>
      </c>
      <c r="CM14" s="130">
        <f t="shared" si="26"/>
        <v>1782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479377</v>
      </c>
      <c r="CR14" s="130">
        <f t="shared" si="26"/>
        <v>112352</v>
      </c>
      <c r="CS14" s="130">
        <f t="shared" si="26"/>
        <v>112352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207350</v>
      </c>
      <c r="CX14" s="130">
        <f t="shared" si="26"/>
        <v>0</v>
      </c>
      <c r="CY14" s="130">
        <f t="shared" si="27"/>
        <v>204561</v>
      </c>
      <c r="CZ14" s="130">
        <f t="shared" si="28"/>
        <v>2789</v>
      </c>
      <c r="DA14" s="130">
        <f t="shared" si="29"/>
        <v>0</v>
      </c>
      <c r="DB14" s="130">
        <f t="shared" si="30"/>
        <v>159675</v>
      </c>
      <c r="DC14" s="130">
        <f t="shared" si="31"/>
        <v>81324</v>
      </c>
      <c r="DD14" s="130">
        <f t="shared" si="32"/>
        <v>60933</v>
      </c>
      <c r="DE14" s="130">
        <f t="shared" si="33"/>
        <v>353</v>
      </c>
      <c r="DF14" s="130">
        <f t="shared" si="34"/>
        <v>17065</v>
      </c>
      <c r="DG14" s="130">
        <f t="shared" si="35"/>
        <v>0</v>
      </c>
      <c r="DH14" s="130">
        <f t="shared" si="36"/>
        <v>0</v>
      </c>
      <c r="DI14" s="130">
        <f t="shared" si="37"/>
        <v>4289</v>
      </c>
      <c r="DJ14" s="130">
        <f t="shared" si="38"/>
        <v>507638</v>
      </c>
    </row>
    <row r="15" spans="1:114" s="122" customFormat="1" ht="12" customHeight="1">
      <c r="A15" s="118" t="s">
        <v>237</v>
      </c>
      <c r="B15" s="133" t="s">
        <v>216</v>
      </c>
      <c r="C15" s="118" t="s">
        <v>217</v>
      </c>
      <c r="D15" s="130">
        <f t="shared" si="0"/>
        <v>274383</v>
      </c>
      <c r="E15" s="130">
        <f t="shared" si="1"/>
        <v>120497</v>
      </c>
      <c r="F15" s="130">
        <v>45943</v>
      </c>
      <c r="G15" s="130">
        <v>0</v>
      </c>
      <c r="H15" s="130">
        <v>0</v>
      </c>
      <c r="I15" s="130">
        <v>28716</v>
      </c>
      <c r="J15" s="131" t="s">
        <v>241</v>
      </c>
      <c r="K15" s="130">
        <v>45838</v>
      </c>
      <c r="L15" s="130">
        <v>153886</v>
      </c>
      <c r="M15" s="130">
        <f t="shared" si="2"/>
        <v>73321</v>
      </c>
      <c r="N15" s="130">
        <f t="shared" si="3"/>
        <v>9256</v>
      </c>
      <c r="O15" s="130">
        <v>0</v>
      </c>
      <c r="P15" s="130">
        <v>0</v>
      </c>
      <c r="Q15" s="130">
        <v>0</v>
      </c>
      <c r="R15" s="130">
        <v>9256</v>
      </c>
      <c r="S15" s="131" t="s">
        <v>241</v>
      </c>
      <c r="T15" s="130">
        <v>0</v>
      </c>
      <c r="U15" s="130">
        <v>64065</v>
      </c>
      <c r="V15" s="130">
        <f t="shared" si="4"/>
        <v>347704</v>
      </c>
      <c r="W15" s="130">
        <f t="shared" si="5"/>
        <v>129753</v>
      </c>
      <c r="X15" s="130">
        <f t="shared" si="6"/>
        <v>45943</v>
      </c>
      <c r="Y15" s="130">
        <f t="shared" si="7"/>
        <v>0</v>
      </c>
      <c r="Z15" s="130">
        <f t="shared" si="8"/>
        <v>0</v>
      </c>
      <c r="AA15" s="130">
        <f t="shared" si="9"/>
        <v>37972</v>
      </c>
      <c r="AB15" s="131" t="s">
        <v>241</v>
      </c>
      <c r="AC15" s="130">
        <f t="shared" si="10"/>
        <v>45838</v>
      </c>
      <c r="AD15" s="130">
        <f t="shared" si="11"/>
        <v>217951</v>
      </c>
      <c r="AE15" s="130">
        <f t="shared" si="12"/>
        <v>89516</v>
      </c>
      <c r="AF15" s="130">
        <f t="shared" si="13"/>
        <v>89516</v>
      </c>
      <c r="AG15" s="130">
        <v>0</v>
      </c>
      <c r="AH15" s="130">
        <v>89516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176713</v>
      </c>
      <c r="AN15" s="130">
        <f t="shared" si="15"/>
        <v>28871</v>
      </c>
      <c r="AO15" s="130">
        <v>19285</v>
      </c>
      <c r="AP15" s="130">
        <v>0</v>
      </c>
      <c r="AQ15" s="130">
        <v>9586</v>
      </c>
      <c r="AR15" s="130">
        <v>0</v>
      </c>
      <c r="AS15" s="130">
        <f t="shared" si="16"/>
        <v>12222</v>
      </c>
      <c r="AT15" s="130">
        <v>0</v>
      </c>
      <c r="AU15" s="130">
        <v>12112</v>
      </c>
      <c r="AV15" s="130">
        <v>110</v>
      </c>
      <c r="AW15" s="130">
        <v>0</v>
      </c>
      <c r="AX15" s="130">
        <f t="shared" si="17"/>
        <v>135620</v>
      </c>
      <c r="AY15" s="130">
        <v>116942</v>
      </c>
      <c r="AZ15" s="130">
        <v>8940</v>
      </c>
      <c r="BA15" s="130">
        <v>0</v>
      </c>
      <c r="BB15" s="130">
        <v>9738</v>
      </c>
      <c r="BC15" s="130">
        <v>0</v>
      </c>
      <c r="BD15" s="130">
        <v>0</v>
      </c>
      <c r="BE15" s="130">
        <v>8154</v>
      </c>
      <c r="BF15" s="130">
        <f t="shared" si="18"/>
        <v>274383</v>
      </c>
      <c r="BG15" s="130">
        <f t="shared" si="19"/>
        <v>15225</v>
      </c>
      <c r="BH15" s="130">
        <f t="shared" si="20"/>
        <v>15225</v>
      </c>
      <c r="BI15" s="130">
        <v>0</v>
      </c>
      <c r="BJ15" s="130">
        <v>0</v>
      </c>
      <c r="BK15" s="130">
        <v>0</v>
      </c>
      <c r="BL15" s="130">
        <v>15225</v>
      </c>
      <c r="BM15" s="130">
        <v>0</v>
      </c>
      <c r="BN15" s="130">
        <v>0</v>
      </c>
      <c r="BO15" s="130">
        <f t="shared" si="21"/>
        <v>55565</v>
      </c>
      <c r="BP15" s="130">
        <f t="shared" si="22"/>
        <v>14620</v>
      </c>
      <c r="BQ15" s="130">
        <v>14620</v>
      </c>
      <c r="BR15" s="130">
        <v>0</v>
      </c>
      <c r="BS15" s="130">
        <v>0</v>
      </c>
      <c r="BT15" s="130">
        <v>0</v>
      </c>
      <c r="BU15" s="130">
        <f t="shared" si="23"/>
        <v>29360</v>
      </c>
      <c r="BV15" s="130">
        <v>0</v>
      </c>
      <c r="BW15" s="130">
        <v>29360</v>
      </c>
      <c r="BX15" s="130">
        <v>0</v>
      </c>
      <c r="BY15" s="130">
        <v>0</v>
      </c>
      <c r="BZ15" s="130">
        <f t="shared" si="24"/>
        <v>11585</v>
      </c>
      <c r="CA15" s="130">
        <v>5343</v>
      </c>
      <c r="CB15" s="130">
        <v>0</v>
      </c>
      <c r="CC15" s="130">
        <v>0</v>
      </c>
      <c r="CD15" s="130">
        <v>6242</v>
      </c>
      <c r="CE15" s="130">
        <v>0</v>
      </c>
      <c r="CF15" s="130">
        <v>0</v>
      </c>
      <c r="CG15" s="130">
        <v>2531</v>
      </c>
      <c r="CH15" s="130">
        <f t="shared" si="25"/>
        <v>73321</v>
      </c>
      <c r="CI15" s="130">
        <f t="shared" si="26"/>
        <v>104741</v>
      </c>
      <c r="CJ15" s="130">
        <f t="shared" si="26"/>
        <v>104741</v>
      </c>
      <c r="CK15" s="130">
        <f t="shared" si="26"/>
        <v>0</v>
      </c>
      <c r="CL15" s="130">
        <f t="shared" si="26"/>
        <v>89516</v>
      </c>
      <c r="CM15" s="130">
        <f t="shared" si="26"/>
        <v>0</v>
      </c>
      <c r="CN15" s="130">
        <f t="shared" si="26"/>
        <v>15225</v>
      </c>
      <c r="CO15" s="130">
        <f t="shared" si="26"/>
        <v>0</v>
      </c>
      <c r="CP15" s="130">
        <f t="shared" si="26"/>
        <v>0</v>
      </c>
      <c r="CQ15" s="130">
        <f t="shared" si="26"/>
        <v>232278</v>
      </c>
      <c r="CR15" s="130">
        <f t="shared" si="26"/>
        <v>43491</v>
      </c>
      <c r="CS15" s="130">
        <f t="shared" si="26"/>
        <v>33905</v>
      </c>
      <c r="CT15" s="130">
        <f t="shared" si="26"/>
        <v>0</v>
      </c>
      <c r="CU15" s="130">
        <f t="shared" si="26"/>
        <v>9586</v>
      </c>
      <c r="CV15" s="130">
        <f t="shared" si="26"/>
        <v>0</v>
      </c>
      <c r="CW15" s="130">
        <f t="shared" si="26"/>
        <v>41582</v>
      </c>
      <c r="CX15" s="130">
        <f t="shared" si="26"/>
        <v>0</v>
      </c>
      <c r="CY15" s="130">
        <f t="shared" si="27"/>
        <v>41472</v>
      </c>
      <c r="CZ15" s="130">
        <f t="shared" si="28"/>
        <v>110</v>
      </c>
      <c r="DA15" s="130">
        <f t="shared" si="29"/>
        <v>0</v>
      </c>
      <c r="DB15" s="130">
        <f t="shared" si="30"/>
        <v>147205</v>
      </c>
      <c r="DC15" s="130">
        <f t="shared" si="31"/>
        <v>122285</v>
      </c>
      <c r="DD15" s="130">
        <f t="shared" si="32"/>
        <v>8940</v>
      </c>
      <c r="DE15" s="130">
        <f t="shared" si="33"/>
        <v>0</v>
      </c>
      <c r="DF15" s="130">
        <f t="shared" si="34"/>
        <v>15980</v>
      </c>
      <c r="DG15" s="130">
        <f t="shared" si="35"/>
        <v>0</v>
      </c>
      <c r="DH15" s="130">
        <f t="shared" si="36"/>
        <v>0</v>
      </c>
      <c r="DI15" s="130">
        <f t="shared" si="37"/>
        <v>10685</v>
      </c>
      <c r="DJ15" s="130">
        <f t="shared" si="38"/>
        <v>347704</v>
      </c>
    </row>
    <row r="16" spans="1:114" s="122" customFormat="1" ht="12" customHeight="1">
      <c r="A16" s="118" t="s">
        <v>237</v>
      </c>
      <c r="B16" s="133" t="s">
        <v>218</v>
      </c>
      <c r="C16" s="118" t="s">
        <v>219</v>
      </c>
      <c r="D16" s="130">
        <f t="shared" si="0"/>
        <v>307743</v>
      </c>
      <c r="E16" s="130">
        <f t="shared" si="1"/>
        <v>52077</v>
      </c>
      <c r="F16" s="130">
        <v>0</v>
      </c>
      <c r="G16" s="130">
        <v>0</v>
      </c>
      <c r="H16" s="130">
        <v>0</v>
      </c>
      <c r="I16" s="130">
        <v>40104</v>
      </c>
      <c r="J16" s="131" t="s">
        <v>241</v>
      </c>
      <c r="K16" s="130">
        <v>11973</v>
      </c>
      <c r="L16" s="130">
        <v>255666</v>
      </c>
      <c r="M16" s="130">
        <f t="shared" si="2"/>
        <v>94959</v>
      </c>
      <c r="N16" s="130">
        <f t="shared" si="3"/>
        <v>36</v>
      </c>
      <c r="O16" s="130">
        <v>0</v>
      </c>
      <c r="P16" s="130">
        <v>0</v>
      </c>
      <c r="Q16" s="130">
        <v>0</v>
      </c>
      <c r="R16" s="130">
        <v>13</v>
      </c>
      <c r="S16" s="131" t="s">
        <v>241</v>
      </c>
      <c r="T16" s="130">
        <v>23</v>
      </c>
      <c r="U16" s="130">
        <v>94923</v>
      </c>
      <c r="V16" s="130">
        <f t="shared" si="4"/>
        <v>402702</v>
      </c>
      <c r="W16" s="130">
        <f t="shared" si="5"/>
        <v>52113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40117</v>
      </c>
      <c r="AB16" s="131" t="s">
        <v>241</v>
      </c>
      <c r="AC16" s="130">
        <f t="shared" si="10"/>
        <v>11996</v>
      </c>
      <c r="AD16" s="130">
        <f t="shared" si="11"/>
        <v>350589</v>
      </c>
      <c r="AE16" s="130">
        <f t="shared" si="12"/>
        <v>60050</v>
      </c>
      <c r="AF16" s="130">
        <f t="shared" si="13"/>
        <v>60050</v>
      </c>
      <c r="AG16" s="130">
        <v>0</v>
      </c>
      <c r="AH16" s="130">
        <v>60050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245160</v>
      </c>
      <c r="AN16" s="130">
        <f t="shared" si="15"/>
        <v>28340</v>
      </c>
      <c r="AO16" s="130">
        <v>28340</v>
      </c>
      <c r="AP16" s="130">
        <v>0</v>
      </c>
      <c r="AQ16" s="130">
        <v>0</v>
      </c>
      <c r="AR16" s="130">
        <v>0</v>
      </c>
      <c r="AS16" s="130">
        <f t="shared" si="16"/>
        <v>30526</v>
      </c>
      <c r="AT16" s="130">
        <v>0</v>
      </c>
      <c r="AU16" s="130">
        <v>30526</v>
      </c>
      <c r="AV16" s="130">
        <v>0</v>
      </c>
      <c r="AW16" s="130">
        <v>0</v>
      </c>
      <c r="AX16" s="130">
        <f t="shared" si="17"/>
        <v>186294</v>
      </c>
      <c r="AY16" s="130">
        <v>44217</v>
      </c>
      <c r="AZ16" s="130">
        <v>49006</v>
      </c>
      <c r="BA16" s="130">
        <v>81404</v>
      </c>
      <c r="BB16" s="130">
        <v>11667</v>
      </c>
      <c r="BC16" s="130">
        <v>0</v>
      </c>
      <c r="BD16" s="130">
        <v>0</v>
      </c>
      <c r="BE16" s="130">
        <v>2533</v>
      </c>
      <c r="BF16" s="130">
        <f t="shared" si="18"/>
        <v>307743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94455</v>
      </c>
      <c r="BP16" s="130">
        <f t="shared" si="22"/>
        <v>4336</v>
      </c>
      <c r="BQ16" s="130">
        <v>4336</v>
      </c>
      <c r="BR16" s="130">
        <v>0</v>
      </c>
      <c r="BS16" s="130">
        <v>0</v>
      </c>
      <c r="BT16" s="130">
        <v>0</v>
      </c>
      <c r="BU16" s="130">
        <f t="shared" si="23"/>
        <v>169</v>
      </c>
      <c r="BV16" s="130">
        <v>0</v>
      </c>
      <c r="BW16" s="130">
        <v>169</v>
      </c>
      <c r="BX16" s="130">
        <v>0</v>
      </c>
      <c r="BY16" s="130">
        <v>0</v>
      </c>
      <c r="BZ16" s="130">
        <f t="shared" si="24"/>
        <v>89950</v>
      </c>
      <c r="CA16" s="130">
        <v>0</v>
      </c>
      <c r="CB16" s="130">
        <v>89950</v>
      </c>
      <c r="CC16" s="130">
        <v>0</v>
      </c>
      <c r="CD16" s="130">
        <v>0</v>
      </c>
      <c r="CE16" s="130">
        <v>0</v>
      </c>
      <c r="CF16" s="130">
        <v>0</v>
      </c>
      <c r="CG16" s="130">
        <v>504</v>
      </c>
      <c r="CH16" s="130">
        <f t="shared" si="25"/>
        <v>94959</v>
      </c>
      <c r="CI16" s="130">
        <f t="shared" si="26"/>
        <v>60050</v>
      </c>
      <c r="CJ16" s="130">
        <f t="shared" si="26"/>
        <v>60050</v>
      </c>
      <c r="CK16" s="130">
        <f t="shared" si="26"/>
        <v>0</v>
      </c>
      <c r="CL16" s="130">
        <f t="shared" si="26"/>
        <v>60050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339615</v>
      </c>
      <c r="CR16" s="130">
        <f t="shared" si="26"/>
        <v>32676</v>
      </c>
      <c r="CS16" s="130">
        <f t="shared" si="26"/>
        <v>32676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30695</v>
      </c>
      <c r="CX16" s="130">
        <f t="shared" si="26"/>
        <v>0</v>
      </c>
      <c r="CY16" s="130">
        <f t="shared" si="27"/>
        <v>30695</v>
      </c>
      <c r="CZ16" s="130">
        <f t="shared" si="28"/>
        <v>0</v>
      </c>
      <c r="DA16" s="130">
        <f t="shared" si="29"/>
        <v>0</v>
      </c>
      <c r="DB16" s="130">
        <f t="shared" si="30"/>
        <v>276244</v>
      </c>
      <c r="DC16" s="130">
        <f t="shared" si="31"/>
        <v>44217</v>
      </c>
      <c r="DD16" s="130">
        <f t="shared" si="32"/>
        <v>138956</v>
      </c>
      <c r="DE16" s="130">
        <f t="shared" si="33"/>
        <v>81404</v>
      </c>
      <c r="DF16" s="130">
        <f t="shared" si="34"/>
        <v>11667</v>
      </c>
      <c r="DG16" s="130">
        <f t="shared" si="35"/>
        <v>0</v>
      </c>
      <c r="DH16" s="130">
        <f t="shared" si="36"/>
        <v>0</v>
      </c>
      <c r="DI16" s="130">
        <f t="shared" si="37"/>
        <v>3037</v>
      </c>
      <c r="DJ16" s="130">
        <f t="shared" si="38"/>
        <v>402702</v>
      </c>
    </row>
    <row r="17" spans="1:114" s="122" customFormat="1" ht="12" customHeight="1">
      <c r="A17" s="118" t="s">
        <v>237</v>
      </c>
      <c r="B17" s="133" t="s">
        <v>220</v>
      </c>
      <c r="C17" s="118" t="s">
        <v>221</v>
      </c>
      <c r="D17" s="130">
        <f t="shared" si="0"/>
        <v>277430</v>
      </c>
      <c r="E17" s="130">
        <f t="shared" si="1"/>
        <v>4446</v>
      </c>
      <c r="F17" s="130">
        <v>0</v>
      </c>
      <c r="G17" s="130">
        <v>800</v>
      </c>
      <c r="H17" s="130">
        <v>0</v>
      </c>
      <c r="I17" s="130">
        <v>0</v>
      </c>
      <c r="J17" s="131" t="s">
        <v>241</v>
      </c>
      <c r="K17" s="130">
        <v>3646</v>
      </c>
      <c r="L17" s="130">
        <v>272984</v>
      </c>
      <c r="M17" s="130">
        <f t="shared" si="2"/>
        <v>126826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241</v>
      </c>
      <c r="T17" s="130">
        <v>0</v>
      </c>
      <c r="U17" s="130">
        <v>126826</v>
      </c>
      <c r="V17" s="130">
        <f t="shared" si="4"/>
        <v>404256</v>
      </c>
      <c r="W17" s="130">
        <f t="shared" si="5"/>
        <v>4446</v>
      </c>
      <c r="X17" s="130">
        <f t="shared" si="6"/>
        <v>0</v>
      </c>
      <c r="Y17" s="130">
        <f t="shared" si="7"/>
        <v>800</v>
      </c>
      <c r="Z17" s="130">
        <f t="shared" si="8"/>
        <v>0</v>
      </c>
      <c r="AA17" s="130">
        <f t="shared" si="9"/>
        <v>0</v>
      </c>
      <c r="AB17" s="131" t="s">
        <v>241</v>
      </c>
      <c r="AC17" s="130">
        <f t="shared" si="10"/>
        <v>3646</v>
      </c>
      <c r="AD17" s="130">
        <f t="shared" si="11"/>
        <v>399810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128381</v>
      </c>
      <c r="AN17" s="130">
        <f t="shared" si="15"/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128381</v>
      </c>
      <c r="AY17" s="130">
        <v>121035</v>
      </c>
      <c r="AZ17" s="130">
        <v>6980</v>
      </c>
      <c r="BA17" s="130">
        <v>366</v>
      </c>
      <c r="BB17" s="130">
        <v>0</v>
      </c>
      <c r="BC17" s="130">
        <v>149049</v>
      </c>
      <c r="BD17" s="130">
        <v>0</v>
      </c>
      <c r="BE17" s="130">
        <v>0</v>
      </c>
      <c r="BF17" s="130">
        <f t="shared" si="18"/>
        <v>128381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126826</v>
      </c>
      <c r="CF17" s="130">
        <v>0</v>
      </c>
      <c r="CG17" s="130">
        <v>0</v>
      </c>
      <c r="CH17" s="130">
        <f t="shared" si="25"/>
        <v>0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128381</v>
      </c>
      <c r="CR17" s="130">
        <f t="shared" si="26"/>
        <v>0</v>
      </c>
      <c r="CS17" s="130">
        <f t="shared" si="26"/>
        <v>0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8"/>
        <v>0</v>
      </c>
      <c r="DA17" s="130">
        <f t="shared" si="29"/>
        <v>0</v>
      </c>
      <c r="DB17" s="130">
        <f t="shared" si="30"/>
        <v>128381</v>
      </c>
      <c r="DC17" s="130">
        <f t="shared" si="31"/>
        <v>121035</v>
      </c>
      <c r="DD17" s="130">
        <f t="shared" si="32"/>
        <v>6980</v>
      </c>
      <c r="DE17" s="130">
        <f t="shared" si="33"/>
        <v>366</v>
      </c>
      <c r="DF17" s="130">
        <f t="shared" si="34"/>
        <v>0</v>
      </c>
      <c r="DG17" s="130">
        <f t="shared" si="35"/>
        <v>275875</v>
      </c>
      <c r="DH17" s="130">
        <f t="shared" si="36"/>
        <v>0</v>
      </c>
      <c r="DI17" s="130">
        <f t="shared" si="37"/>
        <v>0</v>
      </c>
      <c r="DJ17" s="130">
        <f t="shared" si="38"/>
        <v>128381</v>
      </c>
    </row>
    <row r="18" spans="1:114" s="122" customFormat="1" ht="12" customHeight="1">
      <c r="A18" s="118" t="s">
        <v>237</v>
      </c>
      <c r="B18" s="133" t="s">
        <v>222</v>
      </c>
      <c r="C18" s="118" t="s">
        <v>223</v>
      </c>
      <c r="D18" s="130">
        <f t="shared" si="0"/>
        <v>873291</v>
      </c>
      <c r="E18" s="130">
        <f t="shared" si="1"/>
        <v>118527</v>
      </c>
      <c r="F18" s="130">
        <v>0</v>
      </c>
      <c r="G18" s="130">
        <v>0</v>
      </c>
      <c r="H18" s="130">
        <v>0</v>
      </c>
      <c r="I18" s="130">
        <v>96876</v>
      </c>
      <c r="J18" s="131" t="s">
        <v>241</v>
      </c>
      <c r="K18" s="130">
        <v>21651</v>
      </c>
      <c r="L18" s="130">
        <v>754764</v>
      </c>
      <c r="M18" s="130">
        <f t="shared" si="2"/>
        <v>310083</v>
      </c>
      <c r="N18" s="130">
        <f t="shared" si="3"/>
        <v>132458</v>
      </c>
      <c r="O18" s="130">
        <v>0</v>
      </c>
      <c r="P18" s="130">
        <v>0</v>
      </c>
      <c r="Q18" s="130">
        <v>0</v>
      </c>
      <c r="R18" s="130">
        <v>132458</v>
      </c>
      <c r="S18" s="131" t="s">
        <v>241</v>
      </c>
      <c r="T18" s="130">
        <v>0</v>
      </c>
      <c r="U18" s="130">
        <v>177625</v>
      </c>
      <c r="V18" s="130">
        <f t="shared" si="4"/>
        <v>1183374</v>
      </c>
      <c r="W18" s="130">
        <f t="shared" si="5"/>
        <v>250985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229334</v>
      </c>
      <c r="AB18" s="131" t="s">
        <v>241</v>
      </c>
      <c r="AC18" s="130">
        <f t="shared" si="10"/>
        <v>21651</v>
      </c>
      <c r="AD18" s="130">
        <f t="shared" si="11"/>
        <v>932389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593926</v>
      </c>
      <c r="AN18" s="130">
        <f t="shared" si="15"/>
        <v>196487</v>
      </c>
      <c r="AO18" s="130">
        <v>196487</v>
      </c>
      <c r="AP18" s="130">
        <v>0</v>
      </c>
      <c r="AQ18" s="130">
        <v>0</v>
      </c>
      <c r="AR18" s="130">
        <v>0</v>
      </c>
      <c r="AS18" s="130">
        <f t="shared" si="16"/>
        <v>170365</v>
      </c>
      <c r="AT18" s="130">
        <v>2448</v>
      </c>
      <c r="AU18" s="130">
        <v>160435</v>
      </c>
      <c r="AV18" s="130">
        <v>7482</v>
      </c>
      <c r="AW18" s="130">
        <v>0</v>
      </c>
      <c r="AX18" s="130">
        <f t="shared" si="17"/>
        <v>227074</v>
      </c>
      <c r="AY18" s="130">
        <v>123524</v>
      </c>
      <c r="AZ18" s="130">
        <v>64976</v>
      </c>
      <c r="BA18" s="130">
        <v>0</v>
      </c>
      <c r="BB18" s="130">
        <v>38574</v>
      </c>
      <c r="BC18" s="130">
        <v>0</v>
      </c>
      <c r="BD18" s="130">
        <v>0</v>
      </c>
      <c r="BE18" s="130">
        <v>279365</v>
      </c>
      <c r="BF18" s="130">
        <f t="shared" si="18"/>
        <v>873291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310083</v>
      </c>
      <c r="BP18" s="130">
        <f t="shared" si="22"/>
        <v>96082</v>
      </c>
      <c r="BQ18" s="130">
        <v>96082</v>
      </c>
      <c r="BR18" s="130">
        <v>0</v>
      </c>
      <c r="BS18" s="130">
        <v>0</v>
      </c>
      <c r="BT18" s="130">
        <v>0</v>
      </c>
      <c r="BU18" s="130">
        <f t="shared" si="23"/>
        <v>81933</v>
      </c>
      <c r="BV18" s="130">
        <v>0</v>
      </c>
      <c r="BW18" s="130">
        <v>81933</v>
      </c>
      <c r="BX18" s="130">
        <v>0</v>
      </c>
      <c r="BY18" s="130">
        <v>0</v>
      </c>
      <c r="BZ18" s="130">
        <f t="shared" si="24"/>
        <v>132068</v>
      </c>
      <c r="CA18" s="130">
        <v>123679</v>
      </c>
      <c r="CB18" s="130">
        <v>0</v>
      </c>
      <c r="CC18" s="130">
        <v>0</v>
      </c>
      <c r="CD18" s="130">
        <v>8389</v>
      </c>
      <c r="CE18" s="130">
        <v>0</v>
      </c>
      <c r="CF18" s="130">
        <v>0</v>
      </c>
      <c r="CG18" s="130">
        <v>0</v>
      </c>
      <c r="CH18" s="130">
        <f t="shared" si="25"/>
        <v>310083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904009</v>
      </c>
      <c r="CR18" s="130">
        <f t="shared" si="26"/>
        <v>292569</v>
      </c>
      <c r="CS18" s="130">
        <f t="shared" si="26"/>
        <v>292569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252298</v>
      </c>
      <c r="CX18" s="130">
        <f t="shared" si="26"/>
        <v>2448</v>
      </c>
      <c r="CY18" s="130">
        <f t="shared" si="27"/>
        <v>242368</v>
      </c>
      <c r="CZ18" s="130">
        <f t="shared" si="28"/>
        <v>7482</v>
      </c>
      <c r="DA18" s="130">
        <f t="shared" si="29"/>
        <v>0</v>
      </c>
      <c r="DB18" s="130">
        <f t="shared" si="30"/>
        <v>359142</v>
      </c>
      <c r="DC18" s="130">
        <f t="shared" si="31"/>
        <v>247203</v>
      </c>
      <c r="DD18" s="130">
        <f t="shared" si="32"/>
        <v>64976</v>
      </c>
      <c r="DE18" s="130">
        <f t="shared" si="33"/>
        <v>0</v>
      </c>
      <c r="DF18" s="130">
        <f t="shared" si="34"/>
        <v>46963</v>
      </c>
      <c r="DG18" s="130">
        <f t="shared" si="35"/>
        <v>0</v>
      </c>
      <c r="DH18" s="130">
        <f t="shared" si="36"/>
        <v>0</v>
      </c>
      <c r="DI18" s="130">
        <f t="shared" si="37"/>
        <v>279365</v>
      </c>
      <c r="DJ18" s="130">
        <f t="shared" si="38"/>
        <v>1183374</v>
      </c>
    </row>
    <row r="19" spans="1:114" s="122" customFormat="1" ht="12" customHeight="1">
      <c r="A19" s="118" t="s">
        <v>237</v>
      </c>
      <c r="B19" s="133" t="s">
        <v>224</v>
      </c>
      <c r="C19" s="118" t="s">
        <v>225</v>
      </c>
      <c r="D19" s="130">
        <f t="shared" si="0"/>
        <v>467208</v>
      </c>
      <c r="E19" s="130">
        <f t="shared" si="1"/>
        <v>94775</v>
      </c>
      <c r="F19" s="130">
        <v>0</v>
      </c>
      <c r="G19" s="130">
        <v>0</v>
      </c>
      <c r="H19" s="130">
        <v>0</v>
      </c>
      <c r="I19" s="130">
        <v>54723</v>
      </c>
      <c r="J19" s="131" t="s">
        <v>241</v>
      </c>
      <c r="K19" s="130">
        <v>40052</v>
      </c>
      <c r="L19" s="130">
        <v>372433</v>
      </c>
      <c r="M19" s="130">
        <f t="shared" si="2"/>
        <v>150146</v>
      </c>
      <c r="N19" s="130">
        <f t="shared" si="3"/>
        <v>63</v>
      </c>
      <c r="O19" s="130">
        <v>0</v>
      </c>
      <c r="P19" s="130">
        <v>0</v>
      </c>
      <c r="Q19" s="130">
        <v>0</v>
      </c>
      <c r="R19" s="130">
        <v>12</v>
      </c>
      <c r="S19" s="131" t="s">
        <v>241</v>
      </c>
      <c r="T19" s="130">
        <v>51</v>
      </c>
      <c r="U19" s="130">
        <v>150083</v>
      </c>
      <c r="V19" s="130">
        <f t="shared" si="4"/>
        <v>617354</v>
      </c>
      <c r="W19" s="130">
        <f t="shared" si="5"/>
        <v>94838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54735</v>
      </c>
      <c r="AB19" s="131" t="s">
        <v>241</v>
      </c>
      <c r="AC19" s="130">
        <f t="shared" si="10"/>
        <v>40103</v>
      </c>
      <c r="AD19" s="130">
        <f t="shared" si="11"/>
        <v>522516</v>
      </c>
      <c r="AE19" s="130">
        <f t="shared" si="12"/>
        <v>75313</v>
      </c>
      <c r="AF19" s="130">
        <f t="shared" si="13"/>
        <v>75313</v>
      </c>
      <c r="AG19" s="130">
        <v>0</v>
      </c>
      <c r="AH19" s="130">
        <v>75313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391895</v>
      </c>
      <c r="AN19" s="130">
        <f t="shared" si="15"/>
        <v>132367</v>
      </c>
      <c r="AO19" s="130">
        <v>23359</v>
      </c>
      <c r="AP19" s="130">
        <v>0</v>
      </c>
      <c r="AQ19" s="130">
        <v>109008</v>
      </c>
      <c r="AR19" s="130">
        <v>0</v>
      </c>
      <c r="AS19" s="130">
        <f t="shared" si="16"/>
        <v>128069</v>
      </c>
      <c r="AT19" s="130">
        <v>53669</v>
      </c>
      <c r="AU19" s="130">
        <v>74400</v>
      </c>
      <c r="AV19" s="130">
        <v>0</v>
      </c>
      <c r="AW19" s="130">
        <v>0</v>
      </c>
      <c r="AX19" s="130">
        <f t="shared" si="17"/>
        <v>131459</v>
      </c>
      <c r="AY19" s="130">
        <v>64721</v>
      </c>
      <c r="AZ19" s="130">
        <v>14522</v>
      </c>
      <c r="BA19" s="130">
        <v>27555</v>
      </c>
      <c r="BB19" s="130">
        <v>24661</v>
      </c>
      <c r="BC19" s="130">
        <v>0</v>
      </c>
      <c r="BD19" s="130">
        <v>0</v>
      </c>
      <c r="BE19" s="130">
        <v>0</v>
      </c>
      <c r="BF19" s="130">
        <f t="shared" si="18"/>
        <v>467208</v>
      </c>
      <c r="BG19" s="130">
        <f t="shared" si="19"/>
        <v>394</v>
      </c>
      <c r="BH19" s="130">
        <f t="shared" si="20"/>
        <v>394</v>
      </c>
      <c r="BI19" s="130">
        <v>0</v>
      </c>
      <c r="BJ19" s="130">
        <v>394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149752</v>
      </c>
      <c r="BP19" s="130">
        <f t="shared" si="22"/>
        <v>30540</v>
      </c>
      <c r="BQ19" s="130">
        <v>7635</v>
      </c>
      <c r="BR19" s="130">
        <v>0</v>
      </c>
      <c r="BS19" s="130">
        <v>22905</v>
      </c>
      <c r="BT19" s="130">
        <v>0</v>
      </c>
      <c r="BU19" s="130">
        <f t="shared" si="23"/>
        <v>110413</v>
      </c>
      <c r="BV19" s="130">
        <v>0</v>
      </c>
      <c r="BW19" s="130">
        <v>110413</v>
      </c>
      <c r="BX19" s="130">
        <v>0</v>
      </c>
      <c r="BY19" s="130">
        <v>0</v>
      </c>
      <c r="BZ19" s="130">
        <f t="shared" si="24"/>
        <v>8799</v>
      </c>
      <c r="CA19" s="130">
        <v>0</v>
      </c>
      <c r="CB19" s="130">
        <v>3316</v>
      </c>
      <c r="CC19" s="130">
        <v>0</v>
      </c>
      <c r="CD19" s="130">
        <v>5483</v>
      </c>
      <c r="CE19" s="130">
        <v>0</v>
      </c>
      <c r="CF19" s="130">
        <v>0</v>
      </c>
      <c r="CG19" s="130">
        <v>0</v>
      </c>
      <c r="CH19" s="130">
        <f t="shared" si="25"/>
        <v>150146</v>
      </c>
      <c r="CI19" s="130">
        <f t="shared" si="26"/>
        <v>75707</v>
      </c>
      <c r="CJ19" s="130">
        <f t="shared" si="26"/>
        <v>75707</v>
      </c>
      <c r="CK19" s="130">
        <f t="shared" si="26"/>
        <v>0</v>
      </c>
      <c r="CL19" s="130">
        <f t="shared" si="26"/>
        <v>75707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541647</v>
      </c>
      <c r="CR19" s="130">
        <f t="shared" si="26"/>
        <v>162907</v>
      </c>
      <c r="CS19" s="130">
        <f t="shared" si="26"/>
        <v>30994</v>
      </c>
      <c r="CT19" s="130">
        <f t="shared" si="26"/>
        <v>0</v>
      </c>
      <c r="CU19" s="130">
        <f t="shared" si="26"/>
        <v>131913</v>
      </c>
      <c r="CV19" s="130">
        <f t="shared" si="26"/>
        <v>0</v>
      </c>
      <c r="CW19" s="130">
        <f t="shared" si="26"/>
        <v>238482</v>
      </c>
      <c r="CX19" s="130">
        <f t="shared" si="26"/>
        <v>53669</v>
      </c>
      <c r="CY19" s="130">
        <f t="shared" si="27"/>
        <v>184813</v>
      </c>
      <c r="CZ19" s="130">
        <f t="shared" si="28"/>
        <v>0</v>
      </c>
      <c r="DA19" s="130">
        <f t="shared" si="29"/>
        <v>0</v>
      </c>
      <c r="DB19" s="130">
        <f t="shared" si="30"/>
        <v>140258</v>
      </c>
      <c r="DC19" s="130">
        <f t="shared" si="31"/>
        <v>64721</v>
      </c>
      <c r="DD19" s="130">
        <f t="shared" si="32"/>
        <v>17838</v>
      </c>
      <c r="DE19" s="130">
        <f t="shared" si="33"/>
        <v>27555</v>
      </c>
      <c r="DF19" s="130">
        <f t="shared" si="34"/>
        <v>30144</v>
      </c>
      <c r="DG19" s="130">
        <f t="shared" si="35"/>
        <v>0</v>
      </c>
      <c r="DH19" s="130">
        <f t="shared" si="36"/>
        <v>0</v>
      </c>
      <c r="DI19" s="130">
        <f t="shared" si="37"/>
        <v>0</v>
      </c>
      <c r="DJ19" s="130">
        <f t="shared" si="38"/>
        <v>617354</v>
      </c>
    </row>
    <row r="20" spans="1:114" s="122" customFormat="1" ht="12" customHeight="1">
      <c r="A20" s="118" t="s">
        <v>237</v>
      </c>
      <c r="B20" s="133" t="s">
        <v>226</v>
      </c>
      <c r="C20" s="118" t="s">
        <v>227</v>
      </c>
      <c r="D20" s="130">
        <f t="shared" si="0"/>
        <v>393111</v>
      </c>
      <c r="E20" s="130">
        <f t="shared" si="1"/>
        <v>11028</v>
      </c>
      <c r="F20" s="130">
        <v>0</v>
      </c>
      <c r="G20" s="130">
        <v>0</v>
      </c>
      <c r="H20" s="130">
        <v>0</v>
      </c>
      <c r="I20" s="130">
        <v>11028</v>
      </c>
      <c r="J20" s="131" t="s">
        <v>241</v>
      </c>
      <c r="K20" s="130">
        <v>0</v>
      </c>
      <c r="L20" s="130">
        <v>382083</v>
      </c>
      <c r="M20" s="130">
        <f t="shared" si="2"/>
        <v>176636</v>
      </c>
      <c r="N20" s="130">
        <f t="shared" si="3"/>
        <v>5319</v>
      </c>
      <c r="O20" s="130">
        <v>0</v>
      </c>
      <c r="P20" s="130">
        <v>0</v>
      </c>
      <c r="Q20" s="130">
        <v>0</v>
      </c>
      <c r="R20" s="130">
        <v>5319</v>
      </c>
      <c r="S20" s="131" t="s">
        <v>241</v>
      </c>
      <c r="T20" s="130">
        <v>0</v>
      </c>
      <c r="U20" s="130">
        <v>171317</v>
      </c>
      <c r="V20" s="130">
        <f t="shared" si="4"/>
        <v>569747</v>
      </c>
      <c r="W20" s="130">
        <f t="shared" si="5"/>
        <v>16347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16347</v>
      </c>
      <c r="AB20" s="131" t="s">
        <v>241</v>
      </c>
      <c r="AC20" s="130">
        <f t="shared" si="10"/>
        <v>0</v>
      </c>
      <c r="AD20" s="130">
        <f t="shared" si="11"/>
        <v>553400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90929</v>
      </c>
      <c r="AN20" s="130">
        <f t="shared" si="15"/>
        <v>29985</v>
      </c>
      <c r="AO20" s="130">
        <v>27890</v>
      </c>
      <c r="AP20" s="130">
        <v>2095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60944</v>
      </c>
      <c r="AY20" s="130">
        <v>60944</v>
      </c>
      <c r="AZ20" s="130">
        <v>0</v>
      </c>
      <c r="BA20" s="130">
        <v>0</v>
      </c>
      <c r="BB20" s="130">
        <v>0</v>
      </c>
      <c r="BC20" s="130">
        <v>291879</v>
      </c>
      <c r="BD20" s="130">
        <v>0</v>
      </c>
      <c r="BE20" s="130">
        <v>10303</v>
      </c>
      <c r="BF20" s="130">
        <f t="shared" si="18"/>
        <v>101232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15085</v>
      </c>
      <c r="BP20" s="130">
        <f t="shared" si="22"/>
        <v>3492</v>
      </c>
      <c r="BQ20" s="130">
        <v>3492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11593</v>
      </c>
      <c r="CA20" s="130">
        <v>11593</v>
      </c>
      <c r="CB20" s="130">
        <v>0</v>
      </c>
      <c r="CC20" s="130">
        <v>0</v>
      </c>
      <c r="CD20" s="130">
        <v>0</v>
      </c>
      <c r="CE20" s="130">
        <v>159625</v>
      </c>
      <c r="CF20" s="130">
        <v>0</v>
      </c>
      <c r="CG20" s="130">
        <v>1926</v>
      </c>
      <c r="CH20" s="130">
        <f t="shared" si="25"/>
        <v>17011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106014</v>
      </c>
      <c r="CR20" s="130">
        <f t="shared" si="26"/>
        <v>33477</v>
      </c>
      <c r="CS20" s="130">
        <f t="shared" si="26"/>
        <v>31382</v>
      </c>
      <c r="CT20" s="130">
        <f t="shared" si="26"/>
        <v>2095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72537</v>
      </c>
      <c r="DC20" s="130">
        <f t="shared" si="31"/>
        <v>72537</v>
      </c>
      <c r="DD20" s="130">
        <f t="shared" si="32"/>
        <v>0</v>
      </c>
      <c r="DE20" s="130">
        <f t="shared" si="33"/>
        <v>0</v>
      </c>
      <c r="DF20" s="130">
        <f t="shared" si="34"/>
        <v>0</v>
      </c>
      <c r="DG20" s="130">
        <f t="shared" si="35"/>
        <v>451504</v>
      </c>
      <c r="DH20" s="130">
        <f t="shared" si="36"/>
        <v>0</v>
      </c>
      <c r="DI20" s="130">
        <f t="shared" si="37"/>
        <v>12229</v>
      </c>
      <c r="DJ20" s="130">
        <f t="shared" si="38"/>
        <v>118243</v>
      </c>
    </row>
    <row r="21" spans="1:114" s="122" customFormat="1" ht="12" customHeight="1">
      <c r="A21" s="118" t="s">
        <v>237</v>
      </c>
      <c r="B21" s="133" t="s">
        <v>228</v>
      </c>
      <c r="C21" s="118" t="s">
        <v>229</v>
      </c>
      <c r="D21" s="130">
        <f t="shared" si="0"/>
        <v>338769</v>
      </c>
      <c r="E21" s="130">
        <f t="shared" si="1"/>
        <v>127693</v>
      </c>
      <c r="F21" s="130">
        <v>64506</v>
      </c>
      <c r="G21" s="130">
        <v>0</v>
      </c>
      <c r="H21" s="130">
        <v>0</v>
      </c>
      <c r="I21" s="130">
        <v>54846</v>
      </c>
      <c r="J21" s="131" t="s">
        <v>241</v>
      </c>
      <c r="K21" s="130">
        <v>8341</v>
      </c>
      <c r="L21" s="130">
        <v>211076</v>
      </c>
      <c r="M21" s="130">
        <f t="shared" si="2"/>
        <v>48755</v>
      </c>
      <c r="N21" s="130">
        <f t="shared" si="3"/>
        <v>2564</v>
      </c>
      <c r="O21" s="130">
        <v>0</v>
      </c>
      <c r="P21" s="130">
        <v>0</v>
      </c>
      <c r="Q21" s="130">
        <v>0</v>
      </c>
      <c r="R21" s="130">
        <v>2564</v>
      </c>
      <c r="S21" s="131" t="s">
        <v>241</v>
      </c>
      <c r="T21" s="130">
        <v>0</v>
      </c>
      <c r="U21" s="130">
        <v>46191</v>
      </c>
      <c r="V21" s="130">
        <f t="shared" si="4"/>
        <v>387524</v>
      </c>
      <c r="W21" s="130">
        <f t="shared" si="5"/>
        <v>130257</v>
      </c>
      <c r="X21" s="130">
        <f t="shared" si="6"/>
        <v>64506</v>
      </c>
      <c r="Y21" s="130">
        <f t="shared" si="7"/>
        <v>0</v>
      </c>
      <c r="Z21" s="130">
        <f t="shared" si="8"/>
        <v>0</v>
      </c>
      <c r="AA21" s="130">
        <f t="shared" si="9"/>
        <v>57410</v>
      </c>
      <c r="AB21" s="131" t="s">
        <v>241</v>
      </c>
      <c r="AC21" s="130">
        <f t="shared" si="10"/>
        <v>8341</v>
      </c>
      <c r="AD21" s="130">
        <f t="shared" si="11"/>
        <v>257267</v>
      </c>
      <c r="AE21" s="130">
        <f t="shared" si="12"/>
        <v>89198</v>
      </c>
      <c r="AF21" s="130">
        <f t="shared" si="13"/>
        <v>89198</v>
      </c>
      <c r="AG21" s="130">
        <v>0</v>
      </c>
      <c r="AH21" s="130">
        <v>89198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246909</v>
      </c>
      <c r="AN21" s="130">
        <f t="shared" si="15"/>
        <v>15498</v>
      </c>
      <c r="AO21" s="130">
        <v>7749</v>
      </c>
      <c r="AP21" s="130">
        <v>0</v>
      </c>
      <c r="AQ21" s="130">
        <v>5166</v>
      </c>
      <c r="AR21" s="130">
        <v>2583</v>
      </c>
      <c r="AS21" s="130">
        <f t="shared" si="16"/>
        <v>60633</v>
      </c>
      <c r="AT21" s="130">
        <v>1102</v>
      </c>
      <c r="AU21" s="130">
        <v>47960</v>
      </c>
      <c r="AV21" s="130">
        <v>11571</v>
      </c>
      <c r="AW21" s="130">
        <v>0</v>
      </c>
      <c r="AX21" s="130">
        <f t="shared" si="17"/>
        <v>170778</v>
      </c>
      <c r="AY21" s="130">
        <v>79614</v>
      </c>
      <c r="AZ21" s="130">
        <v>74471</v>
      </c>
      <c r="BA21" s="130">
        <v>1053</v>
      </c>
      <c r="BB21" s="130">
        <v>15640</v>
      </c>
      <c r="BC21" s="130">
        <v>0</v>
      </c>
      <c r="BD21" s="130">
        <v>0</v>
      </c>
      <c r="BE21" s="130">
        <v>2662</v>
      </c>
      <c r="BF21" s="130">
        <f t="shared" si="18"/>
        <v>338769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46514</v>
      </c>
      <c r="BP21" s="130">
        <f t="shared" si="22"/>
        <v>14957</v>
      </c>
      <c r="BQ21" s="130">
        <v>8584</v>
      </c>
      <c r="BR21" s="130">
        <v>0</v>
      </c>
      <c r="BS21" s="130">
        <v>6373</v>
      </c>
      <c r="BT21" s="130">
        <v>0</v>
      </c>
      <c r="BU21" s="130">
        <f t="shared" si="23"/>
        <v>29447</v>
      </c>
      <c r="BV21" s="130">
        <v>0</v>
      </c>
      <c r="BW21" s="130">
        <v>29447</v>
      </c>
      <c r="BX21" s="130">
        <v>0</v>
      </c>
      <c r="BY21" s="130">
        <v>0</v>
      </c>
      <c r="BZ21" s="130">
        <f t="shared" si="24"/>
        <v>2110</v>
      </c>
      <c r="CA21" s="130">
        <v>0</v>
      </c>
      <c r="CB21" s="130">
        <v>2110</v>
      </c>
      <c r="CC21" s="130">
        <v>0</v>
      </c>
      <c r="CD21" s="130">
        <v>0</v>
      </c>
      <c r="CE21" s="130">
        <v>0</v>
      </c>
      <c r="CF21" s="130">
        <v>0</v>
      </c>
      <c r="CG21" s="130">
        <v>2241</v>
      </c>
      <c r="CH21" s="130">
        <f t="shared" si="25"/>
        <v>48755</v>
      </c>
      <c r="CI21" s="130">
        <f t="shared" si="26"/>
        <v>89198</v>
      </c>
      <c r="CJ21" s="130">
        <f t="shared" si="26"/>
        <v>89198</v>
      </c>
      <c r="CK21" s="130">
        <f t="shared" si="26"/>
        <v>0</v>
      </c>
      <c r="CL21" s="130">
        <f t="shared" si="26"/>
        <v>89198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293423</v>
      </c>
      <c r="CR21" s="130">
        <f t="shared" si="26"/>
        <v>30455</v>
      </c>
      <c r="CS21" s="130">
        <f t="shared" si="26"/>
        <v>16333</v>
      </c>
      <c r="CT21" s="130">
        <f t="shared" si="26"/>
        <v>0</v>
      </c>
      <c r="CU21" s="130">
        <f t="shared" si="26"/>
        <v>11539</v>
      </c>
      <c r="CV21" s="130">
        <f t="shared" si="26"/>
        <v>2583</v>
      </c>
      <c r="CW21" s="130">
        <f t="shared" si="26"/>
        <v>90080</v>
      </c>
      <c r="CX21" s="130">
        <f t="shared" si="26"/>
        <v>1102</v>
      </c>
      <c r="CY21" s="130">
        <f t="shared" si="27"/>
        <v>77407</v>
      </c>
      <c r="CZ21" s="130">
        <f t="shared" si="28"/>
        <v>11571</v>
      </c>
      <c r="DA21" s="130">
        <f t="shared" si="29"/>
        <v>0</v>
      </c>
      <c r="DB21" s="130">
        <f t="shared" si="30"/>
        <v>172888</v>
      </c>
      <c r="DC21" s="130">
        <f t="shared" si="31"/>
        <v>79614</v>
      </c>
      <c r="DD21" s="130">
        <f t="shared" si="32"/>
        <v>76581</v>
      </c>
      <c r="DE21" s="130">
        <f t="shared" si="33"/>
        <v>1053</v>
      </c>
      <c r="DF21" s="130">
        <f t="shared" si="34"/>
        <v>15640</v>
      </c>
      <c r="DG21" s="130">
        <f t="shared" si="35"/>
        <v>0</v>
      </c>
      <c r="DH21" s="130">
        <f t="shared" si="36"/>
        <v>0</v>
      </c>
      <c r="DI21" s="130">
        <f t="shared" si="37"/>
        <v>4903</v>
      </c>
      <c r="DJ21" s="130">
        <f t="shared" si="38"/>
        <v>387524</v>
      </c>
    </row>
    <row r="22" spans="1:114" s="122" customFormat="1" ht="12" customHeight="1">
      <c r="A22" s="118" t="s">
        <v>237</v>
      </c>
      <c r="B22" s="133" t="s">
        <v>230</v>
      </c>
      <c r="C22" s="118" t="s">
        <v>231</v>
      </c>
      <c r="D22" s="130">
        <f t="shared" si="0"/>
        <v>98442</v>
      </c>
      <c r="E22" s="130">
        <f t="shared" si="1"/>
        <v>7011</v>
      </c>
      <c r="F22" s="130">
        <v>0</v>
      </c>
      <c r="G22" s="130">
        <v>0</v>
      </c>
      <c r="H22" s="130">
        <v>0</v>
      </c>
      <c r="I22" s="130">
        <v>6656</v>
      </c>
      <c r="J22" s="131" t="s">
        <v>241</v>
      </c>
      <c r="K22" s="130">
        <v>355</v>
      </c>
      <c r="L22" s="130">
        <v>91431</v>
      </c>
      <c r="M22" s="130">
        <f t="shared" si="2"/>
        <v>7106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241</v>
      </c>
      <c r="T22" s="130">
        <v>0</v>
      </c>
      <c r="U22" s="130">
        <v>7106</v>
      </c>
      <c r="V22" s="130">
        <f t="shared" si="4"/>
        <v>105548</v>
      </c>
      <c r="W22" s="130">
        <f t="shared" si="5"/>
        <v>7011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6656</v>
      </c>
      <c r="AB22" s="131" t="s">
        <v>241</v>
      </c>
      <c r="AC22" s="130">
        <f t="shared" si="10"/>
        <v>355</v>
      </c>
      <c r="AD22" s="130">
        <f t="shared" si="11"/>
        <v>98537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98442</v>
      </c>
      <c r="AN22" s="130">
        <f t="shared" si="15"/>
        <v>30432</v>
      </c>
      <c r="AO22" s="130">
        <v>0</v>
      </c>
      <c r="AP22" s="130">
        <v>14926</v>
      </c>
      <c r="AQ22" s="130">
        <v>15506</v>
      </c>
      <c r="AR22" s="130">
        <v>0</v>
      </c>
      <c r="AS22" s="130">
        <f t="shared" si="16"/>
        <v>58191</v>
      </c>
      <c r="AT22" s="130">
        <v>961</v>
      </c>
      <c r="AU22" s="130">
        <v>57230</v>
      </c>
      <c r="AV22" s="130">
        <v>0</v>
      </c>
      <c r="AW22" s="130">
        <v>0</v>
      </c>
      <c r="AX22" s="130">
        <f t="shared" si="17"/>
        <v>9819</v>
      </c>
      <c r="AY22" s="130">
        <v>0</v>
      </c>
      <c r="AZ22" s="130">
        <v>0</v>
      </c>
      <c r="BA22" s="130">
        <v>7837</v>
      </c>
      <c r="BB22" s="130">
        <v>1982</v>
      </c>
      <c r="BC22" s="130">
        <v>0</v>
      </c>
      <c r="BD22" s="130">
        <v>0</v>
      </c>
      <c r="BE22" s="130">
        <v>0</v>
      </c>
      <c r="BF22" s="130">
        <f t="shared" si="18"/>
        <v>98442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7106</v>
      </c>
      <c r="BP22" s="130">
        <f t="shared" si="22"/>
        <v>4061</v>
      </c>
      <c r="BQ22" s="130">
        <v>0</v>
      </c>
      <c r="BR22" s="130">
        <v>0</v>
      </c>
      <c r="BS22" s="130">
        <v>4061</v>
      </c>
      <c r="BT22" s="130">
        <v>0</v>
      </c>
      <c r="BU22" s="130">
        <f t="shared" si="23"/>
        <v>2992</v>
      </c>
      <c r="BV22" s="130">
        <v>0</v>
      </c>
      <c r="BW22" s="130">
        <v>2992</v>
      </c>
      <c r="BX22" s="130">
        <v>0</v>
      </c>
      <c r="BY22" s="130">
        <v>0</v>
      </c>
      <c r="BZ22" s="130">
        <f t="shared" si="24"/>
        <v>53</v>
      </c>
      <c r="CA22" s="130">
        <v>0</v>
      </c>
      <c r="CB22" s="130">
        <v>0</v>
      </c>
      <c r="CC22" s="130">
        <v>0</v>
      </c>
      <c r="CD22" s="130">
        <v>53</v>
      </c>
      <c r="CE22" s="130">
        <v>0</v>
      </c>
      <c r="CF22" s="130">
        <v>0</v>
      </c>
      <c r="CG22" s="130">
        <v>0</v>
      </c>
      <c r="CH22" s="130">
        <f t="shared" si="25"/>
        <v>7106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105548</v>
      </c>
      <c r="CR22" s="130">
        <f t="shared" si="26"/>
        <v>34493</v>
      </c>
      <c r="CS22" s="130">
        <f t="shared" si="26"/>
        <v>0</v>
      </c>
      <c r="CT22" s="130">
        <f t="shared" si="26"/>
        <v>14926</v>
      </c>
      <c r="CU22" s="130">
        <f t="shared" si="26"/>
        <v>19567</v>
      </c>
      <c r="CV22" s="130">
        <f t="shared" si="26"/>
        <v>0</v>
      </c>
      <c r="CW22" s="130">
        <f t="shared" si="26"/>
        <v>61183</v>
      </c>
      <c r="CX22" s="130">
        <f t="shared" si="26"/>
        <v>961</v>
      </c>
      <c r="CY22" s="130">
        <f t="shared" si="27"/>
        <v>60222</v>
      </c>
      <c r="CZ22" s="130">
        <f t="shared" si="28"/>
        <v>0</v>
      </c>
      <c r="DA22" s="130">
        <f t="shared" si="29"/>
        <v>0</v>
      </c>
      <c r="DB22" s="130">
        <f t="shared" si="30"/>
        <v>9872</v>
      </c>
      <c r="DC22" s="130">
        <f t="shared" si="31"/>
        <v>0</v>
      </c>
      <c r="DD22" s="130">
        <f t="shared" si="32"/>
        <v>0</v>
      </c>
      <c r="DE22" s="130">
        <f t="shared" si="33"/>
        <v>7837</v>
      </c>
      <c r="DF22" s="130">
        <f t="shared" si="34"/>
        <v>2035</v>
      </c>
      <c r="DG22" s="130">
        <f t="shared" si="35"/>
        <v>0</v>
      </c>
      <c r="DH22" s="130">
        <f t="shared" si="36"/>
        <v>0</v>
      </c>
      <c r="DI22" s="130">
        <f t="shared" si="37"/>
        <v>0</v>
      </c>
      <c r="DJ22" s="130">
        <f t="shared" si="38"/>
        <v>105548</v>
      </c>
    </row>
    <row r="23" spans="1:114" s="122" customFormat="1" ht="12" customHeight="1">
      <c r="A23" s="118" t="s">
        <v>237</v>
      </c>
      <c r="B23" s="133" t="s">
        <v>232</v>
      </c>
      <c r="C23" s="118" t="s">
        <v>233</v>
      </c>
      <c r="D23" s="130">
        <f t="shared" si="0"/>
        <v>190392</v>
      </c>
      <c r="E23" s="130">
        <f t="shared" si="1"/>
        <v>20591</v>
      </c>
      <c r="F23" s="130">
        <v>0</v>
      </c>
      <c r="G23" s="130">
        <v>0</v>
      </c>
      <c r="H23" s="130">
        <v>0</v>
      </c>
      <c r="I23" s="130">
        <v>20591</v>
      </c>
      <c r="J23" s="131" t="s">
        <v>241</v>
      </c>
      <c r="K23" s="130">
        <v>0</v>
      </c>
      <c r="L23" s="130">
        <v>169801</v>
      </c>
      <c r="M23" s="130">
        <f t="shared" si="2"/>
        <v>57385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241</v>
      </c>
      <c r="T23" s="130">
        <v>0</v>
      </c>
      <c r="U23" s="130">
        <v>57385</v>
      </c>
      <c r="V23" s="130">
        <f t="shared" si="4"/>
        <v>247777</v>
      </c>
      <c r="W23" s="130">
        <f t="shared" si="5"/>
        <v>20591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20591</v>
      </c>
      <c r="AB23" s="131" t="s">
        <v>241</v>
      </c>
      <c r="AC23" s="130">
        <f t="shared" si="10"/>
        <v>0</v>
      </c>
      <c r="AD23" s="130">
        <f t="shared" si="11"/>
        <v>227186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93506</v>
      </c>
      <c r="AN23" s="130">
        <f t="shared" si="15"/>
        <v>20695</v>
      </c>
      <c r="AO23" s="130">
        <v>20695</v>
      </c>
      <c r="AP23" s="130">
        <v>0</v>
      </c>
      <c r="AQ23" s="130">
        <v>0</v>
      </c>
      <c r="AR23" s="130">
        <v>0</v>
      </c>
      <c r="AS23" s="130">
        <f t="shared" si="16"/>
        <v>361</v>
      </c>
      <c r="AT23" s="130">
        <v>361</v>
      </c>
      <c r="AU23" s="130">
        <v>0</v>
      </c>
      <c r="AV23" s="130">
        <v>0</v>
      </c>
      <c r="AW23" s="130">
        <v>0</v>
      </c>
      <c r="AX23" s="130">
        <f t="shared" si="17"/>
        <v>72450</v>
      </c>
      <c r="AY23" s="130">
        <v>72450</v>
      </c>
      <c r="AZ23" s="130">
        <v>0</v>
      </c>
      <c r="BA23" s="130">
        <v>0</v>
      </c>
      <c r="BB23" s="130">
        <v>0</v>
      </c>
      <c r="BC23" s="130">
        <v>96886</v>
      </c>
      <c r="BD23" s="130">
        <v>0</v>
      </c>
      <c r="BE23" s="130">
        <v>0</v>
      </c>
      <c r="BF23" s="130">
        <f t="shared" si="18"/>
        <v>93506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57385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93506</v>
      </c>
      <c r="CR23" s="130">
        <f t="shared" si="26"/>
        <v>20695</v>
      </c>
      <c r="CS23" s="130">
        <f t="shared" si="26"/>
        <v>20695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361</v>
      </c>
      <c r="CX23" s="130">
        <f>SUM(AT23,+BV23)</f>
        <v>361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72450</v>
      </c>
      <c r="DC23" s="130">
        <f t="shared" si="31"/>
        <v>72450</v>
      </c>
      <c r="DD23" s="130">
        <f t="shared" si="32"/>
        <v>0</v>
      </c>
      <c r="DE23" s="130">
        <f t="shared" si="33"/>
        <v>0</v>
      </c>
      <c r="DF23" s="130">
        <f t="shared" si="34"/>
        <v>0</v>
      </c>
      <c r="DG23" s="130">
        <f t="shared" si="35"/>
        <v>154271</v>
      </c>
      <c r="DH23" s="130">
        <f t="shared" si="36"/>
        <v>0</v>
      </c>
      <c r="DI23" s="130">
        <f t="shared" si="37"/>
        <v>0</v>
      </c>
      <c r="DJ23" s="130">
        <f t="shared" si="38"/>
        <v>93506</v>
      </c>
    </row>
    <row r="24" spans="1:114" s="122" customFormat="1" ht="12" customHeight="1">
      <c r="A24" s="118" t="s">
        <v>237</v>
      </c>
      <c r="B24" s="133" t="s">
        <v>234</v>
      </c>
      <c r="C24" s="118" t="s">
        <v>243</v>
      </c>
      <c r="D24" s="130">
        <f t="shared" si="0"/>
        <v>115092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241</v>
      </c>
      <c r="K24" s="130">
        <v>0</v>
      </c>
      <c r="L24" s="130">
        <v>115092</v>
      </c>
      <c r="M24" s="130">
        <f t="shared" si="2"/>
        <v>40895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241</v>
      </c>
      <c r="T24" s="130">
        <v>0</v>
      </c>
      <c r="U24" s="130">
        <v>40895</v>
      </c>
      <c r="V24" s="130">
        <f t="shared" si="4"/>
        <v>155987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241</v>
      </c>
      <c r="AC24" s="130">
        <f t="shared" si="10"/>
        <v>0</v>
      </c>
      <c r="AD24" s="130">
        <f t="shared" si="11"/>
        <v>155987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48470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48470</v>
      </c>
      <c r="AY24" s="130">
        <v>48470</v>
      </c>
      <c r="AZ24" s="130">
        <v>0</v>
      </c>
      <c r="BA24" s="130">
        <v>0</v>
      </c>
      <c r="BB24" s="130">
        <v>0</v>
      </c>
      <c r="BC24" s="130">
        <v>66622</v>
      </c>
      <c r="BD24" s="130">
        <v>0</v>
      </c>
      <c r="BE24" s="130">
        <v>0</v>
      </c>
      <c r="BF24" s="130">
        <f t="shared" si="18"/>
        <v>48470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40895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48470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>SUM(AT24,+BV24)</f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48470</v>
      </c>
      <c r="DC24" s="130">
        <f t="shared" si="31"/>
        <v>48470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107517</v>
      </c>
      <c r="DH24" s="130">
        <f t="shared" si="36"/>
        <v>0</v>
      </c>
      <c r="DI24" s="130">
        <f t="shared" si="37"/>
        <v>0</v>
      </c>
      <c r="DJ24" s="130">
        <f t="shared" si="38"/>
        <v>48470</v>
      </c>
    </row>
    <row r="25" spans="1:114" s="122" customFormat="1" ht="12" customHeight="1">
      <c r="A25" s="118" t="s">
        <v>237</v>
      </c>
      <c r="B25" s="133" t="s">
        <v>244</v>
      </c>
      <c r="C25" s="118" t="s">
        <v>245</v>
      </c>
      <c r="D25" s="130">
        <f t="shared" si="0"/>
        <v>140724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241</v>
      </c>
      <c r="K25" s="130">
        <v>0</v>
      </c>
      <c r="L25" s="130">
        <v>140724</v>
      </c>
      <c r="M25" s="130">
        <f t="shared" si="2"/>
        <v>51837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241</v>
      </c>
      <c r="T25" s="130">
        <v>0</v>
      </c>
      <c r="U25" s="130">
        <v>51837</v>
      </c>
      <c r="V25" s="130">
        <f t="shared" si="4"/>
        <v>192561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241</v>
      </c>
      <c r="AC25" s="130">
        <f t="shared" si="10"/>
        <v>0</v>
      </c>
      <c r="AD25" s="130">
        <f t="shared" si="11"/>
        <v>192561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39533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39533</v>
      </c>
      <c r="AY25" s="130">
        <v>39533</v>
      </c>
      <c r="AZ25" s="130">
        <v>0</v>
      </c>
      <c r="BA25" s="130">
        <v>0</v>
      </c>
      <c r="BB25" s="130">
        <v>0</v>
      </c>
      <c r="BC25" s="130">
        <v>101191</v>
      </c>
      <c r="BD25" s="130">
        <v>0</v>
      </c>
      <c r="BE25" s="130">
        <v>0</v>
      </c>
      <c r="BF25" s="130">
        <f t="shared" si="18"/>
        <v>39533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51837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0</v>
      </c>
      <c r="CQ25" s="130">
        <f>SUM(AM25,+BO25)</f>
        <v>39533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39533</v>
      </c>
      <c r="DC25" s="130">
        <f t="shared" si="31"/>
        <v>39533</v>
      </c>
      <c r="DD25" s="130">
        <f t="shared" si="32"/>
        <v>0</v>
      </c>
      <c r="DE25" s="130">
        <f t="shared" si="33"/>
        <v>0</v>
      </c>
      <c r="DF25" s="130">
        <f t="shared" si="34"/>
        <v>0</v>
      </c>
      <c r="DG25" s="130">
        <f t="shared" si="35"/>
        <v>153028</v>
      </c>
      <c r="DH25" s="130">
        <f t="shared" si="36"/>
        <v>0</v>
      </c>
      <c r="DI25" s="130">
        <f t="shared" si="37"/>
        <v>0</v>
      </c>
      <c r="DJ25" s="130">
        <f t="shared" si="38"/>
        <v>39533</v>
      </c>
    </row>
  </sheetData>
  <sheetProtection/>
  <autoFilter ref="A6:DJ25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237</v>
      </c>
      <c r="B7" s="191" t="s">
        <v>238</v>
      </c>
      <c r="C7" s="190" t="s">
        <v>242</v>
      </c>
      <c r="D7" s="192">
        <f>SUM(D8:D53)</f>
        <v>666980</v>
      </c>
      <c r="E7" s="192">
        <f>SUM(E8:E53)</f>
        <v>666126</v>
      </c>
      <c r="F7" s="192">
        <f>SUM(F8:F53)</f>
        <v>363940</v>
      </c>
      <c r="G7" s="192">
        <f>SUM(G8:G53)</f>
        <v>0</v>
      </c>
      <c r="H7" s="192">
        <f>SUM(H8:H53)</f>
        <v>0</v>
      </c>
      <c r="I7" s="192">
        <f>SUM(I8:I53)</f>
        <v>265495</v>
      </c>
      <c r="J7" s="192">
        <f>SUM(J8:J53)</f>
        <v>1294662</v>
      </c>
      <c r="K7" s="192">
        <f>SUM(K8:K53)</f>
        <v>36691</v>
      </c>
      <c r="L7" s="192">
        <f>SUM(L8:L53)</f>
        <v>854</v>
      </c>
      <c r="M7" s="192">
        <f>SUM(M8:M53)</f>
        <v>12766</v>
      </c>
      <c r="N7" s="192">
        <f>SUM(N8:N53)</f>
        <v>12766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4777</v>
      </c>
      <c r="S7" s="192">
        <f>SUM(S8:S53)</f>
        <v>460313</v>
      </c>
      <c r="T7" s="192">
        <f>SUM(T8:T53)</f>
        <v>7989</v>
      </c>
      <c r="U7" s="192">
        <f>SUM(U8:U53)</f>
        <v>0</v>
      </c>
      <c r="V7" s="192">
        <f>SUM(V8:V53)</f>
        <v>679746</v>
      </c>
      <c r="W7" s="192">
        <f>SUM(W8:W53)</f>
        <v>678892</v>
      </c>
      <c r="X7" s="192">
        <f>SUM(X8:X53)</f>
        <v>363940</v>
      </c>
      <c r="Y7" s="192">
        <f>SUM(Y8:Y53)</f>
        <v>0</v>
      </c>
      <c r="Z7" s="192">
        <f>SUM(Z8:Z53)</f>
        <v>0</v>
      </c>
      <c r="AA7" s="192">
        <f>SUM(AA8:AA53)</f>
        <v>270272</v>
      </c>
      <c r="AB7" s="192">
        <f>SUM(AB8:AB53)</f>
        <v>1754975</v>
      </c>
      <c r="AC7" s="192">
        <f>SUM(AC8:AC53)</f>
        <v>44680</v>
      </c>
      <c r="AD7" s="192">
        <f>SUM(AD8:AD53)</f>
        <v>854</v>
      </c>
      <c r="AE7" s="192">
        <f>SUM(AE8:AE53)</f>
        <v>363940</v>
      </c>
      <c r="AF7" s="192">
        <f>SUM(AF8:AF53)</f>
        <v>0</v>
      </c>
      <c r="AG7" s="192">
        <f>SUM(AG8:AG53)</f>
        <v>0</v>
      </c>
      <c r="AH7" s="192">
        <f>SUM(AH8:AH53)</f>
        <v>0</v>
      </c>
      <c r="AI7" s="192">
        <f>SUM(AI8:AI53)</f>
        <v>0</v>
      </c>
      <c r="AJ7" s="192">
        <f>SUM(AJ8:AJ53)</f>
        <v>0</v>
      </c>
      <c r="AK7" s="192">
        <f>SUM(AK8:AK53)</f>
        <v>363940</v>
      </c>
      <c r="AL7" s="192" t="s">
        <v>241</v>
      </c>
      <c r="AM7" s="192">
        <f>SUM(AM8:AM53)</f>
        <v>1382108</v>
      </c>
      <c r="AN7" s="192">
        <f>SUM(AN8:AN53)</f>
        <v>108074</v>
      </c>
      <c r="AO7" s="192">
        <f>SUM(AO8:AO53)</f>
        <v>41481</v>
      </c>
      <c r="AP7" s="192">
        <f>SUM(AP8:AP53)</f>
        <v>66593</v>
      </c>
      <c r="AQ7" s="192">
        <f>SUM(AQ8:AQ53)</f>
        <v>0</v>
      </c>
      <c r="AR7" s="192">
        <f>SUM(AR8:AR53)</f>
        <v>0</v>
      </c>
      <c r="AS7" s="192">
        <f>SUM(AS8:AS53)</f>
        <v>1048716</v>
      </c>
      <c r="AT7" s="192">
        <f>SUM(AT8:AT53)</f>
        <v>17118</v>
      </c>
      <c r="AU7" s="192">
        <f>SUM(AU8:AU53)</f>
        <v>967028</v>
      </c>
      <c r="AV7" s="192">
        <f>SUM(AV8:AV53)</f>
        <v>64570</v>
      </c>
      <c r="AW7" s="192">
        <f>SUM(AW8:AW53)</f>
        <v>0</v>
      </c>
      <c r="AX7" s="192">
        <f>SUM(AX8:AX53)</f>
        <v>222514</v>
      </c>
      <c r="AY7" s="192">
        <f>SUM(AY8:AY53)</f>
        <v>0</v>
      </c>
      <c r="AZ7" s="192">
        <f>SUM(AZ8:AZ53)</f>
        <v>212330</v>
      </c>
      <c r="BA7" s="192">
        <f>SUM(BA8:BA53)</f>
        <v>9187</v>
      </c>
      <c r="BB7" s="192">
        <f>SUM(BB8:BB53)</f>
        <v>997</v>
      </c>
      <c r="BC7" s="192" t="s">
        <v>241</v>
      </c>
      <c r="BD7" s="192">
        <f>SUM(BD8:BD53)</f>
        <v>2804</v>
      </c>
      <c r="BE7" s="192">
        <f>SUM(BE8:BE53)</f>
        <v>215594</v>
      </c>
      <c r="BF7" s="192">
        <f>SUM(BF8:BF53)</f>
        <v>1961642</v>
      </c>
      <c r="BG7" s="192">
        <f>SUM(BG8:BG53)</f>
        <v>0</v>
      </c>
      <c r="BH7" s="192">
        <f>SUM(BH8:BH53)</f>
        <v>0</v>
      </c>
      <c r="BI7" s="192">
        <f>SUM(BI8:BI53)</f>
        <v>0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241</v>
      </c>
      <c r="BO7" s="192">
        <f>SUM(BO8:BO53)</f>
        <v>458858</v>
      </c>
      <c r="BP7" s="192">
        <f>SUM(BP8:BP53)</f>
        <v>140682</v>
      </c>
      <c r="BQ7" s="192">
        <f>SUM(BQ8:BQ53)</f>
        <v>40966</v>
      </c>
      <c r="BR7" s="192">
        <f>SUM(BR8:BR53)</f>
        <v>0</v>
      </c>
      <c r="BS7" s="192">
        <f>SUM(BS8:BS53)</f>
        <v>99716</v>
      </c>
      <c r="BT7" s="192">
        <f>SUM(BT8:BT53)</f>
        <v>0</v>
      </c>
      <c r="BU7" s="192">
        <f>SUM(BU8:BU53)</f>
        <v>242541</v>
      </c>
      <c r="BV7" s="192">
        <f>SUM(BV8:BV53)</f>
        <v>0</v>
      </c>
      <c r="BW7" s="192">
        <f>SUM(BW8:BW53)</f>
        <v>242541</v>
      </c>
      <c r="BX7" s="192">
        <f>SUM(BX8:BX53)</f>
        <v>0</v>
      </c>
      <c r="BY7" s="192">
        <f>SUM(BY8:BY53)</f>
        <v>0</v>
      </c>
      <c r="BZ7" s="192">
        <f>SUM(BZ8:BZ53)</f>
        <v>74627</v>
      </c>
      <c r="CA7" s="192">
        <f>SUM(CA8:CA53)</f>
        <v>0</v>
      </c>
      <c r="CB7" s="192">
        <f>SUM(CB8:CB53)</f>
        <v>73687</v>
      </c>
      <c r="CC7" s="192">
        <f>SUM(CC8:CC53)</f>
        <v>0</v>
      </c>
      <c r="CD7" s="192">
        <f>SUM(CD8:CD53)</f>
        <v>940</v>
      </c>
      <c r="CE7" s="192" t="s">
        <v>241</v>
      </c>
      <c r="CF7" s="192">
        <f>SUM(CF8:CF53)</f>
        <v>1008</v>
      </c>
      <c r="CG7" s="192">
        <f>SUM(CG8:CG53)</f>
        <v>14221</v>
      </c>
      <c r="CH7" s="192">
        <f>SUM(CH8:CH53)</f>
        <v>473079</v>
      </c>
      <c r="CI7" s="192">
        <f>SUM(CI8:CI53)</f>
        <v>363940</v>
      </c>
      <c r="CJ7" s="192">
        <f>SUM(CJ8:CJ53)</f>
        <v>0</v>
      </c>
      <c r="CK7" s="192">
        <f>SUM(CK8:CK53)</f>
        <v>0</v>
      </c>
      <c r="CL7" s="192">
        <f>SUM(CL8:CL53)</f>
        <v>0</v>
      </c>
      <c r="CM7" s="192">
        <f>SUM(CM8:CM53)</f>
        <v>0</v>
      </c>
      <c r="CN7" s="192">
        <f>SUM(CN8:CN53)</f>
        <v>0</v>
      </c>
      <c r="CO7" s="192">
        <f>SUM(CO8:CO53)</f>
        <v>363940</v>
      </c>
      <c r="CP7" s="192" t="s">
        <v>241</v>
      </c>
      <c r="CQ7" s="192">
        <f>SUM(CQ8:CQ53)</f>
        <v>1840966</v>
      </c>
      <c r="CR7" s="192">
        <f>SUM(CR8:CR53)</f>
        <v>248756</v>
      </c>
      <c r="CS7" s="192">
        <f>SUM(CS8:CS53)</f>
        <v>82447</v>
      </c>
      <c r="CT7" s="192">
        <f>SUM(CT8:CT53)</f>
        <v>66593</v>
      </c>
      <c r="CU7" s="192">
        <f>SUM(CU8:CU53)</f>
        <v>99716</v>
      </c>
      <c r="CV7" s="192">
        <f>SUM(CV8:CV53)</f>
        <v>0</v>
      </c>
      <c r="CW7" s="192">
        <f>SUM(CW8:CW53)</f>
        <v>1291257</v>
      </c>
      <c r="CX7" s="192">
        <f>SUM(CX8:CX53)</f>
        <v>17118</v>
      </c>
      <c r="CY7" s="192">
        <f>SUM(CY8:CY53)</f>
        <v>1209569</v>
      </c>
      <c r="CZ7" s="192">
        <f>SUM(CZ8:CZ53)</f>
        <v>64570</v>
      </c>
      <c r="DA7" s="192">
        <f>SUM(DA8:DA53)</f>
        <v>0</v>
      </c>
      <c r="DB7" s="192">
        <f>SUM(DB8:DB53)</f>
        <v>297141</v>
      </c>
      <c r="DC7" s="192">
        <f>SUM(DC8:DC53)</f>
        <v>0</v>
      </c>
      <c r="DD7" s="192">
        <f>SUM(DD8:DD53)</f>
        <v>286017</v>
      </c>
      <c r="DE7" s="192">
        <f>SUM(DE8:DE53)</f>
        <v>9187</v>
      </c>
      <c r="DF7" s="192">
        <f>SUM(DF8:DF53)</f>
        <v>1937</v>
      </c>
      <c r="DG7" s="192" t="s">
        <v>241</v>
      </c>
      <c r="DH7" s="192">
        <f>SUM(DH8:DH53)</f>
        <v>3812</v>
      </c>
      <c r="DI7" s="192">
        <f>SUM(DI8:DI53)</f>
        <v>229815</v>
      </c>
      <c r="DJ7" s="192">
        <f>SUM(DJ8:DJ53)</f>
        <v>2434721</v>
      </c>
    </row>
    <row r="8" spans="1:114" s="122" customFormat="1" ht="12" customHeight="1">
      <c r="A8" s="118" t="s">
        <v>237</v>
      </c>
      <c r="B8" s="133" t="s">
        <v>248</v>
      </c>
      <c r="C8" s="118" t="s">
        <v>249</v>
      </c>
      <c r="D8" s="120">
        <f>SUM(E8,+L8)</f>
        <v>24043</v>
      </c>
      <c r="E8" s="120">
        <f>SUM(F8:I8)+K8</f>
        <v>24043</v>
      </c>
      <c r="F8" s="120">
        <v>0</v>
      </c>
      <c r="G8" s="120">
        <v>0</v>
      </c>
      <c r="H8" s="120">
        <v>0</v>
      </c>
      <c r="I8" s="120">
        <v>19077</v>
      </c>
      <c r="J8" s="120">
        <v>335298</v>
      </c>
      <c r="K8" s="120">
        <v>4966</v>
      </c>
      <c r="L8" s="120">
        <v>0</v>
      </c>
      <c r="M8" s="120">
        <f>SUM(N8,+U8)</f>
        <v>0</v>
      </c>
      <c r="N8" s="120">
        <f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183370</v>
      </c>
      <c r="T8" s="120">
        <v>0</v>
      </c>
      <c r="U8" s="120">
        <v>0</v>
      </c>
      <c r="V8" s="120">
        <f>+SUM(D8,M8)</f>
        <v>24043</v>
      </c>
      <c r="W8" s="120">
        <f>+SUM(E8,N8)</f>
        <v>24043</v>
      </c>
      <c r="X8" s="120">
        <f>+SUM(F8,O8)</f>
        <v>0</v>
      </c>
      <c r="Y8" s="120">
        <f>+SUM(G8,P8)</f>
        <v>0</v>
      </c>
      <c r="Z8" s="120">
        <f>+SUM(H8,Q8)</f>
        <v>0</v>
      </c>
      <c r="AA8" s="120">
        <f>+SUM(I8,R8)</f>
        <v>19077</v>
      </c>
      <c r="AB8" s="120">
        <f>+SUM(J8,S8)</f>
        <v>518668</v>
      </c>
      <c r="AC8" s="120">
        <f>+SUM(K8,T8)</f>
        <v>4966</v>
      </c>
      <c r="AD8" s="120">
        <f>+SUM(L8,U8)</f>
        <v>0</v>
      </c>
      <c r="AE8" s="120">
        <f>SUM(AF8,+AK8)</f>
        <v>0</v>
      </c>
      <c r="AF8" s="120">
        <f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241</v>
      </c>
      <c r="AM8" s="120">
        <f>SUM(AN8,AS8,AW8,AX8,BD8)</f>
        <v>143786</v>
      </c>
      <c r="AN8" s="120">
        <f>SUM(AO8:AR8)</f>
        <v>98485</v>
      </c>
      <c r="AO8" s="120">
        <v>31892</v>
      </c>
      <c r="AP8" s="120">
        <v>66593</v>
      </c>
      <c r="AQ8" s="120">
        <v>0</v>
      </c>
      <c r="AR8" s="120">
        <v>0</v>
      </c>
      <c r="AS8" s="120">
        <f>SUM(AT8:AV8)</f>
        <v>17118</v>
      </c>
      <c r="AT8" s="120">
        <v>17118</v>
      </c>
      <c r="AU8" s="120">
        <v>0</v>
      </c>
      <c r="AV8" s="120">
        <v>0</v>
      </c>
      <c r="AW8" s="120">
        <v>0</v>
      </c>
      <c r="AX8" s="120">
        <f>SUM(AY8:BB8)</f>
        <v>28183</v>
      </c>
      <c r="AY8" s="120">
        <v>0</v>
      </c>
      <c r="AZ8" s="120">
        <v>28183</v>
      </c>
      <c r="BA8" s="120">
        <v>0</v>
      </c>
      <c r="BB8" s="120">
        <v>0</v>
      </c>
      <c r="BC8" s="121" t="s">
        <v>241</v>
      </c>
      <c r="BD8" s="120">
        <v>0</v>
      </c>
      <c r="BE8" s="120">
        <v>215555</v>
      </c>
      <c r="BF8" s="120">
        <f>SUM(AE8,+AM8,+BE8)</f>
        <v>359341</v>
      </c>
      <c r="BG8" s="120">
        <f>SUM(BH8,+BM8)</f>
        <v>0</v>
      </c>
      <c r="BH8" s="120">
        <f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241</v>
      </c>
      <c r="BO8" s="120">
        <f>SUM(BP8,BU8,BY8,BZ8,CF8)</f>
        <v>169511</v>
      </c>
      <c r="BP8" s="120">
        <f>SUM(BQ8:BT8)</f>
        <v>49716</v>
      </c>
      <c r="BQ8" s="120">
        <v>17940</v>
      </c>
      <c r="BR8" s="120">
        <v>0</v>
      </c>
      <c r="BS8" s="120">
        <v>31776</v>
      </c>
      <c r="BT8" s="120">
        <v>0</v>
      </c>
      <c r="BU8" s="120">
        <f>SUM(BV8:BX8)</f>
        <v>56104</v>
      </c>
      <c r="BV8" s="120">
        <v>0</v>
      </c>
      <c r="BW8" s="120">
        <v>56104</v>
      </c>
      <c r="BX8" s="120">
        <v>0</v>
      </c>
      <c r="BY8" s="120">
        <v>0</v>
      </c>
      <c r="BZ8" s="120">
        <f>SUM(CA8:CD8)</f>
        <v>63691</v>
      </c>
      <c r="CA8" s="120">
        <v>0</v>
      </c>
      <c r="CB8" s="120">
        <v>63691</v>
      </c>
      <c r="CC8" s="120">
        <v>0</v>
      </c>
      <c r="CD8" s="120">
        <v>0</v>
      </c>
      <c r="CE8" s="121" t="s">
        <v>241</v>
      </c>
      <c r="CF8" s="120">
        <v>0</v>
      </c>
      <c r="CG8" s="120">
        <v>13859</v>
      </c>
      <c r="CH8" s="120">
        <f>SUM(BG8,+BO8,+CG8)</f>
        <v>183370</v>
      </c>
      <c r="CI8" s="120">
        <f>SUM(AE8,+BG8)</f>
        <v>0</v>
      </c>
      <c r="CJ8" s="120">
        <f>SUM(AF8,+BH8)</f>
        <v>0</v>
      </c>
      <c r="CK8" s="120">
        <f>SUM(AG8,+BI8)</f>
        <v>0</v>
      </c>
      <c r="CL8" s="120">
        <f>SUM(AH8,+BJ8)</f>
        <v>0</v>
      </c>
      <c r="CM8" s="120">
        <f>SUM(AI8,+BK8)</f>
        <v>0</v>
      </c>
      <c r="CN8" s="120">
        <f>SUM(AJ8,+BL8)</f>
        <v>0</v>
      </c>
      <c r="CO8" s="120">
        <f>SUM(AK8,+BM8)</f>
        <v>0</v>
      </c>
      <c r="CP8" s="121" t="s">
        <v>241</v>
      </c>
      <c r="CQ8" s="120">
        <f>SUM(AM8,+BO8)</f>
        <v>313297</v>
      </c>
      <c r="CR8" s="120">
        <f>SUM(AN8,+BP8)</f>
        <v>148201</v>
      </c>
      <c r="CS8" s="120">
        <f>SUM(AO8,+BQ8)</f>
        <v>49832</v>
      </c>
      <c r="CT8" s="120">
        <f>SUM(AP8,+BR8)</f>
        <v>66593</v>
      </c>
      <c r="CU8" s="120">
        <f>SUM(AQ8,+BS8)</f>
        <v>31776</v>
      </c>
      <c r="CV8" s="120">
        <f>SUM(AR8,+BT8)</f>
        <v>0</v>
      </c>
      <c r="CW8" s="120">
        <f>SUM(AS8,+BU8)</f>
        <v>73222</v>
      </c>
      <c r="CX8" s="120">
        <f>SUM(AT8,+BV8)</f>
        <v>17118</v>
      </c>
      <c r="CY8" s="120">
        <f>SUM(AU8,+BW8)</f>
        <v>56104</v>
      </c>
      <c r="CZ8" s="120">
        <f>SUM(AV8,+BX8)</f>
        <v>0</v>
      </c>
      <c r="DA8" s="120">
        <f>SUM(AW8,+BY8)</f>
        <v>0</v>
      </c>
      <c r="DB8" s="120">
        <f>SUM(AX8,+BZ8)</f>
        <v>91874</v>
      </c>
      <c r="DC8" s="120">
        <f>SUM(AY8,+CA8)</f>
        <v>0</v>
      </c>
      <c r="DD8" s="120">
        <f>SUM(AZ8,+CB8)</f>
        <v>91874</v>
      </c>
      <c r="DE8" s="120">
        <f>SUM(BA8,+CC8)</f>
        <v>0</v>
      </c>
      <c r="DF8" s="120">
        <f>SUM(BB8,+CD8)</f>
        <v>0</v>
      </c>
      <c r="DG8" s="121" t="s">
        <v>241</v>
      </c>
      <c r="DH8" s="120">
        <f>SUM(BD8,+CF8)</f>
        <v>0</v>
      </c>
      <c r="DI8" s="120">
        <f>SUM(BE8,+CG8)</f>
        <v>229414</v>
      </c>
      <c r="DJ8" s="120">
        <f>SUM(BF8,+CH8)</f>
        <v>542711</v>
      </c>
    </row>
    <row r="9" spans="1:114" s="122" customFormat="1" ht="12" customHeight="1">
      <c r="A9" s="118" t="s">
        <v>237</v>
      </c>
      <c r="B9" s="133" t="s">
        <v>250</v>
      </c>
      <c r="C9" s="118" t="s">
        <v>251</v>
      </c>
      <c r="D9" s="120">
        <f>SUM(E9,+L9)</f>
        <v>0</v>
      </c>
      <c r="E9" s="120">
        <f>SUM(F9:I9)+K9</f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>SUM(N9,+U9)</f>
        <v>3583</v>
      </c>
      <c r="N9" s="120">
        <f>SUM(O9:R9)+T9</f>
        <v>3583</v>
      </c>
      <c r="O9" s="120">
        <v>0</v>
      </c>
      <c r="P9" s="120">
        <v>0</v>
      </c>
      <c r="Q9" s="120">
        <v>0</v>
      </c>
      <c r="R9" s="120">
        <v>3583</v>
      </c>
      <c r="S9" s="120">
        <v>184211</v>
      </c>
      <c r="T9" s="120">
        <v>0</v>
      </c>
      <c r="U9" s="120">
        <v>0</v>
      </c>
      <c r="V9" s="120">
        <f>+SUM(D9,M9)</f>
        <v>3583</v>
      </c>
      <c r="W9" s="120">
        <f>+SUM(E9,N9)</f>
        <v>3583</v>
      </c>
      <c r="X9" s="120">
        <f>+SUM(F9,O9)</f>
        <v>0</v>
      </c>
      <c r="Y9" s="120">
        <f>+SUM(G9,P9)</f>
        <v>0</v>
      </c>
      <c r="Z9" s="120">
        <f>+SUM(H9,Q9)</f>
        <v>0</v>
      </c>
      <c r="AA9" s="120">
        <f>+SUM(I9,R9)</f>
        <v>3583</v>
      </c>
      <c r="AB9" s="120">
        <f>+SUM(J9,S9)</f>
        <v>184211</v>
      </c>
      <c r="AC9" s="120">
        <f>+SUM(K9,T9)</f>
        <v>0</v>
      </c>
      <c r="AD9" s="120">
        <f>+SUM(L9,U9)</f>
        <v>0</v>
      </c>
      <c r="AE9" s="120">
        <f>SUM(AF9,+AK9)</f>
        <v>0</v>
      </c>
      <c r="AF9" s="120">
        <f>SUM(AG9:AJ9)</f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241</v>
      </c>
      <c r="AM9" s="120">
        <f>SUM(AN9,AS9,AW9,AX9,BD9)</f>
        <v>0</v>
      </c>
      <c r="AN9" s="120">
        <f>SUM(AO9:AR9)</f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>SUM(AT9:AV9)</f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>SUM(AY9:BB9)</f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241</v>
      </c>
      <c r="BD9" s="120">
        <v>0</v>
      </c>
      <c r="BE9" s="120">
        <v>0</v>
      </c>
      <c r="BF9" s="120">
        <f>SUM(AE9,+AM9,+BE9)</f>
        <v>0</v>
      </c>
      <c r="BG9" s="120">
        <f>SUM(BH9,+BM9)</f>
        <v>0</v>
      </c>
      <c r="BH9" s="120">
        <f>SUM(BI9:BL9)</f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241</v>
      </c>
      <c r="BO9" s="120">
        <f>SUM(BP9,BU9,BY9,BZ9,CF9)</f>
        <v>187794</v>
      </c>
      <c r="BP9" s="120">
        <f>SUM(BQ9:BT9)</f>
        <v>58824</v>
      </c>
      <c r="BQ9" s="120">
        <v>23026</v>
      </c>
      <c r="BR9" s="120">
        <v>0</v>
      </c>
      <c r="BS9" s="120">
        <v>35798</v>
      </c>
      <c r="BT9" s="120">
        <v>0</v>
      </c>
      <c r="BU9" s="120">
        <f>SUM(BV9:BX9)</f>
        <v>128424</v>
      </c>
      <c r="BV9" s="120">
        <v>0</v>
      </c>
      <c r="BW9" s="120">
        <v>128424</v>
      </c>
      <c r="BX9" s="120">
        <v>0</v>
      </c>
      <c r="BY9" s="120">
        <v>0</v>
      </c>
      <c r="BZ9" s="120">
        <f>SUM(CA9:CD9)</f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241</v>
      </c>
      <c r="CF9" s="120">
        <v>546</v>
      </c>
      <c r="CG9" s="120">
        <v>0</v>
      </c>
      <c r="CH9" s="120">
        <f>SUM(BG9,+BO9,+CG9)</f>
        <v>187794</v>
      </c>
      <c r="CI9" s="120">
        <f>SUM(AE9,+BG9)</f>
        <v>0</v>
      </c>
      <c r="CJ9" s="120">
        <f>SUM(AF9,+BH9)</f>
        <v>0</v>
      </c>
      <c r="CK9" s="120">
        <f>SUM(AG9,+BI9)</f>
        <v>0</v>
      </c>
      <c r="CL9" s="120">
        <f>SUM(AH9,+BJ9)</f>
        <v>0</v>
      </c>
      <c r="CM9" s="120">
        <f>SUM(AI9,+BK9)</f>
        <v>0</v>
      </c>
      <c r="CN9" s="120">
        <f>SUM(AJ9,+BL9)</f>
        <v>0</v>
      </c>
      <c r="CO9" s="120">
        <f>SUM(AK9,+BM9)</f>
        <v>0</v>
      </c>
      <c r="CP9" s="121" t="s">
        <v>241</v>
      </c>
      <c r="CQ9" s="120">
        <f>SUM(AM9,+BO9)</f>
        <v>187794</v>
      </c>
      <c r="CR9" s="120">
        <f>SUM(AN9,+BP9)</f>
        <v>58824</v>
      </c>
      <c r="CS9" s="120">
        <f>SUM(AO9,+BQ9)</f>
        <v>23026</v>
      </c>
      <c r="CT9" s="120">
        <f>SUM(AP9,+BR9)</f>
        <v>0</v>
      </c>
      <c r="CU9" s="120">
        <f>SUM(AQ9,+BS9)</f>
        <v>35798</v>
      </c>
      <c r="CV9" s="120">
        <f>SUM(AR9,+BT9)</f>
        <v>0</v>
      </c>
      <c r="CW9" s="120">
        <f>SUM(AS9,+BU9)</f>
        <v>128424</v>
      </c>
      <c r="CX9" s="120">
        <f>SUM(AT9,+BV9)</f>
        <v>0</v>
      </c>
      <c r="CY9" s="120">
        <f>SUM(AU9,+BW9)</f>
        <v>128424</v>
      </c>
      <c r="CZ9" s="120">
        <f>SUM(AV9,+BX9)</f>
        <v>0</v>
      </c>
      <c r="DA9" s="120">
        <f>SUM(AW9,+BY9)</f>
        <v>0</v>
      </c>
      <c r="DB9" s="120">
        <f>SUM(AX9,+BZ9)</f>
        <v>0</v>
      </c>
      <c r="DC9" s="120">
        <f>SUM(AY9,+CA9)</f>
        <v>0</v>
      </c>
      <c r="DD9" s="120">
        <f>SUM(AZ9,+CB9)</f>
        <v>0</v>
      </c>
      <c r="DE9" s="120">
        <f>SUM(BA9,+CC9)</f>
        <v>0</v>
      </c>
      <c r="DF9" s="120">
        <f>SUM(BB9,+CD9)</f>
        <v>0</v>
      </c>
      <c r="DG9" s="121" t="s">
        <v>241</v>
      </c>
      <c r="DH9" s="120">
        <f>SUM(BD9,+CF9)</f>
        <v>546</v>
      </c>
      <c r="DI9" s="120">
        <f>SUM(BE9,+CG9)</f>
        <v>0</v>
      </c>
      <c r="DJ9" s="120">
        <f>SUM(BF9,+CH9)</f>
        <v>187794</v>
      </c>
    </row>
    <row r="10" spans="1:114" s="122" customFormat="1" ht="12" customHeight="1">
      <c r="A10" s="118" t="s">
        <v>237</v>
      </c>
      <c r="B10" s="133" t="s">
        <v>252</v>
      </c>
      <c r="C10" s="118" t="s">
        <v>253</v>
      </c>
      <c r="D10" s="120">
        <f>SUM(E10,+L10)</f>
        <v>601200</v>
      </c>
      <c r="E10" s="120">
        <f>SUM(F10:I10)+K10</f>
        <v>600346</v>
      </c>
      <c r="F10" s="120">
        <v>363940</v>
      </c>
      <c r="G10" s="120">
        <v>0</v>
      </c>
      <c r="H10" s="120">
        <v>0</v>
      </c>
      <c r="I10" s="120">
        <v>236273</v>
      </c>
      <c r="J10" s="120">
        <v>791551</v>
      </c>
      <c r="K10" s="120">
        <v>133</v>
      </c>
      <c r="L10" s="120">
        <v>854</v>
      </c>
      <c r="M10" s="120">
        <f>SUM(N10,+U10)</f>
        <v>0</v>
      </c>
      <c r="N10" s="120">
        <f>SUM(O10:R10)+T10</f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>+SUM(D10,M10)</f>
        <v>601200</v>
      </c>
      <c r="W10" s="120">
        <f>+SUM(E10,N10)</f>
        <v>600346</v>
      </c>
      <c r="X10" s="120">
        <f>+SUM(F10,O10)</f>
        <v>363940</v>
      </c>
      <c r="Y10" s="120">
        <f>+SUM(G10,P10)</f>
        <v>0</v>
      </c>
      <c r="Z10" s="120">
        <f>+SUM(H10,Q10)</f>
        <v>0</v>
      </c>
      <c r="AA10" s="120">
        <f>+SUM(I10,R10)</f>
        <v>236273</v>
      </c>
      <c r="AB10" s="120">
        <f>+SUM(J10,S10)</f>
        <v>791551</v>
      </c>
      <c r="AC10" s="120">
        <f>+SUM(K10,T10)</f>
        <v>133</v>
      </c>
      <c r="AD10" s="120">
        <f>+SUM(L10,U10)</f>
        <v>854</v>
      </c>
      <c r="AE10" s="120">
        <f>SUM(AF10,+AK10)</f>
        <v>363940</v>
      </c>
      <c r="AF10" s="120">
        <f>SUM(AG10:AJ10)</f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363940</v>
      </c>
      <c r="AL10" s="121" t="s">
        <v>241</v>
      </c>
      <c r="AM10" s="120">
        <f>SUM(AN10,AS10,AW10,AX10,BD10)</f>
        <v>1028811</v>
      </c>
      <c r="AN10" s="120">
        <f>SUM(AO10:AR10)</f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>SUM(AT10:AV10)</f>
        <v>1028811</v>
      </c>
      <c r="AT10" s="120">
        <v>0</v>
      </c>
      <c r="AU10" s="120">
        <v>964746</v>
      </c>
      <c r="AV10" s="120">
        <v>64065</v>
      </c>
      <c r="AW10" s="120">
        <v>0</v>
      </c>
      <c r="AX10" s="120">
        <f>SUM(AY10:BB10)</f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241</v>
      </c>
      <c r="BD10" s="120">
        <v>0</v>
      </c>
      <c r="BE10" s="120">
        <v>0</v>
      </c>
      <c r="BF10" s="120">
        <f>SUM(AE10,+AM10,+BE10)</f>
        <v>1392751</v>
      </c>
      <c r="BG10" s="120">
        <f>SUM(BH10,+BM10)</f>
        <v>0</v>
      </c>
      <c r="BH10" s="120">
        <f>SUM(BI10:BL10)</f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241</v>
      </c>
      <c r="BO10" s="120">
        <f>SUM(BP10,BU10,BY10,BZ10,CF10)</f>
        <v>0</v>
      </c>
      <c r="BP10" s="120">
        <f>SUM(BQ10:BT10)</f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>SUM(BV10:BX10)</f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>SUM(CA10:CD10)</f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241</v>
      </c>
      <c r="CF10" s="120">
        <v>0</v>
      </c>
      <c r="CG10" s="120">
        <v>0</v>
      </c>
      <c r="CH10" s="120">
        <f>SUM(BG10,+BO10,+CG10)</f>
        <v>0</v>
      </c>
      <c r="CI10" s="120">
        <f>SUM(AE10,+BG10)</f>
        <v>363940</v>
      </c>
      <c r="CJ10" s="120">
        <f>SUM(AF10,+BH10)</f>
        <v>0</v>
      </c>
      <c r="CK10" s="120">
        <f>SUM(AG10,+BI10)</f>
        <v>0</v>
      </c>
      <c r="CL10" s="120">
        <f>SUM(AH10,+BJ10)</f>
        <v>0</v>
      </c>
      <c r="CM10" s="120">
        <f>SUM(AI10,+BK10)</f>
        <v>0</v>
      </c>
      <c r="CN10" s="120">
        <f>SUM(AJ10,+BL10)</f>
        <v>0</v>
      </c>
      <c r="CO10" s="120">
        <f>SUM(AK10,+BM10)</f>
        <v>363940</v>
      </c>
      <c r="CP10" s="121" t="s">
        <v>241</v>
      </c>
      <c r="CQ10" s="120">
        <f>SUM(AM10,+BO10)</f>
        <v>1028811</v>
      </c>
      <c r="CR10" s="120">
        <f>SUM(AN10,+BP10)</f>
        <v>0</v>
      </c>
      <c r="CS10" s="120">
        <f>SUM(AO10,+BQ10)</f>
        <v>0</v>
      </c>
      <c r="CT10" s="120">
        <f>SUM(AP10,+BR10)</f>
        <v>0</v>
      </c>
      <c r="CU10" s="120">
        <f>SUM(AQ10,+BS10)</f>
        <v>0</v>
      </c>
      <c r="CV10" s="120">
        <f>SUM(AR10,+BT10)</f>
        <v>0</v>
      </c>
      <c r="CW10" s="120">
        <f>SUM(AS10,+BU10)</f>
        <v>1028811</v>
      </c>
      <c r="CX10" s="120">
        <f>SUM(AT10,+BV10)</f>
        <v>0</v>
      </c>
      <c r="CY10" s="120">
        <f>SUM(AU10,+BW10)</f>
        <v>964746</v>
      </c>
      <c r="CZ10" s="120">
        <f>SUM(AV10,+BX10)</f>
        <v>64065</v>
      </c>
      <c r="DA10" s="120">
        <f>SUM(AW10,+BY10)</f>
        <v>0</v>
      </c>
      <c r="DB10" s="120">
        <f>SUM(AX10,+BZ10)</f>
        <v>0</v>
      </c>
      <c r="DC10" s="120">
        <f>SUM(AY10,+CA10)</f>
        <v>0</v>
      </c>
      <c r="DD10" s="120">
        <f>SUM(AZ10,+CB10)</f>
        <v>0</v>
      </c>
      <c r="DE10" s="120">
        <f>SUM(BA10,+CC10)</f>
        <v>0</v>
      </c>
      <c r="DF10" s="120">
        <f>SUM(BB10,+CD10)</f>
        <v>0</v>
      </c>
      <c r="DG10" s="121" t="s">
        <v>241</v>
      </c>
      <c r="DH10" s="120">
        <f>SUM(BD10,+CF10)</f>
        <v>0</v>
      </c>
      <c r="DI10" s="120">
        <f>SUM(BE10,+CG10)</f>
        <v>0</v>
      </c>
      <c r="DJ10" s="120">
        <f>SUM(BF10,+CH10)</f>
        <v>1392751</v>
      </c>
    </row>
    <row r="11" spans="1:114" s="122" customFormat="1" ht="12" customHeight="1">
      <c r="A11" s="118" t="s">
        <v>237</v>
      </c>
      <c r="B11" s="133" t="s">
        <v>254</v>
      </c>
      <c r="C11" s="118" t="s">
        <v>255</v>
      </c>
      <c r="D11" s="120">
        <f>SUM(E11,+L11)</f>
        <v>41737</v>
      </c>
      <c r="E11" s="120">
        <f>SUM(F11:I11)+K11</f>
        <v>41737</v>
      </c>
      <c r="F11" s="120">
        <v>0</v>
      </c>
      <c r="G11" s="120">
        <v>0</v>
      </c>
      <c r="H11" s="120">
        <v>0</v>
      </c>
      <c r="I11" s="120">
        <v>10145</v>
      </c>
      <c r="J11" s="120">
        <v>167813</v>
      </c>
      <c r="K11" s="120">
        <v>31592</v>
      </c>
      <c r="L11" s="120">
        <v>0</v>
      </c>
      <c r="M11" s="120">
        <f>SUM(N11,+U11)</f>
        <v>9183</v>
      </c>
      <c r="N11" s="120">
        <f>SUM(O11:R11)+T11</f>
        <v>9183</v>
      </c>
      <c r="O11" s="120">
        <v>0</v>
      </c>
      <c r="P11" s="120">
        <v>0</v>
      </c>
      <c r="Q11" s="120">
        <v>0</v>
      </c>
      <c r="R11" s="120">
        <v>1194</v>
      </c>
      <c r="S11" s="120">
        <v>92732</v>
      </c>
      <c r="T11" s="120">
        <v>7989</v>
      </c>
      <c r="U11" s="120">
        <v>0</v>
      </c>
      <c r="V11" s="120">
        <f>+SUM(D11,M11)</f>
        <v>50920</v>
      </c>
      <c r="W11" s="120">
        <f>+SUM(E11,N11)</f>
        <v>50920</v>
      </c>
      <c r="X11" s="120">
        <f>+SUM(F11,O11)</f>
        <v>0</v>
      </c>
      <c r="Y11" s="120">
        <f>+SUM(G11,P11)</f>
        <v>0</v>
      </c>
      <c r="Z11" s="120">
        <f>+SUM(H11,Q11)</f>
        <v>0</v>
      </c>
      <c r="AA11" s="120">
        <f>+SUM(I11,R11)</f>
        <v>11339</v>
      </c>
      <c r="AB11" s="120">
        <f>+SUM(J11,S11)</f>
        <v>260545</v>
      </c>
      <c r="AC11" s="120">
        <f>+SUM(K11,T11)</f>
        <v>39581</v>
      </c>
      <c r="AD11" s="120">
        <f>+SUM(L11,U11)</f>
        <v>0</v>
      </c>
      <c r="AE11" s="120">
        <f>SUM(AF11,+AK11)</f>
        <v>0</v>
      </c>
      <c r="AF11" s="120">
        <f>SUM(AG11:AJ11)</f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241</v>
      </c>
      <c r="AM11" s="120">
        <f>SUM(AN11,AS11,AW11,AX11,BD11)</f>
        <v>209511</v>
      </c>
      <c r="AN11" s="120">
        <f>SUM(AO11:AR11)</f>
        <v>9589</v>
      </c>
      <c r="AO11" s="120">
        <v>9589</v>
      </c>
      <c r="AP11" s="120">
        <v>0</v>
      </c>
      <c r="AQ11" s="120">
        <v>0</v>
      </c>
      <c r="AR11" s="120">
        <v>0</v>
      </c>
      <c r="AS11" s="120">
        <f>SUM(AT11:AV11)</f>
        <v>2787</v>
      </c>
      <c r="AT11" s="120">
        <v>0</v>
      </c>
      <c r="AU11" s="120">
        <v>2282</v>
      </c>
      <c r="AV11" s="120">
        <v>505</v>
      </c>
      <c r="AW11" s="120">
        <v>0</v>
      </c>
      <c r="AX11" s="120">
        <f>SUM(AY11:BB11)</f>
        <v>194331</v>
      </c>
      <c r="AY11" s="120">
        <v>0</v>
      </c>
      <c r="AZ11" s="120">
        <v>184147</v>
      </c>
      <c r="BA11" s="120">
        <v>9187</v>
      </c>
      <c r="BB11" s="120">
        <v>997</v>
      </c>
      <c r="BC11" s="121" t="s">
        <v>241</v>
      </c>
      <c r="BD11" s="120">
        <v>2804</v>
      </c>
      <c r="BE11" s="120">
        <v>39</v>
      </c>
      <c r="BF11" s="120">
        <f>SUM(AE11,+AM11,+BE11)</f>
        <v>209550</v>
      </c>
      <c r="BG11" s="120">
        <f>SUM(BH11,+BM11)</f>
        <v>0</v>
      </c>
      <c r="BH11" s="120">
        <f>SUM(BI11:BL11)</f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241</v>
      </c>
      <c r="BO11" s="120">
        <f>SUM(BP11,BU11,BY11,BZ11,CF11)</f>
        <v>101553</v>
      </c>
      <c r="BP11" s="120">
        <f>SUM(BQ11:BT11)</f>
        <v>32142</v>
      </c>
      <c r="BQ11" s="120">
        <v>0</v>
      </c>
      <c r="BR11" s="120">
        <v>0</v>
      </c>
      <c r="BS11" s="120">
        <v>32142</v>
      </c>
      <c r="BT11" s="120">
        <v>0</v>
      </c>
      <c r="BU11" s="120">
        <f>SUM(BV11:BX11)</f>
        <v>58013</v>
      </c>
      <c r="BV11" s="120">
        <v>0</v>
      </c>
      <c r="BW11" s="120">
        <v>58013</v>
      </c>
      <c r="BX11" s="120">
        <v>0</v>
      </c>
      <c r="BY11" s="120">
        <v>0</v>
      </c>
      <c r="BZ11" s="120">
        <f>SUM(CA11:CD11)</f>
        <v>10936</v>
      </c>
      <c r="CA11" s="120">
        <v>0</v>
      </c>
      <c r="CB11" s="120">
        <v>9996</v>
      </c>
      <c r="CC11" s="120">
        <v>0</v>
      </c>
      <c r="CD11" s="120">
        <v>940</v>
      </c>
      <c r="CE11" s="121" t="s">
        <v>241</v>
      </c>
      <c r="CF11" s="120">
        <v>462</v>
      </c>
      <c r="CG11" s="120">
        <v>362</v>
      </c>
      <c r="CH11" s="120">
        <f>SUM(BG11,+BO11,+CG11)</f>
        <v>101915</v>
      </c>
      <c r="CI11" s="120">
        <f>SUM(AE11,+BG11)</f>
        <v>0</v>
      </c>
      <c r="CJ11" s="120">
        <f>SUM(AF11,+BH11)</f>
        <v>0</v>
      </c>
      <c r="CK11" s="120">
        <f>SUM(AG11,+BI11)</f>
        <v>0</v>
      </c>
      <c r="CL11" s="120">
        <f>SUM(AH11,+BJ11)</f>
        <v>0</v>
      </c>
      <c r="CM11" s="120">
        <f>SUM(AI11,+BK11)</f>
        <v>0</v>
      </c>
      <c r="CN11" s="120">
        <f>SUM(AJ11,+BL11)</f>
        <v>0</v>
      </c>
      <c r="CO11" s="120">
        <f>SUM(AK11,+BM11)</f>
        <v>0</v>
      </c>
      <c r="CP11" s="121" t="s">
        <v>241</v>
      </c>
      <c r="CQ11" s="120">
        <f>SUM(AM11,+BO11)</f>
        <v>311064</v>
      </c>
      <c r="CR11" s="120">
        <f>SUM(AN11,+BP11)</f>
        <v>41731</v>
      </c>
      <c r="CS11" s="120">
        <f>SUM(AO11,+BQ11)</f>
        <v>9589</v>
      </c>
      <c r="CT11" s="120">
        <f>SUM(AP11,+BR11)</f>
        <v>0</v>
      </c>
      <c r="CU11" s="120">
        <f>SUM(AQ11,+BS11)</f>
        <v>32142</v>
      </c>
      <c r="CV11" s="120">
        <f>SUM(AR11,+BT11)</f>
        <v>0</v>
      </c>
      <c r="CW11" s="120">
        <f>SUM(AS11,+BU11)</f>
        <v>60800</v>
      </c>
      <c r="CX11" s="120">
        <f>SUM(AT11,+BV11)</f>
        <v>0</v>
      </c>
      <c r="CY11" s="120">
        <f>SUM(AU11,+BW11)</f>
        <v>60295</v>
      </c>
      <c r="CZ11" s="120">
        <f>SUM(AV11,+BX11)</f>
        <v>505</v>
      </c>
      <c r="DA11" s="120">
        <f>SUM(AW11,+BY11)</f>
        <v>0</v>
      </c>
      <c r="DB11" s="120">
        <f>SUM(AX11,+BZ11)</f>
        <v>205267</v>
      </c>
      <c r="DC11" s="120">
        <f>SUM(AY11,+CA11)</f>
        <v>0</v>
      </c>
      <c r="DD11" s="120">
        <f>SUM(AZ11,+CB11)</f>
        <v>194143</v>
      </c>
      <c r="DE11" s="120">
        <f>SUM(BA11,+CC11)</f>
        <v>9187</v>
      </c>
      <c r="DF11" s="120">
        <f>SUM(BB11,+CD11)</f>
        <v>1937</v>
      </c>
      <c r="DG11" s="121" t="s">
        <v>241</v>
      </c>
      <c r="DH11" s="120">
        <f>SUM(BD11,+CF11)</f>
        <v>3266</v>
      </c>
      <c r="DI11" s="120">
        <f>SUM(BE11,+CG11)</f>
        <v>401</v>
      </c>
      <c r="DJ11" s="120">
        <f>SUM(BF11,+CH11)</f>
        <v>311465</v>
      </c>
    </row>
  </sheetData>
  <sheetProtection/>
  <autoFilter ref="A6:DJ11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235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236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237</v>
      </c>
      <c r="B7" s="191" t="s">
        <v>238</v>
      </c>
      <c r="C7" s="190" t="s">
        <v>242</v>
      </c>
      <c r="D7" s="192">
        <f>SUM(D8:D232)</f>
        <v>15933696</v>
      </c>
      <c r="E7" s="192">
        <f>SUM(E8:E232)</f>
        <v>3565575</v>
      </c>
      <c r="F7" s="192">
        <f>SUM(F8:F232)</f>
        <v>657380</v>
      </c>
      <c r="G7" s="192">
        <f>SUM(G8:G232)</f>
        <v>23337</v>
      </c>
      <c r="H7" s="192">
        <f>SUM(H8:H232)</f>
        <v>124500</v>
      </c>
      <c r="I7" s="192">
        <f>SUM(I8:I232)</f>
        <v>1616854</v>
      </c>
      <c r="J7" s="192">
        <f>SUM(J8:J232)</f>
        <v>1294662</v>
      </c>
      <c r="K7" s="192">
        <f>SUM(K8:K232)</f>
        <v>1143504</v>
      </c>
      <c r="L7" s="192">
        <f>SUM(L8:L232)</f>
        <v>12368121</v>
      </c>
      <c r="M7" s="192">
        <f>SUM(M8:M232)</f>
        <v>2725202</v>
      </c>
      <c r="N7" s="192">
        <f>SUM(N8:N232)</f>
        <v>282436</v>
      </c>
      <c r="O7" s="192">
        <f>SUM(O8:O232)</f>
        <v>1133</v>
      </c>
      <c r="P7" s="192">
        <f>SUM(P8:P232)</f>
        <v>1382</v>
      </c>
      <c r="Q7" s="192">
        <f>SUM(Q8:Q232)</f>
        <v>0</v>
      </c>
      <c r="R7" s="192">
        <f>SUM(R8:R232)</f>
        <v>270677</v>
      </c>
      <c r="S7" s="192">
        <f>SUM(S8:S232)</f>
        <v>460313</v>
      </c>
      <c r="T7" s="192">
        <f>SUM(T8:T232)</f>
        <v>9244</v>
      </c>
      <c r="U7" s="192">
        <f>SUM(U8:U232)</f>
        <v>2442766</v>
      </c>
      <c r="V7" s="192">
        <f>SUM(V8:V232)</f>
        <v>18658898</v>
      </c>
      <c r="W7" s="192">
        <f>SUM(W8:W232)</f>
        <v>3848011</v>
      </c>
      <c r="X7" s="192">
        <f>SUM(X8:X232)</f>
        <v>658513</v>
      </c>
      <c r="Y7" s="192">
        <f>SUM(Y8:Y232)</f>
        <v>24719</v>
      </c>
      <c r="Z7" s="192">
        <f>SUM(Z8:Z232)</f>
        <v>124500</v>
      </c>
      <c r="AA7" s="192">
        <f>SUM(AA8:AA232)</f>
        <v>1887531</v>
      </c>
      <c r="AB7" s="192">
        <f>SUM(AB8:AB232)</f>
        <v>1754975</v>
      </c>
      <c r="AC7" s="192">
        <f>SUM(AC8:AC232)</f>
        <v>1152748</v>
      </c>
      <c r="AD7" s="192">
        <f>SUM(AD8:AD232)</f>
        <v>14810887</v>
      </c>
    </row>
    <row r="8" spans="1:30" s="122" customFormat="1" ht="12" customHeight="1">
      <c r="A8" s="118" t="s">
        <v>237</v>
      </c>
      <c r="B8" s="133" t="s">
        <v>202</v>
      </c>
      <c r="C8" s="118" t="s">
        <v>203</v>
      </c>
      <c r="D8" s="120">
        <f aca="true" t="shared" si="0" ref="D8:D29">SUM(E8,+L8)</f>
        <v>6307995</v>
      </c>
      <c r="E8" s="120">
        <f aca="true" t="shared" si="1" ref="E8:E29">+SUM(F8:I8,K8)</f>
        <v>1344273</v>
      </c>
      <c r="F8" s="120">
        <v>0</v>
      </c>
      <c r="G8" s="120">
        <v>20000</v>
      </c>
      <c r="H8" s="120">
        <v>47100</v>
      </c>
      <c r="I8" s="120">
        <v>442085</v>
      </c>
      <c r="J8" s="121">
        <v>0</v>
      </c>
      <c r="K8" s="120">
        <v>835088</v>
      </c>
      <c r="L8" s="120">
        <v>4963722</v>
      </c>
      <c r="M8" s="120">
        <f aca="true" t="shared" si="2" ref="M8:M29">SUM(N8,+U8)</f>
        <v>455882</v>
      </c>
      <c r="N8" s="120">
        <f aca="true" t="shared" si="3" ref="N8:N29">+SUM(O8:R8,T8)</f>
        <v>4889</v>
      </c>
      <c r="O8" s="120">
        <v>0</v>
      </c>
      <c r="P8" s="120">
        <v>0</v>
      </c>
      <c r="Q8" s="120">
        <v>0</v>
      </c>
      <c r="R8" s="120">
        <v>4889</v>
      </c>
      <c r="S8" s="121">
        <v>0</v>
      </c>
      <c r="T8" s="120">
        <v>0</v>
      </c>
      <c r="U8" s="120">
        <v>450993</v>
      </c>
      <c r="V8" s="120">
        <f aca="true" t="shared" si="4" ref="V8:V29">+SUM(D8,M8)</f>
        <v>6763877</v>
      </c>
      <c r="W8" s="120">
        <f aca="true" t="shared" si="5" ref="W8:W29">+SUM(E8,N8)</f>
        <v>1349162</v>
      </c>
      <c r="X8" s="120">
        <f aca="true" t="shared" si="6" ref="X8:X29">+SUM(F8,O8)</f>
        <v>0</v>
      </c>
      <c r="Y8" s="120">
        <f aca="true" t="shared" si="7" ref="Y8:Y29">+SUM(G8,P8)</f>
        <v>20000</v>
      </c>
      <c r="Z8" s="120">
        <f aca="true" t="shared" si="8" ref="Z8:Z29">+SUM(H8,Q8)</f>
        <v>47100</v>
      </c>
      <c r="AA8" s="120">
        <f aca="true" t="shared" si="9" ref="AA8:AA29">+SUM(I8,R8)</f>
        <v>446974</v>
      </c>
      <c r="AB8" s="121">
        <v>0</v>
      </c>
      <c r="AC8" s="120">
        <f aca="true" t="shared" si="10" ref="AC8:AC29">+SUM(K8,T8)</f>
        <v>835088</v>
      </c>
      <c r="AD8" s="120">
        <f aca="true" t="shared" si="11" ref="AD8:AD29">+SUM(L8,U8)</f>
        <v>5414715</v>
      </c>
    </row>
    <row r="9" spans="1:30" s="122" customFormat="1" ht="12" customHeight="1">
      <c r="A9" s="118" t="s">
        <v>237</v>
      </c>
      <c r="B9" s="133" t="s">
        <v>204</v>
      </c>
      <c r="C9" s="118" t="s">
        <v>205</v>
      </c>
      <c r="D9" s="120">
        <f t="shared" si="0"/>
        <v>1279293</v>
      </c>
      <c r="E9" s="120">
        <f t="shared" si="1"/>
        <v>131088</v>
      </c>
      <c r="F9" s="120">
        <v>0</v>
      </c>
      <c r="G9" s="120">
        <v>0</v>
      </c>
      <c r="H9" s="120">
        <v>0</v>
      </c>
      <c r="I9" s="120">
        <v>130812</v>
      </c>
      <c r="J9" s="121">
        <v>0</v>
      </c>
      <c r="K9" s="120">
        <v>276</v>
      </c>
      <c r="L9" s="120">
        <v>1148205</v>
      </c>
      <c r="M9" s="120">
        <f t="shared" si="2"/>
        <v>216231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216231</v>
      </c>
      <c r="V9" s="120">
        <f t="shared" si="4"/>
        <v>1495524</v>
      </c>
      <c r="W9" s="120">
        <f t="shared" si="5"/>
        <v>131088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130812</v>
      </c>
      <c r="AB9" s="121">
        <v>0</v>
      </c>
      <c r="AC9" s="120">
        <f t="shared" si="10"/>
        <v>276</v>
      </c>
      <c r="AD9" s="120">
        <f t="shared" si="11"/>
        <v>1364436</v>
      </c>
    </row>
    <row r="10" spans="1:30" s="122" customFormat="1" ht="12" customHeight="1">
      <c r="A10" s="118" t="s">
        <v>237</v>
      </c>
      <c r="B10" s="133" t="s">
        <v>206</v>
      </c>
      <c r="C10" s="118" t="s">
        <v>207</v>
      </c>
      <c r="D10" s="120">
        <f t="shared" si="0"/>
        <v>939715</v>
      </c>
      <c r="E10" s="120">
        <f t="shared" si="1"/>
        <v>282831</v>
      </c>
      <c r="F10" s="120">
        <v>38386</v>
      </c>
      <c r="G10" s="120">
        <v>1000</v>
      </c>
      <c r="H10" s="120">
        <v>77400</v>
      </c>
      <c r="I10" s="120">
        <v>119596</v>
      </c>
      <c r="J10" s="121">
        <v>0</v>
      </c>
      <c r="K10" s="120">
        <v>46449</v>
      </c>
      <c r="L10" s="120">
        <v>656884</v>
      </c>
      <c r="M10" s="120">
        <f t="shared" si="2"/>
        <v>309555</v>
      </c>
      <c r="N10" s="120">
        <f t="shared" si="3"/>
        <v>3235</v>
      </c>
      <c r="O10" s="120">
        <v>0</v>
      </c>
      <c r="P10" s="120">
        <v>0</v>
      </c>
      <c r="Q10" s="120">
        <v>0</v>
      </c>
      <c r="R10" s="120">
        <v>3202</v>
      </c>
      <c r="S10" s="121">
        <v>0</v>
      </c>
      <c r="T10" s="120">
        <v>33</v>
      </c>
      <c r="U10" s="120">
        <v>306320</v>
      </c>
      <c r="V10" s="120">
        <f t="shared" si="4"/>
        <v>1249270</v>
      </c>
      <c r="W10" s="120">
        <f t="shared" si="5"/>
        <v>286066</v>
      </c>
      <c r="X10" s="120">
        <f t="shared" si="6"/>
        <v>38386</v>
      </c>
      <c r="Y10" s="120">
        <f t="shared" si="7"/>
        <v>1000</v>
      </c>
      <c r="Z10" s="120">
        <f t="shared" si="8"/>
        <v>77400</v>
      </c>
      <c r="AA10" s="120">
        <f t="shared" si="9"/>
        <v>122798</v>
      </c>
      <c r="AB10" s="121">
        <v>0</v>
      </c>
      <c r="AC10" s="120">
        <f t="shared" si="10"/>
        <v>46482</v>
      </c>
      <c r="AD10" s="120">
        <f t="shared" si="11"/>
        <v>963204</v>
      </c>
    </row>
    <row r="11" spans="1:30" s="122" customFormat="1" ht="12" customHeight="1">
      <c r="A11" s="118" t="s">
        <v>237</v>
      </c>
      <c r="B11" s="133" t="s">
        <v>208</v>
      </c>
      <c r="C11" s="118" t="s">
        <v>209</v>
      </c>
      <c r="D11" s="120">
        <f t="shared" si="0"/>
        <v>831367</v>
      </c>
      <c r="E11" s="120">
        <f t="shared" si="1"/>
        <v>127799</v>
      </c>
      <c r="F11" s="120">
        <v>0</v>
      </c>
      <c r="G11" s="120">
        <v>0</v>
      </c>
      <c r="H11" s="120">
        <v>0</v>
      </c>
      <c r="I11" s="120">
        <v>104627</v>
      </c>
      <c r="J11" s="121">
        <v>0</v>
      </c>
      <c r="K11" s="120">
        <v>23172</v>
      </c>
      <c r="L11" s="120">
        <v>703568</v>
      </c>
      <c r="M11" s="120">
        <f t="shared" si="2"/>
        <v>310042</v>
      </c>
      <c r="N11" s="120">
        <f t="shared" si="3"/>
        <v>102120</v>
      </c>
      <c r="O11" s="120">
        <v>0</v>
      </c>
      <c r="P11" s="120">
        <v>0</v>
      </c>
      <c r="Q11" s="120">
        <v>0</v>
      </c>
      <c r="R11" s="120">
        <v>100992</v>
      </c>
      <c r="S11" s="121">
        <v>0</v>
      </c>
      <c r="T11" s="120">
        <v>1128</v>
      </c>
      <c r="U11" s="120">
        <v>207922</v>
      </c>
      <c r="V11" s="120">
        <f t="shared" si="4"/>
        <v>1141409</v>
      </c>
      <c r="W11" s="120">
        <f t="shared" si="5"/>
        <v>229919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205619</v>
      </c>
      <c r="AB11" s="121">
        <v>0</v>
      </c>
      <c r="AC11" s="120">
        <f t="shared" si="10"/>
        <v>24300</v>
      </c>
      <c r="AD11" s="120">
        <f t="shared" si="11"/>
        <v>911490</v>
      </c>
    </row>
    <row r="12" spans="1:30" s="122" customFormat="1" ht="12" customHeight="1">
      <c r="A12" s="118" t="s">
        <v>237</v>
      </c>
      <c r="B12" s="133" t="s">
        <v>210</v>
      </c>
      <c r="C12" s="118" t="s">
        <v>211</v>
      </c>
      <c r="D12" s="130">
        <f t="shared" si="0"/>
        <v>1411004</v>
      </c>
      <c r="E12" s="130">
        <f t="shared" si="1"/>
        <v>352016</v>
      </c>
      <c r="F12" s="130">
        <v>143605</v>
      </c>
      <c r="G12" s="130">
        <v>675</v>
      </c>
      <c r="H12" s="130">
        <v>0</v>
      </c>
      <c r="I12" s="130">
        <v>176487</v>
      </c>
      <c r="J12" s="131">
        <v>0</v>
      </c>
      <c r="K12" s="130">
        <v>31249</v>
      </c>
      <c r="L12" s="130">
        <v>1058988</v>
      </c>
      <c r="M12" s="130">
        <f t="shared" si="2"/>
        <v>134344</v>
      </c>
      <c r="N12" s="130">
        <f t="shared" si="3"/>
        <v>42</v>
      </c>
      <c r="O12" s="130">
        <v>0</v>
      </c>
      <c r="P12" s="130">
        <v>0</v>
      </c>
      <c r="Q12" s="130">
        <v>0</v>
      </c>
      <c r="R12" s="130">
        <v>22</v>
      </c>
      <c r="S12" s="131">
        <v>0</v>
      </c>
      <c r="T12" s="130">
        <v>20</v>
      </c>
      <c r="U12" s="130">
        <v>134302</v>
      </c>
      <c r="V12" s="130">
        <f t="shared" si="4"/>
        <v>1545348</v>
      </c>
      <c r="W12" s="130">
        <f t="shared" si="5"/>
        <v>352058</v>
      </c>
      <c r="X12" s="130">
        <f t="shared" si="6"/>
        <v>143605</v>
      </c>
      <c r="Y12" s="130">
        <f t="shared" si="7"/>
        <v>675</v>
      </c>
      <c r="Z12" s="130">
        <f t="shared" si="8"/>
        <v>0</v>
      </c>
      <c r="AA12" s="130">
        <f t="shared" si="9"/>
        <v>176509</v>
      </c>
      <c r="AB12" s="131">
        <v>0</v>
      </c>
      <c r="AC12" s="130">
        <f t="shared" si="10"/>
        <v>31269</v>
      </c>
      <c r="AD12" s="130">
        <f t="shared" si="11"/>
        <v>1193290</v>
      </c>
    </row>
    <row r="13" spans="1:30" s="122" customFormat="1" ht="12" customHeight="1">
      <c r="A13" s="118" t="s">
        <v>237</v>
      </c>
      <c r="B13" s="133" t="s">
        <v>212</v>
      </c>
      <c r="C13" s="118" t="s">
        <v>213</v>
      </c>
      <c r="D13" s="130">
        <f t="shared" si="0"/>
        <v>597804</v>
      </c>
      <c r="E13" s="130">
        <f t="shared" si="1"/>
        <v>73817</v>
      </c>
      <c r="F13" s="130">
        <v>1000</v>
      </c>
      <c r="G13" s="130">
        <v>0</v>
      </c>
      <c r="H13" s="130">
        <v>0</v>
      </c>
      <c r="I13" s="130">
        <v>38250</v>
      </c>
      <c r="J13" s="131">
        <v>0</v>
      </c>
      <c r="K13" s="130">
        <v>34567</v>
      </c>
      <c r="L13" s="130">
        <v>523987</v>
      </c>
      <c r="M13" s="130">
        <f t="shared" si="2"/>
        <v>63748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63748</v>
      </c>
      <c r="V13" s="130">
        <f t="shared" si="4"/>
        <v>661552</v>
      </c>
      <c r="W13" s="130">
        <f t="shared" si="5"/>
        <v>73817</v>
      </c>
      <c r="X13" s="130">
        <f t="shared" si="6"/>
        <v>1000</v>
      </c>
      <c r="Y13" s="130">
        <f t="shared" si="7"/>
        <v>0</v>
      </c>
      <c r="Z13" s="130">
        <f t="shared" si="8"/>
        <v>0</v>
      </c>
      <c r="AA13" s="130">
        <f t="shared" si="9"/>
        <v>38250</v>
      </c>
      <c r="AB13" s="131">
        <v>0</v>
      </c>
      <c r="AC13" s="130">
        <f t="shared" si="10"/>
        <v>34567</v>
      </c>
      <c r="AD13" s="130">
        <f t="shared" si="11"/>
        <v>587735</v>
      </c>
    </row>
    <row r="14" spans="1:30" s="122" customFormat="1" ht="12" customHeight="1">
      <c r="A14" s="118" t="s">
        <v>237</v>
      </c>
      <c r="B14" s="133" t="s">
        <v>214</v>
      </c>
      <c r="C14" s="118" t="s">
        <v>215</v>
      </c>
      <c r="D14" s="130">
        <f t="shared" si="0"/>
        <v>422953</v>
      </c>
      <c r="E14" s="130">
        <f t="shared" si="1"/>
        <v>30980</v>
      </c>
      <c r="F14" s="130">
        <v>0</v>
      </c>
      <c r="G14" s="130">
        <v>862</v>
      </c>
      <c r="H14" s="130">
        <v>0</v>
      </c>
      <c r="I14" s="130">
        <v>25962</v>
      </c>
      <c r="J14" s="131">
        <v>0</v>
      </c>
      <c r="K14" s="130">
        <v>4156</v>
      </c>
      <c r="L14" s="130">
        <v>391973</v>
      </c>
      <c r="M14" s="130">
        <f t="shared" si="2"/>
        <v>84685</v>
      </c>
      <c r="N14" s="130">
        <f t="shared" si="3"/>
        <v>9688</v>
      </c>
      <c r="O14" s="130">
        <v>1133</v>
      </c>
      <c r="P14" s="130">
        <v>1382</v>
      </c>
      <c r="Q14" s="130">
        <v>0</v>
      </c>
      <c r="R14" s="130">
        <v>7173</v>
      </c>
      <c r="S14" s="131">
        <v>0</v>
      </c>
      <c r="T14" s="130">
        <v>0</v>
      </c>
      <c r="U14" s="130">
        <v>74997</v>
      </c>
      <c r="V14" s="130">
        <f t="shared" si="4"/>
        <v>507638</v>
      </c>
      <c r="W14" s="130">
        <f t="shared" si="5"/>
        <v>40668</v>
      </c>
      <c r="X14" s="130">
        <f t="shared" si="6"/>
        <v>1133</v>
      </c>
      <c r="Y14" s="130">
        <f t="shared" si="7"/>
        <v>2244</v>
      </c>
      <c r="Z14" s="130">
        <f t="shared" si="8"/>
        <v>0</v>
      </c>
      <c r="AA14" s="130">
        <f t="shared" si="9"/>
        <v>33135</v>
      </c>
      <c r="AB14" s="131">
        <v>0</v>
      </c>
      <c r="AC14" s="130">
        <f t="shared" si="10"/>
        <v>4156</v>
      </c>
      <c r="AD14" s="130">
        <f t="shared" si="11"/>
        <v>466970</v>
      </c>
    </row>
    <row r="15" spans="1:30" s="122" customFormat="1" ht="12" customHeight="1">
      <c r="A15" s="118" t="s">
        <v>237</v>
      </c>
      <c r="B15" s="133" t="s">
        <v>216</v>
      </c>
      <c r="C15" s="118" t="s">
        <v>217</v>
      </c>
      <c r="D15" s="130">
        <f t="shared" si="0"/>
        <v>274383</v>
      </c>
      <c r="E15" s="130">
        <f t="shared" si="1"/>
        <v>120497</v>
      </c>
      <c r="F15" s="130">
        <v>45943</v>
      </c>
      <c r="G15" s="130">
        <v>0</v>
      </c>
      <c r="H15" s="130">
        <v>0</v>
      </c>
      <c r="I15" s="130">
        <v>28716</v>
      </c>
      <c r="J15" s="131">
        <v>0</v>
      </c>
      <c r="K15" s="130">
        <v>45838</v>
      </c>
      <c r="L15" s="130">
        <v>153886</v>
      </c>
      <c r="M15" s="130">
        <f t="shared" si="2"/>
        <v>73321</v>
      </c>
      <c r="N15" s="130">
        <f t="shared" si="3"/>
        <v>9256</v>
      </c>
      <c r="O15" s="130">
        <v>0</v>
      </c>
      <c r="P15" s="130">
        <v>0</v>
      </c>
      <c r="Q15" s="130">
        <v>0</v>
      </c>
      <c r="R15" s="130">
        <v>9256</v>
      </c>
      <c r="S15" s="131">
        <v>0</v>
      </c>
      <c r="T15" s="130">
        <v>0</v>
      </c>
      <c r="U15" s="130">
        <v>64065</v>
      </c>
      <c r="V15" s="130">
        <f t="shared" si="4"/>
        <v>347704</v>
      </c>
      <c r="W15" s="130">
        <f t="shared" si="5"/>
        <v>129753</v>
      </c>
      <c r="X15" s="130">
        <f t="shared" si="6"/>
        <v>45943</v>
      </c>
      <c r="Y15" s="130">
        <f t="shared" si="7"/>
        <v>0</v>
      </c>
      <c r="Z15" s="130">
        <f t="shared" si="8"/>
        <v>0</v>
      </c>
      <c r="AA15" s="130">
        <f t="shared" si="9"/>
        <v>37972</v>
      </c>
      <c r="AB15" s="131">
        <v>0</v>
      </c>
      <c r="AC15" s="130">
        <f t="shared" si="10"/>
        <v>45838</v>
      </c>
      <c r="AD15" s="130">
        <f t="shared" si="11"/>
        <v>217951</v>
      </c>
    </row>
    <row r="16" spans="1:30" s="122" customFormat="1" ht="12" customHeight="1">
      <c r="A16" s="118" t="s">
        <v>237</v>
      </c>
      <c r="B16" s="133" t="s">
        <v>218</v>
      </c>
      <c r="C16" s="118" t="s">
        <v>219</v>
      </c>
      <c r="D16" s="130">
        <f t="shared" si="0"/>
        <v>307743</v>
      </c>
      <c r="E16" s="130">
        <f t="shared" si="1"/>
        <v>52077</v>
      </c>
      <c r="F16" s="130">
        <v>0</v>
      </c>
      <c r="G16" s="130">
        <v>0</v>
      </c>
      <c r="H16" s="130">
        <v>0</v>
      </c>
      <c r="I16" s="130">
        <v>40104</v>
      </c>
      <c r="J16" s="131">
        <v>0</v>
      </c>
      <c r="K16" s="130">
        <v>11973</v>
      </c>
      <c r="L16" s="130">
        <v>255666</v>
      </c>
      <c r="M16" s="130">
        <f t="shared" si="2"/>
        <v>94959</v>
      </c>
      <c r="N16" s="130">
        <f t="shared" si="3"/>
        <v>36</v>
      </c>
      <c r="O16" s="130">
        <v>0</v>
      </c>
      <c r="P16" s="130">
        <v>0</v>
      </c>
      <c r="Q16" s="130">
        <v>0</v>
      </c>
      <c r="R16" s="130">
        <v>13</v>
      </c>
      <c r="S16" s="131">
        <v>0</v>
      </c>
      <c r="T16" s="130">
        <v>23</v>
      </c>
      <c r="U16" s="130">
        <v>94923</v>
      </c>
      <c r="V16" s="130">
        <f t="shared" si="4"/>
        <v>402702</v>
      </c>
      <c r="W16" s="130">
        <f t="shared" si="5"/>
        <v>52113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40117</v>
      </c>
      <c r="AB16" s="131">
        <v>0</v>
      </c>
      <c r="AC16" s="130">
        <f t="shared" si="10"/>
        <v>11996</v>
      </c>
      <c r="AD16" s="130">
        <f t="shared" si="11"/>
        <v>350589</v>
      </c>
    </row>
    <row r="17" spans="1:30" s="122" customFormat="1" ht="12" customHeight="1">
      <c r="A17" s="118" t="s">
        <v>237</v>
      </c>
      <c r="B17" s="133" t="s">
        <v>220</v>
      </c>
      <c r="C17" s="118" t="s">
        <v>221</v>
      </c>
      <c r="D17" s="130">
        <f t="shared" si="0"/>
        <v>277430</v>
      </c>
      <c r="E17" s="130">
        <f t="shared" si="1"/>
        <v>4446</v>
      </c>
      <c r="F17" s="130">
        <v>0</v>
      </c>
      <c r="G17" s="130">
        <v>800</v>
      </c>
      <c r="H17" s="130">
        <v>0</v>
      </c>
      <c r="I17" s="130">
        <v>0</v>
      </c>
      <c r="J17" s="131">
        <v>0</v>
      </c>
      <c r="K17" s="130">
        <v>3646</v>
      </c>
      <c r="L17" s="130">
        <v>272984</v>
      </c>
      <c r="M17" s="130">
        <f t="shared" si="2"/>
        <v>126826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126826</v>
      </c>
      <c r="V17" s="130">
        <f t="shared" si="4"/>
        <v>404256</v>
      </c>
      <c r="W17" s="130">
        <f t="shared" si="5"/>
        <v>4446</v>
      </c>
      <c r="X17" s="130">
        <f t="shared" si="6"/>
        <v>0</v>
      </c>
      <c r="Y17" s="130">
        <f t="shared" si="7"/>
        <v>800</v>
      </c>
      <c r="Z17" s="130">
        <f t="shared" si="8"/>
        <v>0</v>
      </c>
      <c r="AA17" s="130">
        <f t="shared" si="9"/>
        <v>0</v>
      </c>
      <c r="AB17" s="131">
        <v>0</v>
      </c>
      <c r="AC17" s="130">
        <f t="shared" si="10"/>
        <v>3646</v>
      </c>
      <c r="AD17" s="130">
        <f t="shared" si="11"/>
        <v>399810</v>
      </c>
    </row>
    <row r="18" spans="1:30" s="122" customFormat="1" ht="12" customHeight="1">
      <c r="A18" s="118" t="s">
        <v>237</v>
      </c>
      <c r="B18" s="133" t="s">
        <v>222</v>
      </c>
      <c r="C18" s="118" t="s">
        <v>223</v>
      </c>
      <c r="D18" s="130">
        <f t="shared" si="0"/>
        <v>873291</v>
      </c>
      <c r="E18" s="130">
        <f t="shared" si="1"/>
        <v>118527</v>
      </c>
      <c r="F18" s="130">
        <v>0</v>
      </c>
      <c r="G18" s="130">
        <v>0</v>
      </c>
      <c r="H18" s="130">
        <v>0</v>
      </c>
      <c r="I18" s="130">
        <v>96876</v>
      </c>
      <c r="J18" s="131">
        <v>0</v>
      </c>
      <c r="K18" s="130">
        <v>21651</v>
      </c>
      <c r="L18" s="130">
        <v>754764</v>
      </c>
      <c r="M18" s="130">
        <f t="shared" si="2"/>
        <v>310083</v>
      </c>
      <c r="N18" s="130">
        <f t="shared" si="3"/>
        <v>132458</v>
      </c>
      <c r="O18" s="130">
        <v>0</v>
      </c>
      <c r="P18" s="130">
        <v>0</v>
      </c>
      <c r="Q18" s="130">
        <v>0</v>
      </c>
      <c r="R18" s="130">
        <v>132458</v>
      </c>
      <c r="S18" s="131">
        <v>0</v>
      </c>
      <c r="T18" s="130">
        <v>0</v>
      </c>
      <c r="U18" s="130">
        <v>177625</v>
      </c>
      <c r="V18" s="130">
        <f t="shared" si="4"/>
        <v>1183374</v>
      </c>
      <c r="W18" s="130">
        <f t="shared" si="5"/>
        <v>250985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229334</v>
      </c>
      <c r="AB18" s="131">
        <v>0</v>
      </c>
      <c r="AC18" s="130">
        <f t="shared" si="10"/>
        <v>21651</v>
      </c>
      <c r="AD18" s="130">
        <f t="shared" si="11"/>
        <v>932389</v>
      </c>
    </row>
    <row r="19" spans="1:30" s="122" customFormat="1" ht="12" customHeight="1">
      <c r="A19" s="118" t="s">
        <v>237</v>
      </c>
      <c r="B19" s="133" t="s">
        <v>224</v>
      </c>
      <c r="C19" s="118" t="s">
        <v>225</v>
      </c>
      <c r="D19" s="130">
        <f t="shared" si="0"/>
        <v>467208</v>
      </c>
      <c r="E19" s="130">
        <f t="shared" si="1"/>
        <v>94775</v>
      </c>
      <c r="F19" s="130">
        <v>0</v>
      </c>
      <c r="G19" s="130">
        <v>0</v>
      </c>
      <c r="H19" s="130">
        <v>0</v>
      </c>
      <c r="I19" s="130">
        <v>54723</v>
      </c>
      <c r="J19" s="131">
        <v>0</v>
      </c>
      <c r="K19" s="130">
        <v>40052</v>
      </c>
      <c r="L19" s="130">
        <v>372433</v>
      </c>
      <c r="M19" s="130">
        <f t="shared" si="2"/>
        <v>150146</v>
      </c>
      <c r="N19" s="130">
        <f t="shared" si="3"/>
        <v>63</v>
      </c>
      <c r="O19" s="130">
        <v>0</v>
      </c>
      <c r="P19" s="130">
        <v>0</v>
      </c>
      <c r="Q19" s="130">
        <v>0</v>
      </c>
      <c r="R19" s="130">
        <v>12</v>
      </c>
      <c r="S19" s="131">
        <v>0</v>
      </c>
      <c r="T19" s="130">
        <v>51</v>
      </c>
      <c r="U19" s="130">
        <v>150083</v>
      </c>
      <c r="V19" s="130">
        <f t="shared" si="4"/>
        <v>617354</v>
      </c>
      <c r="W19" s="130">
        <f t="shared" si="5"/>
        <v>94838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54735</v>
      </c>
      <c r="AB19" s="131">
        <v>0</v>
      </c>
      <c r="AC19" s="130">
        <f t="shared" si="10"/>
        <v>40103</v>
      </c>
      <c r="AD19" s="130">
        <f t="shared" si="11"/>
        <v>522516</v>
      </c>
    </row>
    <row r="20" spans="1:30" s="122" customFormat="1" ht="12" customHeight="1">
      <c r="A20" s="118" t="s">
        <v>237</v>
      </c>
      <c r="B20" s="133" t="s">
        <v>226</v>
      </c>
      <c r="C20" s="118" t="s">
        <v>227</v>
      </c>
      <c r="D20" s="130">
        <f t="shared" si="0"/>
        <v>393111</v>
      </c>
      <c r="E20" s="130">
        <f t="shared" si="1"/>
        <v>11028</v>
      </c>
      <c r="F20" s="130">
        <v>0</v>
      </c>
      <c r="G20" s="130">
        <v>0</v>
      </c>
      <c r="H20" s="130">
        <v>0</v>
      </c>
      <c r="I20" s="130">
        <v>11028</v>
      </c>
      <c r="J20" s="131">
        <v>0</v>
      </c>
      <c r="K20" s="130">
        <v>0</v>
      </c>
      <c r="L20" s="130">
        <v>382083</v>
      </c>
      <c r="M20" s="130">
        <f t="shared" si="2"/>
        <v>176636</v>
      </c>
      <c r="N20" s="130">
        <f t="shared" si="3"/>
        <v>5319</v>
      </c>
      <c r="O20" s="130">
        <v>0</v>
      </c>
      <c r="P20" s="130">
        <v>0</v>
      </c>
      <c r="Q20" s="130">
        <v>0</v>
      </c>
      <c r="R20" s="130">
        <v>5319</v>
      </c>
      <c r="S20" s="131">
        <v>0</v>
      </c>
      <c r="T20" s="130">
        <v>0</v>
      </c>
      <c r="U20" s="130">
        <v>171317</v>
      </c>
      <c r="V20" s="130">
        <f t="shared" si="4"/>
        <v>569747</v>
      </c>
      <c r="W20" s="130">
        <f t="shared" si="5"/>
        <v>16347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16347</v>
      </c>
      <c r="AB20" s="131">
        <v>0</v>
      </c>
      <c r="AC20" s="130">
        <f t="shared" si="10"/>
        <v>0</v>
      </c>
      <c r="AD20" s="130">
        <f t="shared" si="11"/>
        <v>553400</v>
      </c>
    </row>
    <row r="21" spans="1:30" s="122" customFormat="1" ht="12" customHeight="1">
      <c r="A21" s="118" t="s">
        <v>237</v>
      </c>
      <c r="B21" s="133" t="s">
        <v>228</v>
      </c>
      <c r="C21" s="118" t="s">
        <v>229</v>
      </c>
      <c r="D21" s="130">
        <f t="shared" si="0"/>
        <v>338769</v>
      </c>
      <c r="E21" s="130">
        <f t="shared" si="1"/>
        <v>127693</v>
      </c>
      <c r="F21" s="130">
        <v>64506</v>
      </c>
      <c r="G21" s="130">
        <v>0</v>
      </c>
      <c r="H21" s="130">
        <v>0</v>
      </c>
      <c r="I21" s="130">
        <v>54846</v>
      </c>
      <c r="J21" s="131">
        <v>0</v>
      </c>
      <c r="K21" s="130">
        <v>8341</v>
      </c>
      <c r="L21" s="130">
        <v>211076</v>
      </c>
      <c r="M21" s="130">
        <f t="shared" si="2"/>
        <v>48755</v>
      </c>
      <c r="N21" s="130">
        <f t="shared" si="3"/>
        <v>2564</v>
      </c>
      <c r="O21" s="130">
        <v>0</v>
      </c>
      <c r="P21" s="130">
        <v>0</v>
      </c>
      <c r="Q21" s="130">
        <v>0</v>
      </c>
      <c r="R21" s="130">
        <v>2564</v>
      </c>
      <c r="S21" s="131">
        <v>0</v>
      </c>
      <c r="T21" s="130">
        <v>0</v>
      </c>
      <c r="U21" s="130">
        <v>46191</v>
      </c>
      <c r="V21" s="130">
        <f t="shared" si="4"/>
        <v>387524</v>
      </c>
      <c r="W21" s="130">
        <f t="shared" si="5"/>
        <v>130257</v>
      </c>
      <c r="X21" s="130">
        <f t="shared" si="6"/>
        <v>64506</v>
      </c>
      <c r="Y21" s="130">
        <f t="shared" si="7"/>
        <v>0</v>
      </c>
      <c r="Z21" s="130">
        <f t="shared" si="8"/>
        <v>0</v>
      </c>
      <c r="AA21" s="130">
        <f t="shared" si="9"/>
        <v>57410</v>
      </c>
      <c r="AB21" s="131">
        <v>0</v>
      </c>
      <c r="AC21" s="130">
        <f t="shared" si="10"/>
        <v>8341</v>
      </c>
      <c r="AD21" s="130">
        <f t="shared" si="11"/>
        <v>257267</v>
      </c>
    </row>
    <row r="22" spans="1:30" s="122" customFormat="1" ht="12" customHeight="1">
      <c r="A22" s="118" t="s">
        <v>237</v>
      </c>
      <c r="B22" s="133" t="s">
        <v>230</v>
      </c>
      <c r="C22" s="118" t="s">
        <v>231</v>
      </c>
      <c r="D22" s="130">
        <f t="shared" si="0"/>
        <v>98442</v>
      </c>
      <c r="E22" s="130">
        <f t="shared" si="1"/>
        <v>7011</v>
      </c>
      <c r="F22" s="130">
        <v>0</v>
      </c>
      <c r="G22" s="130">
        <v>0</v>
      </c>
      <c r="H22" s="130">
        <v>0</v>
      </c>
      <c r="I22" s="130">
        <v>6656</v>
      </c>
      <c r="J22" s="131">
        <v>0</v>
      </c>
      <c r="K22" s="130">
        <v>355</v>
      </c>
      <c r="L22" s="130">
        <v>91431</v>
      </c>
      <c r="M22" s="130">
        <f t="shared" si="2"/>
        <v>7106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7106</v>
      </c>
      <c r="V22" s="130">
        <f t="shared" si="4"/>
        <v>105548</v>
      </c>
      <c r="W22" s="130">
        <f t="shared" si="5"/>
        <v>7011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6656</v>
      </c>
      <c r="AB22" s="131">
        <v>0</v>
      </c>
      <c r="AC22" s="130">
        <f t="shared" si="10"/>
        <v>355</v>
      </c>
      <c r="AD22" s="130">
        <f t="shared" si="11"/>
        <v>98537</v>
      </c>
    </row>
    <row r="23" spans="1:30" s="122" customFormat="1" ht="12" customHeight="1">
      <c r="A23" s="118" t="s">
        <v>237</v>
      </c>
      <c r="B23" s="133" t="s">
        <v>232</v>
      </c>
      <c r="C23" s="118" t="s">
        <v>233</v>
      </c>
      <c r="D23" s="130">
        <f t="shared" si="0"/>
        <v>190392</v>
      </c>
      <c r="E23" s="130">
        <f t="shared" si="1"/>
        <v>20591</v>
      </c>
      <c r="F23" s="130">
        <v>0</v>
      </c>
      <c r="G23" s="130">
        <v>0</v>
      </c>
      <c r="H23" s="130">
        <v>0</v>
      </c>
      <c r="I23" s="130">
        <v>20591</v>
      </c>
      <c r="J23" s="131">
        <v>0</v>
      </c>
      <c r="K23" s="130">
        <v>0</v>
      </c>
      <c r="L23" s="130">
        <v>169801</v>
      </c>
      <c r="M23" s="130">
        <f t="shared" si="2"/>
        <v>57385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57385</v>
      </c>
      <c r="V23" s="130">
        <f t="shared" si="4"/>
        <v>247777</v>
      </c>
      <c r="W23" s="130">
        <f t="shared" si="5"/>
        <v>20591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20591</v>
      </c>
      <c r="AB23" s="131">
        <v>0</v>
      </c>
      <c r="AC23" s="130">
        <f t="shared" si="10"/>
        <v>0</v>
      </c>
      <c r="AD23" s="130">
        <f t="shared" si="11"/>
        <v>227186</v>
      </c>
    </row>
    <row r="24" spans="1:30" s="122" customFormat="1" ht="12" customHeight="1">
      <c r="A24" s="118" t="s">
        <v>237</v>
      </c>
      <c r="B24" s="133" t="s">
        <v>234</v>
      </c>
      <c r="C24" s="118" t="s">
        <v>243</v>
      </c>
      <c r="D24" s="130">
        <f t="shared" si="0"/>
        <v>115092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115092</v>
      </c>
      <c r="M24" s="130">
        <f t="shared" si="2"/>
        <v>40895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40895</v>
      </c>
      <c r="V24" s="130">
        <f t="shared" si="4"/>
        <v>155987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0</v>
      </c>
      <c r="AD24" s="130">
        <f t="shared" si="11"/>
        <v>155987</v>
      </c>
    </row>
    <row r="25" spans="1:30" s="122" customFormat="1" ht="12" customHeight="1">
      <c r="A25" s="118" t="s">
        <v>237</v>
      </c>
      <c r="B25" s="133" t="s">
        <v>244</v>
      </c>
      <c r="C25" s="118" t="s">
        <v>245</v>
      </c>
      <c r="D25" s="130">
        <f t="shared" si="0"/>
        <v>140724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140724</v>
      </c>
      <c r="M25" s="130">
        <f t="shared" si="2"/>
        <v>51837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51837</v>
      </c>
      <c r="V25" s="130">
        <f t="shared" si="4"/>
        <v>192561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192561</v>
      </c>
    </row>
    <row r="26" spans="1:30" s="122" customFormat="1" ht="12" customHeight="1">
      <c r="A26" s="118" t="s">
        <v>237</v>
      </c>
      <c r="B26" s="133" t="s">
        <v>248</v>
      </c>
      <c r="C26" s="118" t="s">
        <v>249</v>
      </c>
      <c r="D26" s="130">
        <f t="shared" si="0"/>
        <v>24043</v>
      </c>
      <c r="E26" s="130">
        <f t="shared" si="1"/>
        <v>24043</v>
      </c>
      <c r="F26" s="130">
        <v>0</v>
      </c>
      <c r="G26" s="130">
        <v>0</v>
      </c>
      <c r="H26" s="130">
        <v>0</v>
      </c>
      <c r="I26" s="130">
        <v>19077</v>
      </c>
      <c r="J26" s="131">
        <v>335298</v>
      </c>
      <c r="K26" s="130">
        <v>4966</v>
      </c>
      <c r="L26" s="130">
        <v>0</v>
      </c>
      <c r="M26" s="130">
        <f t="shared" si="2"/>
        <v>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183370</v>
      </c>
      <c r="T26" s="130">
        <v>0</v>
      </c>
      <c r="U26" s="130">
        <v>0</v>
      </c>
      <c r="V26" s="130">
        <f t="shared" si="4"/>
        <v>24043</v>
      </c>
      <c r="W26" s="130">
        <f t="shared" si="5"/>
        <v>24043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19077</v>
      </c>
      <c r="AB26" s="131">
        <f>+SUM(J26,S26)</f>
        <v>518668</v>
      </c>
      <c r="AC26" s="130">
        <f t="shared" si="10"/>
        <v>4966</v>
      </c>
      <c r="AD26" s="130">
        <f t="shared" si="11"/>
        <v>0</v>
      </c>
    </row>
    <row r="27" spans="1:30" s="122" customFormat="1" ht="12" customHeight="1">
      <c r="A27" s="118" t="s">
        <v>237</v>
      </c>
      <c r="B27" s="133" t="s">
        <v>250</v>
      </c>
      <c r="C27" s="118" t="s">
        <v>251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0</v>
      </c>
      <c r="M27" s="130">
        <f t="shared" si="2"/>
        <v>3583</v>
      </c>
      <c r="N27" s="130">
        <f t="shared" si="3"/>
        <v>3583</v>
      </c>
      <c r="O27" s="130">
        <v>0</v>
      </c>
      <c r="P27" s="130">
        <v>0</v>
      </c>
      <c r="Q27" s="130">
        <v>0</v>
      </c>
      <c r="R27" s="130">
        <v>3583</v>
      </c>
      <c r="S27" s="131">
        <v>184211</v>
      </c>
      <c r="T27" s="130">
        <v>0</v>
      </c>
      <c r="U27" s="130">
        <v>0</v>
      </c>
      <c r="V27" s="130">
        <f t="shared" si="4"/>
        <v>3583</v>
      </c>
      <c r="W27" s="130">
        <f t="shared" si="5"/>
        <v>3583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3583</v>
      </c>
      <c r="AB27" s="131">
        <f>+SUM(J27,S27)</f>
        <v>184211</v>
      </c>
      <c r="AC27" s="130">
        <f t="shared" si="10"/>
        <v>0</v>
      </c>
      <c r="AD27" s="130">
        <f t="shared" si="11"/>
        <v>0</v>
      </c>
    </row>
    <row r="28" spans="1:30" s="122" customFormat="1" ht="12" customHeight="1">
      <c r="A28" s="118" t="s">
        <v>237</v>
      </c>
      <c r="B28" s="133" t="s">
        <v>252</v>
      </c>
      <c r="C28" s="118" t="s">
        <v>253</v>
      </c>
      <c r="D28" s="130">
        <f t="shared" si="0"/>
        <v>601200</v>
      </c>
      <c r="E28" s="130">
        <f t="shared" si="1"/>
        <v>600346</v>
      </c>
      <c r="F28" s="130">
        <v>363940</v>
      </c>
      <c r="G28" s="130">
        <v>0</v>
      </c>
      <c r="H28" s="130">
        <v>0</v>
      </c>
      <c r="I28" s="130">
        <v>236273</v>
      </c>
      <c r="J28" s="131">
        <v>791551</v>
      </c>
      <c r="K28" s="130">
        <v>133</v>
      </c>
      <c r="L28" s="130">
        <v>854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0</v>
      </c>
      <c r="V28" s="130">
        <f t="shared" si="4"/>
        <v>601200</v>
      </c>
      <c r="W28" s="130">
        <f t="shared" si="5"/>
        <v>600346</v>
      </c>
      <c r="X28" s="130">
        <f t="shared" si="6"/>
        <v>363940</v>
      </c>
      <c r="Y28" s="130">
        <f t="shared" si="7"/>
        <v>0</v>
      </c>
      <c r="Z28" s="130">
        <f t="shared" si="8"/>
        <v>0</v>
      </c>
      <c r="AA28" s="130">
        <f t="shared" si="9"/>
        <v>236273</v>
      </c>
      <c r="AB28" s="131">
        <f>+SUM(J28,S28)</f>
        <v>791551</v>
      </c>
      <c r="AC28" s="130">
        <f t="shared" si="10"/>
        <v>133</v>
      </c>
      <c r="AD28" s="130">
        <f t="shared" si="11"/>
        <v>854</v>
      </c>
    </row>
    <row r="29" spans="1:30" s="122" customFormat="1" ht="12" customHeight="1">
      <c r="A29" s="118" t="s">
        <v>237</v>
      </c>
      <c r="B29" s="133" t="s">
        <v>254</v>
      </c>
      <c r="C29" s="118" t="s">
        <v>255</v>
      </c>
      <c r="D29" s="130">
        <f t="shared" si="0"/>
        <v>41737</v>
      </c>
      <c r="E29" s="130">
        <f t="shared" si="1"/>
        <v>41737</v>
      </c>
      <c r="F29" s="130">
        <v>0</v>
      </c>
      <c r="G29" s="130">
        <v>0</v>
      </c>
      <c r="H29" s="130">
        <v>0</v>
      </c>
      <c r="I29" s="130">
        <v>10145</v>
      </c>
      <c r="J29" s="131">
        <v>167813</v>
      </c>
      <c r="K29" s="130">
        <v>31592</v>
      </c>
      <c r="L29" s="130">
        <v>0</v>
      </c>
      <c r="M29" s="130">
        <f t="shared" si="2"/>
        <v>9183</v>
      </c>
      <c r="N29" s="130">
        <f t="shared" si="3"/>
        <v>9183</v>
      </c>
      <c r="O29" s="130">
        <v>0</v>
      </c>
      <c r="P29" s="130">
        <v>0</v>
      </c>
      <c r="Q29" s="130">
        <v>0</v>
      </c>
      <c r="R29" s="130">
        <v>1194</v>
      </c>
      <c r="S29" s="131">
        <v>92732</v>
      </c>
      <c r="T29" s="130">
        <v>7989</v>
      </c>
      <c r="U29" s="130">
        <v>0</v>
      </c>
      <c r="V29" s="130">
        <f t="shared" si="4"/>
        <v>50920</v>
      </c>
      <c r="W29" s="130">
        <f t="shared" si="5"/>
        <v>50920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11339</v>
      </c>
      <c r="AB29" s="131">
        <f>+SUM(J29,S29)</f>
        <v>260545</v>
      </c>
      <c r="AC29" s="130">
        <f t="shared" si="10"/>
        <v>39581</v>
      </c>
      <c r="AD29" s="130">
        <f t="shared" si="11"/>
        <v>0</v>
      </c>
    </row>
  </sheetData>
  <sheetProtection/>
  <autoFilter ref="A6:AD2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2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256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236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237</v>
      </c>
      <c r="B7" s="191" t="s">
        <v>238</v>
      </c>
      <c r="C7" s="190" t="s">
        <v>242</v>
      </c>
      <c r="D7" s="192">
        <f>SUM(D8:D232)</f>
        <v>1051712</v>
      </c>
      <c r="E7" s="192">
        <f>SUM(E8:E232)</f>
        <v>683427</v>
      </c>
      <c r="F7" s="192">
        <f>SUM(F8:F232)</f>
        <v>0</v>
      </c>
      <c r="G7" s="192">
        <f>SUM(G8:G232)</f>
        <v>542778</v>
      </c>
      <c r="H7" s="192">
        <f>SUM(H8:H232)</f>
        <v>138708</v>
      </c>
      <c r="I7" s="192">
        <f>SUM(I8:I232)</f>
        <v>1941</v>
      </c>
      <c r="J7" s="192">
        <f>SUM(J8:J232)</f>
        <v>368285</v>
      </c>
      <c r="K7" s="192">
        <f>SUM(K8:K232)</f>
        <v>0</v>
      </c>
      <c r="L7" s="192">
        <f>SUM(L8:L232)</f>
        <v>13841986</v>
      </c>
      <c r="M7" s="192">
        <f>SUM(M8:M232)</f>
        <v>4473389</v>
      </c>
      <c r="N7" s="192">
        <f>SUM(N8:N232)</f>
        <v>1742256</v>
      </c>
      <c r="O7" s="192">
        <f>SUM(O8:O232)</f>
        <v>2031500</v>
      </c>
      <c r="P7" s="192">
        <f>SUM(P8:P232)</f>
        <v>639761</v>
      </c>
      <c r="Q7" s="192">
        <f>SUM(Q8:Q232)</f>
        <v>59872</v>
      </c>
      <c r="R7" s="192">
        <f>SUM(R8:R232)</f>
        <v>3653463</v>
      </c>
      <c r="S7" s="192">
        <f>SUM(S8:S232)</f>
        <v>514007</v>
      </c>
      <c r="T7" s="192">
        <f>SUM(T8:T232)</f>
        <v>2953306</v>
      </c>
      <c r="U7" s="192">
        <f>SUM(U8:U232)</f>
        <v>186150</v>
      </c>
      <c r="V7" s="192">
        <f>SUM(V8:V232)</f>
        <v>77533</v>
      </c>
      <c r="W7" s="192">
        <f>SUM(W8:W232)</f>
        <v>5634797</v>
      </c>
      <c r="X7" s="192">
        <f>SUM(X8:X232)</f>
        <v>2118750</v>
      </c>
      <c r="Y7" s="192">
        <f>SUM(Y8:Y232)</f>
        <v>3036644</v>
      </c>
      <c r="Z7" s="192">
        <f>SUM(Z8:Z232)</f>
        <v>248046</v>
      </c>
      <c r="AA7" s="192">
        <f>SUM(AA8:AA232)</f>
        <v>231357</v>
      </c>
      <c r="AB7" s="192">
        <f>SUM(AB8:AB232)</f>
        <v>1294662</v>
      </c>
      <c r="AC7" s="192">
        <f>SUM(AC8:AC232)</f>
        <v>2804</v>
      </c>
      <c r="AD7" s="192">
        <f>SUM(AD8:AD232)</f>
        <v>1039998</v>
      </c>
      <c r="AE7" s="192">
        <f>SUM(AE8:AE232)</f>
        <v>15933696</v>
      </c>
      <c r="AF7" s="192">
        <f>SUM(AF8:AF232)</f>
        <v>27321</v>
      </c>
      <c r="AG7" s="192">
        <f>SUM(AG8:AG232)</f>
        <v>24622</v>
      </c>
      <c r="AH7" s="192">
        <f>SUM(AH8:AH232)</f>
        <v>0</v>
      </c>
      <c r="AI7" s="192">
        <f>SUM(AI8:AI232)</f>
        <v>9397</v>
      </c>
      <c r="AJ7" s="192">
        <f>SUM(AJ8:AJ232)</f>
        <v>0</v>
      </c>
      <c r="AK7" s="192">
        <f>SUM(AK8:AK232)</f>
        <v>15225</v>
      </c>
      <c r="AL7" s="192">
        <f>SUM(AL8:AL232)</f>
        <v>2699</v>
      </c>
      <c r="AM7" s="192">
        <f>SUM(AM8:AM232)</f>
        <v>0</v>
      </c>
      <c r="AN7" s="192">
        <f>SUM(AN8:AN232)</f>
        <v>2579668</v>
      </c>
      <c r="AO7" s="192">
        <f>SUM(AO8:AO232)</f>
        <v>732749</v>
      </c>
      <c r="AP7" s="192">
        <f>SUM(AP8:AP232)</f>
        <v>391889</v>
      </c>
      <c r="AQ7" s="192">
        <f>SUM(AQ8:AQ232)</f>
        <v>93894</v>
      </c>
      <c r="AR7" s="192">
        <f>SUM(AR8:AR232)</f>
        <v>246966</v>
      </c>
      <c r="AS7" s="192">
        <f>SUM(AS8:AS232)</f>
        <v>0</v>
      </c>
      <c r="AT7" s="192">
        <f>SUM(AT8:AT232)</f>
        <v>1020477</v>
      </c>
      <c r="AU7" s="192">
        <f>SUM(AU8:AU232)</f>
        <v>49681</v>
      </c>
      <c r="AV7" s="192">
        <f>SUM(AV8:AV232)</f>
        <v>970796</v>
      </c>
      <c r="AW7" s="192">
        <f>SUM(AW8:AW232)</f>
        <v>0</v>
      </c>
      <c r="AX7" s="192">
        <f>SUM(AX8:AX232)</f>
        <v>0</v>
      </c>
      <c r="AY7" s="192">
        <f>SUM(AY8:AY232)</f>
        <v>825434</v>
      </c>
      <c r="AZ7" s="192">
        <f>SUM(AZ8:AZ232)</f>
        <v>337378</v>
      </c>
      <c r="BA7" s="192">
        <f>SUM(BA8:BA232)</f>
        <v>453432</v>
      </c>
      <c r="BB7" s="192">
        <f>SUM(BB8:BB232)</f>
        <v>6972</v>
      </c>
      <c r="BC7" s="192">
        <f>SUM(BC8:BC232)</f>
        <v>27652</v>
      </c>
      <c r="BD7" s="192">
        <f>SUM(BD8:BD232)</f>
        <v>460313</v>
      </c>
      <c r="BE7" s="192">
        <f>SUM(BE8:BE232)</f>
        <v>1008</v>
      </c>
      <c r="BF7" s="192">
        <f>SUM(BF8:BF232)</f>
        <v>118213</v>
      </c>
      <c r="BG7" s="192">
        <f>SUM(BG8:BG232)</f>
        <v>2725202</v>
      </c>
      <c r="BH7" s="192">
        <f>SUM(BH8:BH232)</f>
        <v>1079033</v>
      </c>
      <c r="BI7" s="192">
        <f>SUM(BI8:BI232)</f>
        <v>708049</v>
      </c>
      <c r="BJ7" s="192">
        <f>SUM(BJ8:BJ232)</f>
        <v>0</v>
      </c>
      <c r="BK7" s="192">
        <f>SUM(BK8:BK232)</f>
        <v>552175</v>
      </c>
      <c r="BL7" s="192">
        <f>SUM(BL8:BL232)</f>
        <v>138708</v>
      </c>
      <c r="BM7" s="192">
        <f>SUM(BM8:BM232)</f>
        <v>17166</v>
      </c>
      <c r="BN7" s="192">
        <f>SUM(BN8:BN232)</f>
        <v>370984</v>
      </c>
      <c r="BO7" s="192">
        <f>SUM(BO8:BO232)</f>
        <v>0</v>
      </c>
      <c r="BP7" s="192">
        <f>SUM(BP8:BP232)</f>
        <v>16421654</v>
      </c>
      <c r="BQ7" s="192">
        <f>SUM(BQ8:BQ232)</f>
        <v>5206138</v>
      </c>
      <c r="BR7" s="192">
        <f>SUM(BR8:BR232)</f>
        <v>2134145</v>
      </c>
      <c r="BS7" s="192">
        <f>SUM(BS8:BS232)</f>
        <v>2125394</v>
      </c>
      <c r="BT7" s="192">
        <f>SUM(BT8:BT232)</f>
        <v>886727</v>
      </c>
      <c r="BU7" s="192">
        <f>SUM(BU8:BU232)</f>
        <v>59872</v>
      </c>
      <c r="BV7" s="192">
        <f>SUM(BV8:BV232)</f>
        <v>4673940</v>
      </c>
      <c r="BW7" s="192">
        <f>SUM(BW8:BW232)</f>
        <v>563688</v>
      </c>
      <c r="BX7" s="192">
        <f>SUM(BX8:BX232)</f>
        <v>3924102</v>
      </c>
      <c r="BY7" s="192">
        <f>SUM(BY8:BY232)</f>
        <v>186150</v>
      </c>
      <c r="BZ7" s="192">
        <f>SUM(BZ8:BZ232)</f>
        <v>77533</v>
      </c>
      <c r="CA7" s="192">
        <f>SUM(CA8:CA232)</f>
        <v>6460231</v>
      </c>
      <c r="CB7" s="192">
        <f>SUM(CB8:CB232)</f>
        <v>2456128</v>
      </c>
      <c r="CC7" s="192">
        <f>SUM(CC8:CC232)</f>
        <v>3490076</v>
      </c>
      <c r="CD7" s="192">
        <f>SUM(CD8:CD232)</f>
        <v>255018</v>
      </c>
      <c r="CE7" s="192">
        <f>SUM(CE8:CE232)</f>
        <v>259009</v>
      </c>
      <c r="CF7" s="192">
        <f>SUM(CF8:CF232)</f>
        <v>1754975</v>
      </c>
      <c r="CG7" s="192">
        <f>SUM(CG8:CG232)</f>
        <v>3812</v>
      </c>
      <c r="CH7" s="192">
        <f>SUM(CH8:CH232)</f>
        <v>1158211</v>
      </c>
      <c r="CI7" s="192">
        <f>SUM(CI8:CI232)</f>
        <v>18658898</v>
      </c>
    </row>
    <row r="8" spans="1:87" s="122" customFormat="1" ht="12" customHeight="1">
      <c r="A8" s="118" t="s">
        <v>237</v>
      </c>
      <c r="B8" s="133" t="s">
        <v>202</v>
      </c>
      <c r="C8" s="118" t="s">
        <v>203</v>
      </c>
      <c r="D8" s="120">
        <f aca="true" t="shared" si="0" ref="D8:D29">+SUM(E8,J8)</f>
        <v>43704</v>
      </c>
      <c r="E8" s="120">
        <f aca="true" t="shared" si="1" ref="E8:E29">+SUM(F8:I8)</f>
        <v>43704</v>
      </c>
      <c r="F8" s="120">
        <v>0</v>
      </c>
      <c r="G8" s="120">
        <v>34050</v>
      </c>
      <c r="H8" s="120">
        <v>9031</v>
      </c>
      <c r="I8" s="120">
        <v>623</v>
      </c>
      <c r="J8" s="120">
        <v>0</v>
      </c>
      <c r="K8" s="121">
        <v>0</v>
      </c>
      <c r="L8" s="120">
        <f aca="true" t="shared" si="2" ref="L8:L29">+SUM(M8,R8,V8,W8,AC8)</f>
        <v>6030561</v>
      </c>
      <c r="M8" s="120">
        <f aca="true" t="shared" si="3" ref="M8:M29">+SUM(N8:Q8)</f>
        <v>2699611</v>
      </c>
      <c r="N8" s="120">
        <v>694511</v>
      </c>
      <c r="O8" s="120">
        <v>1521449</v>
      </c>
      <c r="P8" s="120">
        <v>437890</v>
      </c>
      <c r="Q8" s="120">
        <v>45761</v>
      </c>
      <c r="R8" s="120">
        <f aca="true" t="shared" si="4" ref="R8:R29">+SUM(S8:U8)</f>
        <v>1023981</v>
      </c>
      <c r="S8" s="120">
        <v>323081</v>
      </c>
      <c r="T8" s="120">
        <v>643688</v>
      </c>
      <c r="U8" s="120">
        <v>57212</v>
      </c>
      <c r="V8" s="120">
        <v>70528</v>
      </c>
      <c r="W8" s="120">
        <f aca="true" t="shared" si="5" ref="W8:W29">+SUM(X8:AA8)</f>
        <v>2236441</v>
      </c>
      <c r="X8" s="120">
        <v>391010</v>
      </c>
      <c r="Y8" s="120">
        <v>1753420</v>
      </c>
      <c r="Z8" s="120">
        <v>82055</v>
      </c>
      <c r="AA8" s="120">
        <v>9956</v>
      </c>
      <c r="AB8" s="121">
        <v>43419</v>
      </c>
      <c r="AC8" s="120">
        <v>0</v>
      </c>
      <c r="AD8" s="120">
        <v>190311</v>
      </c>
      <c r="AE8" s="120">
        <f aca="true" t="shared" si="6" ref="AE8:AE29">+SUM(D8,L8,AD8)</f>
        <v>6264576</v>
      </c>
      <c r="AF8" s="120">
        <f aca="true" t="shared" si="7" ref="AF8:AF29">+SUM(AG8,AL8)</f>
        <v>1711</v>
      </c>
      <c r="AG8" s="120">
        <f aca="true" t="shared" si="8" ref="AG8:AG29">+SUM(AH8:AK8)</f>
        <v>1711</v>
      </c>
      <c r="AH8" s="120">
        <v>0</v>
      </c>
      <c r="AI8" s="120">
        <v>1711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29">+SUM(AO8,AT8,AX8,AY8,BE8)</f>
        <v>430426</v>
      </c>
      <c r="AO8" s="120">
        <f aca="true" t="shared" si="10" ref="AO8:AO29">+SUM(AP8:AS8)</f>
        <v>213428</v>
      </c>
      <c r="AP8" s="120">
        <v>53917</v>
      </c>
      <c r="AQ8" s="120">
        <v>74351</v>
      </c>
      <c r="AR8" s="120">
        <v>85160</v>
      </c>
      <c r="AS8" s="120">
        <v>0</v>
      </c>
      <c r="AT8" s="120">
        <f aca="true" t="shared" si="11" ref="AT8:AT29">+SUM(AU8:AW8)</f>
        <v>191937</v>
      </c>
      <c r="AU8" s="120">
        <v>47832</v>
      </c>
      <c r="AV8" s="120">
        <v>144105</v>
      </c>
      <c r="AW8" s="120">
        <v>0</v>
      </c>
      <c r="AX8" s="120">
        <v>0</v>
      </c>
      <c r="AY8" s="120">
        <f aca="true" t="shared" si="12" ref="AY8:AY29">+SUM(AZ8:BC8)</f>
        <v>25061</v>
      </c>
      <c r="AZ8" s="120">
        <v>1056</v>
      </c>
      <c r="BA8" s="120">
        <v>24005</v>
      </c>
      <c r="BB8" s="120">
        <v>0</v>
      </c>
      <c r="BC8" s="120">
        <v>0</v>
      </c>
      <c r="BD8" s="121">
        <v>23745</v>
      </c>
      <c r="BE8" s="120">
        <v>0</v>
      </c>
      <c r="BF8" s="120">
        <v>0</v>
      </c>
      <c r="BG8" s="120">
        <f aca="true" t="shared" si="13" ref="BG8:BG29">+SUM(BF8,AN8,AF8)</f>
        <v>432137</v>
      </c>
      <c r="BH8" s="120">
        <f aca="true" t="shared" si="14" ref="BH8:BW23">SUM(D8,AF8)</f>
        <v>45415</v>
      </c>
      <c r="BI8" s="120">
        <f t="shared" si="14"/>
        <v>45415</v>
      </c>
      <c r="BJ8" s="120">
        <f t="shared" si="14"/>
        <v>0</v>
      </c>
      <c r="BK8" s="120">
        <f t="shared" si="14"/>
        <v>35761</v>
      </c>
      <c r="BL8" s="120">
        <f t="shared" si="14"/>
        <v>9031</v>
      </c>
      <c r="BM8" s="120">
        <f t="shared" si="14"/>
        <v>623</v>
      </c>
      <c r="BN8" s="120">
        <f t="shared" si="14"/>
        <v>0</v>
      </c>
      <c r="BO8" s="121">
        <f t="shared" si="14"/>
        <v>0</v>
      </c>
      <c r="BP8" s="120">
        <f t="shared" si="14"/>
        <v>6460987</v>
      </c>
      <c r="BQ8" s="120">
        <f t="shared" si="14"/>
        <v>2913039</v>
      </c>
      <c r="BR8" s="120">
        <f t="shared" si="14"/>
        <v>748428</v>
      </c>
      <c r="BS8" s="120">
        <f t="shared" si="14"/>
        <v>1595800</v>
      </c>
      <c r="BT8" s="120">
        <f t="shared" si="14"/>
        <v>523050</v>
      </c>
      <c r="BU8" s="120">
        <f t="shared" si="14"/>
        <v>45761</v>
      </c>
      <c r="BV8" s="120">
        <f t="shared" si="14"/>
        <v>1215918</v>
      </c>
      <c r="BW8" s="120">
        <f t="shared" si="14"/>
        <v>370913</v>
      </c>
      <c r="BX8" s="120">
        <f aca="true" t="shared" si="15" ref="BX8:BX29">SUM(T8,AV8)</f>
        <v>787793</v>
      </c>
      <c r="BY8" s="120">
        <f aca="true" t="shared" si="16" ref="BY8:BY29">SUM(U8,AW8)</f>
        <v>57212</v>
      </c>
      <c r="BZ8" s="120">
        <f aca="true" t="shared" si="17" ref="BZ8:BZ29">SUM(V8,AX8)</f>
        <v>70528</v>
      </c>
      <c r="CA8" s="120">
        <f aca="true" t="shared" si="18" ref="CA8:CA29">SUM(W8,AY8)</f>
        <v>2261502</v>
      </c>
      <c r="CB8" s="120">
        <f aca="true" t="shared" si="19" ref="CB8:CB29">SUM(X8,AZ8)</f>
        <v>392066</v>
      </c>
      <c r="CC8" s="120">
        <f aca="true" t="shared" si="20" ref="CC8:CC29">SUM(Y8,BA8)</f>
        <v>1777425</v>
      </c>
      <c r="CD8" s="120">
        <f aca="true" t="shared" si="21" ref="CD8:CD29">SUM(Z8,BB8)</f>
        <v>82055</v>
      </c>
      <c r="CE8" s="120">
        <f aca="true" t="shared" si="22" ref="CE8:CE29">SUM(AA8,BC8)</f>
        <v>9956</v>
      </c>
      <c r="CF8" s="121">
        <f aca="true" t="shared" si="23" ref="CF8:CF25">SUM(AB8,BD8)</f>
        <v>67164</v>
      </c>
      <c r="CG8" s="120">
        <f aca="true" t="shared" si="24" ref="CG8:CG29">SUM(AC8,BE8)</f>
        <v>0</v>
      </c>
      <c r="CH8" s="120">
        <f aca="true" t="shared" si="25" ref="CH8:CH29">SUM(AD8,BF8)</f>
        <v>190311</v>
      </c>
      <c r="CI8" s="120">
        <f aca="true" t="shared" si="26" ref="CI8:CI29">SUM(AE8,BG8)</f>
        <v>6696713</v>
      </c>
    </row>
    <row r="9" spans="1:87" s="122" customFormat="1" ht="12" customHeight="1">
      <c r="A9" s="118" t="s">
        <v>237</v>
      </c>
      <c r="B9" s="133" t="s">
        <v>204</v>
      </c>
      <c r="C9" s="118" t="s">
        <v>205</v>
      </c>
      <c r="D9" s="120">
        <f t="shared" si="0"/>
        <v>4837</v>
      </c>
      <c r="E9" s="120">
        <f t="shared" si="1"/>
        <v>4837</v>
      </c>
      <c r="F9" s="120">
        <v>0</v>
      </c>
      <c r="G9" s="120">
        <v>0</v>
      </c>
      <c r="H9" s="120">
        <v>3519</v>
      </c>
      <c r="I9" s="120">
        <v>1318</v>
      </c>
      <c r="J9" s="120">
        <v>0</v>
      </c>
      <c r="K9" s="121">
        <v>0</v>
      </c>
      <c r="L9" s="120">
        <f t="shared" si="2"/>
        <v>728840</v>
      </c>
      <c r="M9" s="120">
        <f t="shared" si="3"/>
        <v>527996</v>
      </c>
      <c r="N9" s="120">
        <v>154933</v>
      </c>
      <c r="O9" s="120">
        <v>361535</v>
      </c>
      <c r="P9" s="120">
        <v>0</v>
      </c>
      <c r="Q9" s="120">
        <v>11528</v>
      </c>
      <c r="R9" s="120">
        <f t="shared" si="4"/>
        <v>107149</v>
      </c>
      <c r="S9" s="120">
        <v>104662</v>
      </c>
      <c r="T9" s="120">
        <v>0</v>
      </c>
      <c r="U9" s="120">
        <v>2487</v>
      </c>
      <c r="V9" s="120">
        <v>5254</v>
      </c>
      <c r="W9" s="120">
        <f t="shared" si="5"/>
        <v>88441</v>
      </c>
      <c r="X9" s="120">
        <v>82733</v>
      </c>
      <c r="Y9" s="120">
        <v>614</v>
      </c>
      <c r="Z9" s="120">
        <v>0</v>
      </c>
      <c r="AA9" s="120">
        <v>5094</v>
      </c>
      <c r="AB9" s="121">
        <v>545616</v>
      </c>
      <c r="AC9" s="120">
        <v>0</v>
      </c>
      <c r="AD9" s="120">
        <v>0</v>
      </c>
      <c r="AE9" s="120">
        <f t="shared" si="6"/>
        <v>733677</v>
      </c>
      <c r="AF9" s="120">
        <f t="shared" si="7"/>
        <v>7292</v>
      </c>
      <c r="AG9" s="120">
        <f t="shared" si="8"/>
        <v>7292</v>
      </c>
      <c r="AH9" s="120">
        <v>0</v>
      </c>
      <c r="AI9" s="120">
        <v>7292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208939</v>
      </c>
      <c r="AO9" s="120">
        <f t="shared" si="10"/>
        <v>72749</v>
      </c>
      <c r="AP9" s="120">
        <v>25391</v>
      </c>
      <c r="AQ9" s="120">
        <v>18607</v>
      </c>
      <c r="AR9" s="120">
        <v>28751</v>
      </c>
      <c r="AS9" s="120">
        <v>0</v>
      </c>
      <c r="AT9" s="120">
        <f t="shared" si="11"/>
        <v>135124</v>
      </c>
      <c r="AU9" s="120">
        <v>532</v>
      </c>
      <c r="AV9" s="120">
        <v>134592</v>
      </c>
      <c r="AW9" s="120">
        <v>0</v>
      </c>
      <c r="AX9" s="120">
        <v>0</v>
      </c>
      <c r="AY9" s="120">
        <f t="shared" si="12"/>
        <v>1066</v>
      </c>
      <c r="AZ9" s="120">
        <v>0</v>
      </c>
      <c r="BA9" s="120">
        <v>0</v>
      </c>
      <c r="BB9" s="120">
        <v>0</v>
      </c>
      <c r="BC9" s="120">
        <v>1066</v>
      </c>
      <c r="BD9" s="121">
        <v>0</v>
      </c>
      <c r="BE9" s="120">
        <v>0</v>
      </c>
      <c r="BF9" s="120">
        <v>0</v>
      </c>
      <c r="BG9" s="120">
        <f t="shared" si="13"/>
        <v>216231</v>
      </c>
      <c r="BH9" s="120">
        <f t="shared" si="14"/>
        <v>12129</v>
      </c>
      <c r="BI9" s="120">
        <f t="shared" si="14"/>
        <v>12129</v>
      </c>
      <c r="BJ9" s="120">
        <f t="shared" si="14"/>
        <v>0</v>
      </c>
      <c r="BK9" s="120">
        <f t="shared" si="14"/>
        <v>7292</v>
      </c>
      <c r="BL9" s="120">
        <f t="shared" si="14"/>
        <v>3519</v>
      </c>
      <c r="BM9" s="120">
        <f t="shared" si="14"/>
        <v>1318</v>
      </c>
      <c r="BN9" s="120">
        <f t="shared" si="14"/>
        <v>0</v>
      </c>
      <c r="BO9" s="121">
        <f t="shared" si="14"/>
        <v>0</v>
      </c>
      <c r="BP9" s="120">
        <f t="shared" si="14"/>
        <v>937779</v>
      </c>
      <c r="BQ9" s="120">
        <f t="shared" si="14"/>
        <v>600745</v>
      </c>
      <c r="BR9" s="120">
        <f t="shared" si="14"/>
        <v>180324</v>
      </c>
      <c r="BS9" s="120">
        <f t="shared" si="14"/>
        <v>380142</v>
      </c>
      <c r="BT9" s="120">
        <f t="shared" si="14"/>
        <v>28751</v>
      </c>
      <c r="BU9" s="120">
        <f t="shared" si="14"/>
        <v>11528</v>
      </c>
      <c r="BV9" s="120">
        <f t="shared" si="14"/>
        <v>242273</v>
      </c>
      <c r="BW9" s="120">
        <f t="shared" si="14"/>
        <v>105194</v>
      </c>
      <c r="BX9" s="120">
        <f t="shared" si="15"/>
        <v>134592</v>
      </c>
      <c r="BY9" s="120">
        <f t="shared" si="16"/>
        <v>2487</v>
      </c>
      <c r="BZ9" s="120">
        <f t="shared" si="17"/>
        <v>5254</v>
      </c>
      <c r="CA9" s="120">
        <f t="shared" si="18"/>
        <v>89507</v>
      </c>
      <c r="CB9" s="120">
        <f t="shared" si="19"/>
        <v>82733</v>
      </c>
      <c r="CC9" s="120">
        <f t="shared" si="20"/>
        <v>614</v>
      </c>
      <c r="CD9" s="120">
        <f t="shared" si="21"/>
        <v>0</v>
      </c>
      <c r="CE9" s="120">
        <f t="shared" si="22"/>
        <v>6160</v>
      </c>
      <c r="CF9" s="121">
        <f t="shared" si="23"/>
        <v>545616</v>
      </c>
      <c r="CG9" s="120">
        <f t="shared" si="24"/>
        <v>0</v>
      </c>
      <c r="CH9" s="120">
        <f t="shared" si="25"/>
        <v>0</v>
      </c>
      <c r="CI9" s="120">
        <f t="shared" si="26"/>
        <v>949908</v>
      </c>
    </row>
    <row r="10" spans="1:87" s="122" customFormat="1" ht="12" customHeight="1">
      <c r="A10" s="118" t="s">
        <v>237</v>
      </c>
      <c r="B10" s="133" t="s">
        <v>206</v>
      </c>
      <c r="C10" s="118" t="s">
        <v>207</v>
      </c>
      <c r="D10" s="120">
        <f t="shared" si="0"/>
        <v>133462</v>
      </c>
      <c r="E10" s="120">
        <f t="shared" si="1"/>
        <v>133462</v>
      </c>
      <c r="F10" s="120">
        <v>0</v>
      </c>
      <c r="G10" s="120">
        <v>13509</v>
      </c>
      <c r="H10" s="120">
        <v>119953</v>
      </c>
      <c r="I10" s="120">
        <v>0</v>
      </c>
      <c r="J10" s="120">
        <v>0</v>
      </c>
      <c r="K10" s="121">
        <v>0</v>
      </c>
      <c r="L10" s="120">
        <f t="shared" si="2"/>
        <v>794396</v>
      </c>
      <c r="M10" s="120">
        <f t="shared" si="3"/>
        <v>81652</v>
      </c>
      <c r="N10" s="120">
        <v>81652</v>
      </c>
      <c r="O10" s="120">
        <v>0</v>
      </c>
      <c r="P10" s="120">
        <v>0</v>
      </c>
      <c r="Q10" s="120">
        <v>0</v>
      </c>
      <c r="R10" s="120">
        <f t="shared" si="4"/>
        <v>254545</v>
      </c>
      <c r="S10" s="120">
        <v>0</v>
      </c>
      <c r="T10" s="120">
        <v>247052</v>
      </c>
      <c r="U10" s="120">
        <v>7493</v>
      </c>
      <c r="V10" s="120">
        <v>0</v>
      </c>
      <c r="W10" s="120">
        <f t="shared" si="5"/>
        <v>458199</v>
      </c>
      <c r="X10" s="120">
        <v>158290</v>
      </c>
      <c r="Y10" s="120">
        <v>274161</v>
      </c>
      <c r="Z10" s="120">
        <v>15719</v>
      </c>
      <c r="AA10" s="120">
        <v>10029</v>
      </c>
      <c r="AB10" s="121">
        <v>0</v>
      </c>
      <c r="AC10" s="120">
        <v>0</v>
      </c>
      <c r="AD10" s="120">
        <v>11857</v>
      </c>
      <c r="AE10" s="120">
        <f t="shared" si="6"/>
        <v>939715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224142</v>
      </c>
      <c r="AO10" s="120">
        <f t="shared" si="10"/>
        <v>32503</v>
      </c>
      <c r="AP10" s="120">
        <v>31567</v>
      </c>
      <c r="AQ10" s="120">
        <v>936</v>
      </c>
      <c r="AR10" s="120">
        <v>0</v>
      </c>
      <c r="AS10" s="120">
        <v>0</v>
      </c>
      <c r="AT10" s="120">
        <f t="shared" si="11"/>
        <v>329</v>
      </c>
      <c r="AU10" s="120">
        <v>243</v>
      </c>
      <c r="AV10" s="120">
        <v>86</v>
      </c>
      <c r="AW10" s="120">
        <v>0</v>
      </c>
      <c r="AX10" s="120">
        <v>0</v>
      </c>
      <c r="AY10" s="120">
        <f t="shared" si="12"/>
        <v>191310</v>
      </c>
      <c r="AZ10" s="120">
        <v>7497</v>
      </c>
      <c r="BA10" s="120">
        <v>173103</v>
      </c>
      <c r="BB10" s="120">
        <v>6972</v>
      </c>
      <c r="BC10" s="120">
        <v>3738</v>
      </c>
      <c r="BD10" s="121">
        <v>0</v>
      </c>
      <c r="BE10" s="120">
        <v>0</v>
      </c>
      <c r="BF10" s="120">
        <v>85413</v>
      </c>
      <c r="BG10" s="120">
        <f t="shared" si="13"/>
        <v>309555</v>
      </c>
      <c r="BH10" s="120">
        <f t="shared" si="14"/>
        <v>133462</v>
      </c>
      <c r="BI10" s="120">
        <f t="shared" si="14"/>
        <v>133462</v>
      </c>
      <c r="BJ10" s="120">
        <f t="shared" si="14"/>
        <v>0</v>
      </c>
      <c r="BK10" s="120">
        <f t="shared" si="14"/>
        <v>13509</v>
      </c>
      <c r="BL10" s="120">
        <f t="shared" si="14"/>
        <v>119953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1018538</v>
      </c>
      <c r="BQ10" s="120">
        <f t="shared" si="14"/>
        <v>114155</v>
      </c>
      <c r="BR10" s="120">
        <f t="shared" si="14"/>
        <v>113219</v>
      </c>
      <c r="BS10" s="120">
        <f t="shared" si="14"/>
        <v>936</v>
      </c>
      <c r="BT10" s="120">
        <f t="shared" si="14"/>
        <v>0</v>
      </c>
      <c r="BU10" s="120">
        <f t="shared" si="14"/>
        <v>0</v>
      </c>
      <c r="BV10" s="120">
        <f t="shared" si="14"/>
        <v>254874</v>
      </c>
      <c r="BW10" s="120">
        <f t="shared" si="14"/>
        <v>243</v>
      </c>
      <c r="BX10" s="120">
        <f t="shared" si="15"/>
        <v>247138</v>
      </c>
      <c r="BY10" s="120">
        <f t="shared" si="16"/>
        <v>7493</v>
      </c>
      <c r="BZ10" s="120">
        <f t="shared" si="17"/>
        <v>0</v>
      </c>
      <c r="CA10" s="120">
        <f t="shared" si="18"/>
        <v>649509</v>
      </c>
      <c r="CB10" s="120">
        <f t="shared" si="19"/>
        <v>165787</v>
      </c>
      <c r="CC10" s="120">
        <f t="shared" si="20"/>
        <v>447264</v>
      </c>
      <c r="CD10" s="120">
        <f t="shared" si="21"/>
        <v>22691</v>
      </c>
      <c r="CE10" s="120">
        <f t="shared" si="22"/>
        <v>13767</v>
      </c>
      <c r="CF10" s="121">
        <f t="shared" si="23"/>
        <v>0</v>
      </c>
      <c r="CG10" s="120">
        <f t="shared" si="24"/>
        <v>0</v>
      </c>
      <c r="CH10" s="120">
        <f t="shared" si="25"/>
        <v>97270</v>
      </c>
      <c r="CI10" s="120">
        <f t="shared" si="26"/>
        <v>1249270</v>
      </c>
    </row>
    <row r="11" spans="1:87" s="122" customFormat="1" ht="12" customHeight="1">
      <c r="A11" s="118" t="s">
        <v>237</v>
      </c>
      <c r="B11" s="133" t="s">
        <v>208</v>
      </c>
      <c r="C11" s="118" t="s">
        <v>209</v>
      </c>
      <c r="D11" s="120">
        <f t="shared" si="0"/>
        <v>75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75</v>
      </c>
      <c r="K11" s="121">
        <v>0</v>
      </c>
      <c r="L11" s="120">
        <f t="shared" si="2"/>
        <v>789399</v>
      </c>
      <c r="M11" s="120">
        <f t="shared" si="3"/>
        <v>118402</v>
      </c>
      <c r="N11" s="120">
        <v>118402</v>
      </c>
      <c r="O11" s="120">
        <v>0</v>
      </c>
      <c r="P11" s="120">
        <v>0</v>
      </c>
      <c r="Q11" s="120">
        <v>0</v>
      </c>
      <c r="R11" s="120">
        <f t="shared" si="4"/>
        <v>66091</v>
      </c>
      <c r="S11" s="120">
        <v>313</v>
      </c>
      <c r="T11" s="120">
        <v>63888</v>
      </c>
      <c r="U11" s="120">
        <v>1890</v>
      </c>
      <c r="V11" s="120">
        <v>0</v>
      </c>
      <c r="W11" s="120">
        <f t="shared" si="5"/>
        <v>604906</v>
      </c>
      <c r="X11" s="120">
        <v>381276</v>
      </c>
      <c r="Y11" s="120">
        <v>215239</v>
      </c>
      <c r="Z11" s="120">
        <v>0</v>
      </c>
      <c r="AA11" s="120">
        <v>8391</v>
      </c>
      <c r="AB11" s="121">
        <v>0</v>
      </c>
      <c r="AC11" s="120">
        <v>0</v>
      </c>
      <c r="AD11" s="120">
        <v>41893</v>
      </c>
      <c r="AE11" s="120">
        <f t="shared" si="6"/>
        <v>831367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302336</v>
      </c>
      <c r="AO11" s="120">
        <f t="shared" si="10"/>
        <v>47810</v>
      </c>
      <c r="AP11" s="120">
        <v>47810</v>
      </c>
      <c r="AQ11" s="120">
        <v>0</v>
      </c>
      <c r="AR11" s="120">
        <v>0</v>
      </c>
      <c r="AS11" s="120">
        <v>0</v>
      </c>
      <c r="AT11" s="120">
        <f t="shared" si="11"/>
        <v>43687</v>
      </c>
      <c r="AU11" s="120">
        <v>413</v>
      </c>
      <c r="AV11" s="120">
        <v>43274</v>
      </c>
      <c r="AW11" s="120">
        <v>0</v>
      </c>
      <c r="AX11" s="120">
        <v>0</v>
      </c>
      <c r="AY11" s="120">
        <f t="shared" si="12"/>
        <v>210839</v>
      </c>
      <c r="AZ11" s="120">
        <v>179849</v>
      </c>
      <c r="BA11" s="120">
        <v>30990</v>
      </c>
      <c r="BB11" s="120">
        <v>0</v>
      </c>
      <c r="BC11" s="120">
        <v>0</v>
      </c>
      <c r="BD11" s="121">
        <v>0</v>
      </c>
      <c r="BE11" s="120">
        <v>0</v>
      </c>
      <c r="BF11" s="120">
        <v>7706</v>
      </c>
      <c r="BG11" s="120">
        <f t="shared" si="13"/>
        <v>310042</v>
      </c>
      <c r="BH11" s="120">
        <f t="shared" si="14"/>
        <v>75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75</v>
      </c>
      <c r="BO11" s="121">
        <f t="shared" si="14"/>
        <v>0</v>
      </c>
      <c r="BP11" s="120">
        <f t="shared" si="14"/>
        <v>1091735</v>
      </c>
      <c r="BQ11" s="120">
        <f t="shared" si="14"/>
        <v>166212</v>
      </c>
      <c r="BR11" s="120">
        <f t="shared" si="14"/>
        <v>166212</v>
      </c>
      <c r="BS11" s="120">
        <f t="shared" si="14"/>
        <v>0</v>
      </c>
      <c r="BT11" s="120">
        <f t="shared" si="14"/>
        <v>0</v>
      </c>
      <c r="BU11" s="120">
        <f t="shared" si="14"/>
        <v>0</v>
      </c>
      <c r="BV11" s="120">
        <f t="shared" si="14"/>
        <v>109778</v>
      </c>
      <c r="BW11" s="120">
        <f t="shared" si="14"/>
        <v>726</v>
      </c>
      <c r="BX11" s="120">
        <f t="shared" si="15"/>
        <v>107162</v>
      </c>
      <c r="BY11" s="120">
        <f t="shared" si="16"/>
        <v>1890</v>
      </c>
      <c r="BZ11" s="120">
        <f t="shared" si="17"/>
        <v>0</v>
      </c>
      <c r="CA11" s="120">
        <f t="shared" si="18"/>
        <v>815745</v>
      </c>
      <c r="CB11" s="120">
        <f t="shared" si="19"/>
        <v>561125</v>
      </c>
      <c r="CC11" s="120">
        <f t="shared" si="20"/>
        <v>246229</v>
      </c>
      <c r="CD11" s="120">
        <f t="shared" si="21"/>
        <v>0</v>
      </c>
      <c r="CE11" s="120">
        <f t="shared" si="22"/>
        <v>8391</v>
      </c>
      <c r="CF11" s="121">
        <f t="shared" si="23"/>
        <v>0</v>
      </c>
      <c r="CG11" s="120">
        <f t="shared" si="24"/>
        <v>0</v>
      </c>
      <c r="CH11" s="120">
        <f t="shared" si="25"/>
        <v>49599</v>
      </c>
      <c r="CI11" s="120">
        <f t="shared" si="26"/>
        <v>1141409</v>
      </c>
    </row>
    <row r="12" spans="1:87" s="122" customFormat="1" ht="12" customHeight="1">
      <c r="A12" s="118" t="s">
        <v>237</v>
      </c>
      <c r="B12" s="133" t="s">
        <v>210</v>
      </c>
      <c r="C12" s="118" t="s">
        <v>211</v>
      </c>
      <c r="D12" s="130">
        <f t="shared" si="0"/>
        <v>155218</v>
      </c>
      <c r="E12" s="130">
        <f t="shared" si="1"/>
        <v>150948</v>
      </c>
      <c r="F12" s="130">
        <v>0</v>
      </c>
      <c r="G12" s="130">
        <v>150948</v>
      </c>
      <c r="H12" s="130">
        <v>0</v>
      </c>
      <c r="I12" s="130">
        <v>0</v>
      </c>
      <c r="J12" s="130">
        <v>4270</v>
      </c>
      <c r="K12" s="131">
        <v>0</v>
      </c>
      <c r="L12" s="130">
        <f t="shared" si="2"/>
        <v>1212405</v>
      </c>
      <c r="M12" s="130">
        <f t="shared" si="3"/>
        <v>257494</v>
      </c>
      <c r="N12" s="130">
        <v>156884</v>
      </c>
      <c r="O12" s="130">
        <v>64902</v>
      </c>
      <c r="P12" s="130">
        <v>35708</v>
      </c>
      <c r="Q12" s="130">
        <v>0</v>
      </c>
      <c r="R12" s="130">
        <f t="shared" si="4"/>
        <v>496123</v>
      </c>
      <c r="S12" s="130">
        <v>6393</v>
      </c>
      <c r="T12" s="130">
        <v>469634</v>
      </c>
      <c r="U12" s="130">
        <v>20096</v>
      </c>
      <c r="V12" s="130">
        <v>0</v>
      </c>
      <c r="W12" s="130">
        <f t="shared" si="5"/>
        <v>458788</v>
      </c>
      <c r="X12" s="130">
        <v>187753</v>
      </c>
      <c r="Y12" s="130">
        <v>248818</v>
      </c>
      <c r="Z12" s="130">
        <v>20396</v>
      </c>
      <c r="AA12" s="130">
        <v>1821</v>
      </c>
      <c r="AB12" s="131">
        <v>0</v>
      </c>
      <c r="AC12" s="130">
        <v>0</v>
      </c>
      <c r="AD12" s="130">
        <v>43381</v>
      </c>
      <c r="AE12" s="130">
        <f t="shared" si="6"/>
        <v>1411004</v>
      </c>
      <c r="AF12" s="130">
        <f t="shared" si="7"/>
        <v>2699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2699</v>
      </c>
      <c r="AM12" s="131">
        <v>0</v>
      </c>
      <c r="AN12" s="130">
        <f t="shared" si="9"/>
        <v>131645</v>
      </c>
      <c r="AO12" s="130">
        <f t="shared" si="10"/>
        <v>15883</v>
      </c>
      <c r="AP12" s="130">
        <v>15883</v>
      </c>
      <c r="AQ12" s="130">
        <v>0</v>
      </c>
      <c r="AR12" s="130">
        <v>0</v>
      </c>
      <c r="AS12" s="130">
        <v>0</v>
      </c>
      <c r="AT12" s="130">
        <f t="shared" si="11"/>
        <v>99507</v>
      </c>
      <c r="AU12" s="130">
        <v>661</v>
      </c>
      <c r="AV12" s="130">
        <v>98846</v>
      </c>
      <c r="AW12" s="130">
        <v>0</v>
      </c>
      <c r="AX12" s="130">
        <v>0</v>
      </c>
      <c r="AY12" s="130">
        <f t="shared" si="12"/>
        <v>16255</v>
      </c>
      <c r="AZ12" s="130">
        <v>22</v>
      </c>
      <c r="BA12" s="130">
        <v>16233</v>
      </c>
      <c r="BB12" s="130">
        <v>0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134344</v>
      </c>
      <c r="BH12" s="130">
        <f t="shared" si="14"/>
        <v>157917</v>
      </c>
      <c r="BI12" s="130">
        <f t="shared" si="14"/>
        <v>150948</v>
      </c>
      <c r="BJ12" s="130">
        <f t="shared" si="14"/>
        <v>0</v>
      </c>
      <c r="BK12" s="130">
        <f t="shared" si="14"/>
        <v>150948</v>
      </c>
      <c r="BL12" s="130">
        <f t="shared" si="14"/>
        <v>0</v>
      </c>
      <c r="BM12" s="130">
        <f t="shared" si="14"/>
        <v>0</v>
      </c>
      <c r="BN12" s="130">
        <f t="shared" si="14"/>
        <v>6969</v>
      </c>
      <c r="BO12" s="131">
        <f t="shared" si="14"/>
        <v>0</v>
      </c>
      <c r="BP12" s="130">
        <f t="shared" si="14"/>
        <v>1344050</v>
      </c>
      <c r="BQ12" s="130">
        <f t="shared" si="14"/>
        <v>273377</v>
      </c>
      <c r="BR12" s="130">
        <f t="shared" si="14"/>
        <v>172767</v>
      </c>
      <c r="BS12" s="130">
        <f t="shared" si="14"/>
        <v>64902</v>
      </c>
      <c r="BT12" s="130">
        <f t="shared" si="14"/>
        <v>35708</v>
      </c>
      <c r="BU12" s="130">
        <f t="shared" si="14"/>
        <v>0</v>
      </c>
      <c r="BV12" s="130">
        <f t="shared" si="14"/>
        <v>595630</v>
      </c>
      <c r="BW12" s="130">
        <f t="shared" si="14"/>
        <v>7054</v>
      </c>
      <c r="BX12" s="130">
        <f t="shared" si="15"/>
        <v>568480</v>
      </c>
      <c r="BY12" s="130">
        <f t="shared" si="16"/>
        <v>20096</v>
      </c>
      <c r="BZ12" s="130">
        <f t="shared" si="17"/>
        <v>0</v>
      </c>
      <c r="CA12" s="130">
        <f t="shared" si="18"/>
        <v>475043</v>
      </c>
      <c r="CB12" s="130">
        <f t="shared" si="19"/>
        <v>187775</v>
      </c>
      <c r="CC12" s="130">
        <f t="shared" si="20"/>
        <v>265051</v>
      </c>
      <c r="CD12" s="130">
        <f t="shared" si="21"/>
        <v>20396</v>
      </c>
      <c r="CE12" s="130">
        <f t="shared" si="22"/>
        <v>1821</v>
      </c>
      <c r="CF12" s="131">
        <f t="shared" si="23"/>
        <v>0</v>
      </c>
      <c r="CG12" s="130">
        <f t="shared" si="24"/>
        <v>0</v>
      </c>
      <c r="CH12" s="130">
        <f t="shared" si="25"/>
        <v>43381</v>
      </c>
      <c r="CI12" s="130">
        <f t="shared" si="26"/>
        <v>1545348</v>
      </c>
    </row>
    <row r="13" spans="1:87" s="122" customFormat="1" ht="12" customHeight="1">
      <c r="A13" s="118" t="s">
        <v>237</v>
      </c>
      <c r="B13" s="133" t="s">
        <v>212</v>
      </c>
      <c r="C13" s="118" t="s">
        <v>213</v>
      </c>
      <c r="D13" s="130">
        <f t="shared" si="0"/>
        <v>12427</v>
      </c>
      <c r="E13" s="130">
        <f t="shared" si="1"/>
        <v>12427</v>
      </c>
      <c r="F13" s="130">
        <v>0</v>
      </c>
      <c r="G13" s="130">
        <v>8004</v>
      </c>
      <c r="H13" s="130">
        <v>4423</v>
      </c>
      <c r="I13" s="130">
        <v>0</v>
      </c>
      <c r="J13" s="130">
        <v>0</v>
      </c>
      <c r="K13" s="131">
        <v>0</v>
      </c>
      <c r="L13" s="130">
        <f t="shared" si="2"/>
        <v>352050</v>
      </c>
      <c r="M13" s="130">
        <f t="shared" si="3"/>
        <v>117949</v>
      </c>
      <c r="N13" s="130">
        <v>91052</v>
      </c>
      <c r="O13" s="130">
        <v>0</v>
      </c>
      <c r="P13" s="130">
        <v>26897</v>
      </c>
      <c r="Q13" s="130">
        <v>0</v>
      </c>
      <c r="R13" s="130">
        <f t="shared" si="4"/>
        <v>22136</v>
      </c>
      <c r="S13" s="130">
        <v>3899</v>
      </c>
      <c r="T13" s="130">
        <v>7787</v>
      </c>
      <c r="U13" s="130">
        <v>10450</v>
      </c>
      <c r="V13" s="130">
        <v>1751</v>
      </c>
      <c r="W13" s="130">
        <f t="shared" si="5"/>
        <v>210214</v>
      </c>
      <c r="X13" s="130">
        <v>73253</v>
      </c>
      <c r="Y13" s="130">
        <v>57357</v>
      </c>
      <c r="Z13" s="130">
        <v>2121</v>
      </c>
      <c r="AA13" s="130">
        <v>77483</v>
      </c>
      <c r="AB13" s="131">
        <v>0</v>
      </c>
      <c r="AC13" s="130">
        <v>0</v>
      </c>
      <c r="AD13" s="130">
        <v>233327</v>
      </c>
      <c r="AE13" s="130">
        <f t="shared" si="6"/>
        <v>597804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63748</v>
      </c>
      <c r="AO13" s="130">
        <f t="shared" si="10"/>
        <v>8790</v>
      </c>
      <c r="AP13" s="130">
        <v>8790</v>
      </c>
      <c r="AQ13" s="130">
        <v>0</v>
      </c>
      <c r="AR13" s="130">
        <v>0</v>
      </c>
      <c r="AS13" s="130">
        <v>0</v>
      </c>
      <c r="AT13" s="130">
        <f t="shared" si="11"/>
        <v>20043</v>
      </c>
      <c r="AU13" s="130">
        <v>0</v>
      </c>
      <c r="AV13" s="130">
        <v>20043</v>
      </c>
      <c r="AW13" s="130">
        <v>0</v>
      </c>
      <c r="AX13" s="130">
        <v>0</v>
      </c>
      <c r="AY13" s="130">
        <f t="shared" si="12"/>
        <v>34915</v>
      </c>
      <c r="AZ13" s="130">
        <v>0</v>
      </c>
      <c r="BA13" s="130">
        <v>34915</v>
      </c>
      <c r="BB13" s="130">
        <v>0</v>
      </c>
      <c r="BC13" s="130">
        <v>0</v>
      </c>
      <c r="BD13" s="131">
        <v>0</v>
      </c>
      <c r="BE13" s="130">
        <v>0</v>
      </c>
      <c r="BF13" s="130">
        <v>0</v>
      </c>
      <c r="BG13" s="130">
        <f t="shared" si="13"/>
        <v>63748</v>
      </c>
      <c r="BH13" s="130">
        <f t="shared" si="14"/>
        <v>12427</v>
      </c>
      <c r="BI13" s="130">
        <f t="shared" si="14"/>
        <v>12427</v>
      </c>
      <c r="BJ13" s="130">
        <f t="shared" si="14"/>
        <v>0</v>
      </c>
      <c r="BK13" s="130">
        <f t="shared" si="14"/>
        <v>8004</v>
      </c>
      <c r="BL13" s="130">
        <f t="shared" si="14"/>
        <v>4423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415798</v>
      </c>
      <c r="BQ13" s="130">
        <f t="shared" si="14"/>
        <v>126739</v>
      </c>
      <c r="BR13" s="130">
        <f t="shared" si="14"/>
        <v>99842</v>
      </c>
      <c r="BS13" s="130">
        <f t="shared" si="14"/>
        <v>0</v>
      </c>
      <c r="BT13" s="130">
        <f t="shared" si="14"/>
        <v>26897</v>
      </c>
      <c r="BU13" s="130">
        <f t="shared" si="14"/>
        <v>0</v>
      </c>
      <c r="BV13" s="130">
        <f t="shared" si="14"/>
        <v>42179</v>
      </c>
      <c r="BW13" s="130">
        <f t="shared" si="14"/>
        <v>3899</v>
      </c>
      <c r="BX13" s="130">
        <f t="shared" si="15"/>
        <v>27830</v>
      </c>
      <c r="BY13" s="130">
        <f t="shared" si="16"/>
        <v>10450</v>
      </c>
      <c r="BZ13" s="130">
        <f t="shared" si="17"/>
        <v>1751</v>
      </c>
      <c r="CA13" s="130">
        <f t="shared" si="18"/>
        <v>245129</v>
      </c>
      <c r="CB13" s="130">
        <f t="shared" si="19"/>
        <v>73253</v>
      </c>
      <c r="CC13" s="130">
        <f t="shared" si="20"/>
        <v>92272</v>
      </c>
      <c r="CD13" s="130">
        <f t="shared" si="21"/>
        <v>2121</v>
      </c>
      <c r="CE13" s="130">
        <f t="shared" si="22"/>
        <v>77483</v>
      </c>
      <c r="CF13" s="131">
        <f t="shared" si="23"/>
        <v>0</v>
      </c>
      <c r="CG13" s="130">
        <f t="shared" si="24"/>
        <v>0</v>
      </c>
      <c r="CH13" s="130">
        <f t="shared" si="25"/>
        <v>233327</v>
      </c>
      <c r="CI13" s="130">
        <f t="shared" si="26"/>
        <v>661552</v>
      </c>
    </row>
    <row r="14" spans="1:87" s="122" customFormat="1" ht="12" customHeight="1">
      <c r="A14" s="118" t="s">
        <v>237</v>
      </c>
      <c r="B14" s="133" t="s">
        <v>214</v>
      </c>
      <c r="C14" s="118" t="s">
        <v>215</v>
      </c>
      <c r="D14" s="130">
        <f t="shared" si="0"/>
        <v>23972</v>
      </c>
      <c r="E14" s="130">
        <f t="shared" si="1"/>
        <v>23972</v>
      </c>
      <c r="F14" s="130"/>
      <c r="G14" s="130">
        <v>22190</v>
      </c>
      <c r="H14" s="130">
        <v>1782</v>
      </c>
      <c r="I14" s="130">
        <v>0</v>
      </c>
      <c r="J14" s="130">
        <v>0</v>
      </c>
      <c r="K14" s="131">
        <v>0</v>
      </c>
      <c r="L14" s="130">
        <f t="shared" si="2"/>
        <v>398363</v>
      </c>
      <c r="M14" s="130">
        <f t="shared" si="3"/>
        <v>79536</v>
      </c>
      <c r="N14" s="130">
        <v>79536</v>
      </c>
      <c r="O14" s="130">
        <v>0</v>
      </c>
      <c r="P14" s="130">
        <v>0</v>
      </c>
      <c r="Q14" s="130">
        <v>0</v>
      </c>
      <c r="R14" s="130">
        <f t="shared" si="4"/>
        <v>174355</v>
      </c>
      <c r="S14" s="130">
        <v>0</v>
      </c>
      <c r="T14" s="130">
        <v>171566</v>
      </c>
      <c r="U14" s="130">
        <v>2789</v>
      </c>
      <c r="V14" s="130">
        <v>0</v>
      </c>
      <c r="W14" s="130">
        <f t="shared" si="5"/>
        <v>144472</v>
      </c>
      <c r="X14" s="130">
        <v>72985</v>
      </c>
      <c r="Y14" s="130">
        <v>55810</v>
      </c>
      <c r="Z14" s="130">
        <v>353</v>
      </c>
      <c r="AA14" s="130">
        <v>15324</v>
      </c>
      <c r="AB14" s="131">
        <v>0</v>
      </c>
      <c r="AC14" s="130">
        <v>0</v>
      </c>
      <c r="AD14" s="130">
        <v>618</v>
      </c>
      <c r="AE14" s="130">
        <f t="shared" si="6"/>
        <v>422953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81014</v>
      </c>
      <c r="AO14" s="130">
        <f t="shared" si="10"/>
        <v>32816</v>
      </c>
      <c r="AP14" s="130">
        <v>32816</v>
      </c>
      <c r="AQ14" s="130">
        <v>0</v>
      </c>
      <c r="AR14" s="130">
        <v>0</v>
      </c>
      <c r="AS14" s="130">
        <v>0</v>
      </c>
      <c r="AT14" s="130">
        <f t="shared" si="11"/>
        <v>32995</v>
      </c>
      <c r="AU14" s="130">
        <v>0</v>
      </c>
      <c r="AV14" s="130">
        <v>32995</v>
      </c>
      <c r="AW14" s="130">
        <v>0</v>
      </c>
      <c r="AX14" s="130">
        <v>0</v>
      </c>
      <c r="AY14" s="130">
        <f t="shared" si="12"/>
        <v>15203</v>
      </c>
      <c r="AZ14" s="130">
        <v>8339</v>
      </c>
      <c r="BA14" s="130">
        <v>5123</v>
      </c>
      <c r="BB14" s="130">
        <v>0</v>
      </c>
      <c r="BC14" s="130">
        <v>1741</v>
      </c>
      <c r="BD14" s="131">
        <v>0</v>
      </c>
      <c r="BE14" s="130">
        <v>0</v>
      </c>
      <c r="BF14" s="130">
        <v>3671</v>
      </c>
      <c r="BG14" s="130">
        <f t="shared" si="13"/>
        <v>84685</v>
      </c>
      <c r="BH14" s="130">
        <f t="shared" si="14"/>
        <v>23972</v>
      </c>
      <c r="BI14" s="130">
        <f t="shared" si="14"/>
        <v>23972</v>
      </c>
      <c r="BJ14" s="130">
        <f t="shared" si="14"/>
        <v>0</v>
      </c>
      <c r="BK14" s="130">
        <f t="shared" si="14"/>
        <v>22190</v>
      </c>
      <c r="BL14" s="130">
        <f t="shared" si="14"/>
        <v>1782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479377</v>
      </c>
      <c r="BQ14" s="130">
        <f t="shared" si="14"/>
        <v>112352</v>
      </c>
      <c r="BR14" s="130">
        <f t="shared" si="14"/>
        <v>112352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207350</v>
      </c>
      <c r="BW14" s="130">
        <f t="shared" si="14"/>
        <v>0</v>
      </c>
      <c r="BX14" s="130">
        <f t="shared" si="15"/>
        <v>204561</v>
      </c>
      <c r="BY14" s="130">
        <f t="shared" si="16"/>
        <v>2789</v>
      </c>
      <c r="BZ14" s="130">
        <f t="shared" si="17"/>
        <v>0</v>
      </c>
      <c r="CA14" s="130">
        <f t="shared" si="18"/>
        <v>159675</v>
      </c>
      <c r="CB14" s="130">
        <f t="shared" si="19"/>
        <v>81324</v>
      </c>
      <c r="CC14" s="130">
        <f t="shared" si="20"/>
        <v>60933</v>
      </c>
      <c r="CD14" s="130">
        <f t="shared" si="21"/>
        <v>353</v>
      </c>
      <c r="CE14" s="130">
        <f t="shared" si="22"/>
        <v>17065</v>
      </c>
      <c r="CF14" s="131">
        <f t="shared" si="23"/>
        <v>0</v>
      </c>
      <c r="CG14" s="130">
        <f t="shared" si="24"/>
        <v>0</v>
      </c>
      <c r="CH14" s="130">
        <f t="shared" si="25"/>
        <v>4289</v>
      </c>
      <c r="CI14" s="130">
        <f t="shared" si="26"/>
        <v>507638</v>
      </c>
    </row>
    <row r="15" spans="1:87" s="122" customFormat="1" ht="12" customHeight="1">
      <c r="A15" s="118" t="s">
        <v>237</v>
      </c>
      <c r="B15" s="133" t="s">
        <v>216</v>
      </c>
      <c r="C15" s="118" t="s">
        <v>217</v>
      </c>
      <c r="D15" s="130">
        <f t="shared" si="0"/>
        <v>89516</v>
      </c>
      <c r="E15" s="130">
        <f t="shared" si="1"/>
        <v>89516</v>
      </c>
      <c r="F15" s="130">
        <v>0</v>
      </c>
      <c r="G15" s="130">
        <v>89516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176713</v>
      </c>
      <c r="M15" s="130">
        <f t="shared" si="3"/>
        <v>28871</v>
      </c>
      <c r="N15" s="130">
        <v>19285</v>
      </c>
      <c r="O15" s="130">
        <v>0</v>
      </c>
      <c r="P15" s="130">
        <v>9586</v>
      </c>
      <c r="Q15" s="130">
        <v>0</v>
      </c>
      <c r="R15" s="130">
        <f t="shared" si="4"/>
        <v>12222</v>
      </c>
      <c r="S15" s="130">
        <v>0</v>
      </c>
      <c r="T15" s="130">
        <v>12112</v>
      </c>
      <c r="U15" s="130">
        <v>110</v>
      </c>
      <c r="V15" s="130">
        <v>0</v>
      </c>
      <c r="W15" s="130">
        <f t="shared" si="5"/>
        <v>135620</v>
      </c>
      <c r="X15" s="130">
        <v>116942</v>
      </c>
      <c r="Y15" s="130">
        <v>8940</v>
      </c>
      <c r="Z15" s="130">
        <v>0</v>
      </c>
      <c r="AA15" s="130">
        <v>9738</v>
      </c>
      <c r="AB15" s="131">
        <v>0</v>
      </c>
      <c r="AC15" s="130">
        <v>0</v>
      </c>
      <c r="AD15" s="130">
        <v>8154</v>
      </c>
      <c r="AE15" s="130">
        <f t="shared" si="6"/>
        <v>274383</v>
      </c>
      <c r="AF15" s="130">
        <f t="shared" si="7"/>
        <v>15225</v>
      </c>
      <c r="AG15" s="130">
        <f t="shared" si="8"/>
        <v>15225</v>
      </c>
      <c r="AH15" s="130">
        <v>0</v>
      </c>
      <c r="AI15" s="130">
        <v>0</v>
      </c>
      <c r="AJ15" s="130">
        <v>0</v>
      </c>
      <c r="AK15" s="130">
        <v>15225</v>
      </c>
      <c r="AL15" s="130">
        <v>0</v>
      </c>
      <c r="AM15" s="131">
        <v>0</v>
      </c>
      <c r="AN15" s="130">
        <f t="shared" si="9"/>
        <v>55565</v>
      </c>
      <c r="AO15" s="130">
        <f t="shared" si="10"/>
        <v>14620</v>
      </c>
      <c r="AP15" s="130">
        <v>14620</v>
      </c>
      <c r="AQ15" s="130">
        <v>0</v>
      </c>
      <c r="AR15" s="130">
        <v>0</v>
      </c>
      <c r="AS15" s="130">
        <v>0</v>
      </c>
      <c r="AT15" s="130">
        <f t="shared" si="11"/>
        <v>29360</v>
      </c>
      <c r="AU15" s="130">
        <v>0</v>
      </c>
      <c r="AV15" s="130">
        <v>29360</v>
      </c>
      <c r="AW15" s="130">
        <v>0</v>
      </c>
      <c r="AX15" s="130">
        <v>0</v>
      </c>
      <c r="AY15" s="130">
        <f t="shared" si="12"/>
        <v>11585</v>
      </c>
      <c r="AZ15" s="130">
        <v>5343</v>
      </c>
      <c r="BA15" s="130">
        <v>0</v>
      </c>
      <c r="BB15" s="130">
        <v>0</v>
      </c>
      <c r="BC15" s="130">
        <v>6242</v>
      </c>
      <c r="BD15" s="131">
        <v>0</v>
      </c>
      <c r="BE15" s="130">
        <v>0</v>
      </c>
      <c r="BF15" s="130">
        <v>2531</v>
      </c>
      <c r="BG15" s="130">
        <f t="shared" si="13"/>
        <v>73321</v>
      </c>
      <c r="BH15" s="130">
        <f t="shared" si="14"/>
        <v>104741</v>
      </c>
      <c r="BI15" s="130">
        <f t="shared" si="14"/>
        <v>104741</v>
      </c>
      <c r="BJ15" s="130">
        <f t="shared" si="14"/>
        <v>0</v>
      </c>
      <c r="BK15" s="130">
        <f t="shared" si="14"/>
        <v>89516</v>
      </c>
      <c r="BL15" s="130">
        <f t="shared" si="14"/>
        <v>0</v>
      </c>
      <c r="BM15" s="130">
        <f t="shared" si="14"/>
        <v>15225</v>
      </c>
      <c r="BN15" s="130">
        <f t="shared" si="14"/>
        <v>0</v>
      </c>
      <c r="BO15" s="131">
        <f t="shared" si="14"/>
        <v>0</v>
      </c>
      <c r="BP15" s="130">
        <f t="shared" si="14"/>
        <v>232278</v>
      </c>
      <c r="BQ15" s="130">
        <f t="shared" si="14"/>
        <v>43491</v>
      </c>
      <c r="BR15" s="130">
        <f t="shared" si="14"/>
        <v>33905</v>
      </c>
      <c r="BS15" s="130">
        <f t="shared" si="14"/>
        <v>0</v>
      </c>
      <c r="BT15" s="130">
        <f t="shared" si="14"/>
        <v>9586</v>
      </c>
      <c r="BU15" s="130">
        <f t="shared" si="14"/>
        <v>0</v>
      </c>
      <c r="BV15" s="130">
        <f t="shared" si="14"/>
        <v>41582</v>
      </c>
      <c r="BW15" s="130">
        <f t="shared" si="14"/>
        <v>0</v>
      </c>
      <c r="BX15" s="130">
        <f t="shared" si="15"/>
        <v>41472</v>
      </c>
      <c r="BY15" s="130">
        <f t="shared" si="16"/>
        <v>110</v>
      </c>
      <c r="BZ15" s="130">
        <f t="shared" si="17"/>
        <v>0</v>
      </c>
      <c r="CA15" s="130">
        <f t="shared" si="18"/>
        <v>147205</v>
      </c>
      <c r="CB15" s="130">
        <f t="shared" si="19"/>
        <v>122285</v>
      </c>
      <c r="CC15" s="130">
        <f t="shared" si="20"/>
        <v>8940</v>
      </c>
      <c r="CD15" s="130">
        <f t="shared" si="21"/>
        <v>0</v>
      </c>
      <c r="CE15" s="130">
        <f t="shared" si="22"/>
        <v>15980</v>
      </c>
      <c r="CF15" s="131">
        <f t="shared" si="23"/>
        <v>0</v>
      </c>
      <c r="CG15" s="130">
        <f t="shared" si="24"/>
        <v>0</v>
      </c>
      <c r="CH15" s="130">
        <f t="shared" si="25"/>
        <v>10685</v>
      </c>
      <c r="CI15" s="130">
        <f t="shared" si="26"/>
        <v>347704</v>
      </c>
    </row>
    <row r="16" spans="1:87" s="122" customFormat="1" ht="12" customHeight="1">
      <c r="A16" s="118" t="s">
        <v>237</v>
      </c>
      <c r="B16" s="133" t="s">
        <v>218</v>
      </c>
      <c r="C16" s="118" t="s">
        <v>219</v>
      </c>
      <c r="D16" s="130">
        <f t="shared" si="0"/>
        <v>60050</v>
      </c>
      <c r="E16" s="130">
        <f t="shared" si="1"/>
        <v>60050</v>
      </c>
      <c r="F16" s="130">
        <v>0</v>
      </c>
      <c r="G16" s="130">
        <v>60050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245160</v>
      </c>
      <c r="M16" s="130">
        <f t="shared" si="3"/>
        <v>28340</v>
      </c>
      <c r="N16" s="130">
        <v>28340</v>
      </c>
      <c r="O16" s="130">
        <v>0</v>
      </c>
      <c r="P16" s="130">
        <v>0</v>
      </c>
      <c r="Q16" s="130">
        <v>0</v>
      </c>
      <c r="R16" s="130">
        <f t="shared" si="4"/>
        <v>30526</v>
      </c>
      <c r="S16" s="130">
        <v>0</v>
      </c>
      <c r="T16" s="130">
        <v>30526</v>
      </c>
      <c r="U16" s="130">
        <v>0</v>
      </c>
      <c r="V16" s="130">
        <v>0</v>
      </c>
      <c r="W16" s="130">
        <f t="shared" si="5"/>
        <v>186294</v>
      </c>
      <c r="X16" s="130">
        <v>44217</v>
      </c>
      <c r="Y16" s="130">
        <v>49006</v>
      </c>
      <c r="Z16" s="130">
        <v>81404</v>
      </c>
      <c r="AA16" s="130">
        <v>11667</v>
      </c>
      <c r="AB16" s="131">
        <v>0</v>
      </c>
      <c r="AC16" s="130">
        <v>0</v>
      </c>
      <c r="AD16" s="130">
        <v>2533</v>
      </c>
      <c r="AE16" s="130">
        <f t="shared" si="6"/>
        <v>307743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94455</v>
      </c>
      <c r="AO16" s="130">
        <f t="shared" si="10"/>
        <v>4336</v>
      </c>
      <c r="AP16" s="130">
        <v>4336</v>
      </c>
      <c r="AQ16" s="130">
        <v>0</v>
      </c>
      <c r="AR16" s="130">
        <v>0</v>
      </c>
      <c r="AS16" s="130">
        <v>0</v>
      </c>
      <c r="AT16" s="130">
        <f t="shared" si="11"/>
        <v>169</v>
      </c>
      <c r="AU16" s="130">
        <v>0</v>
      </c>
      <c r="AV16" s="130">
        <v>169</v>
      </c>
      <c r="AW16" s="130">
        <v>0</v>
      </c>
      <c r="AX16" s="130">
        <v>0</v>
      </c>
      <c r="AY16" s="130">
        <f t="shared" si="12"/>
        <v>89950</v>
      </c>
      <c r="AZ16" s="130">
        <v>0</v>
      </c>
      <c r="BA16" s="130">
        <v>89950</v>
      </c>
      <c r="BB16" s="130">
        <v>0</v>
      </c>
      <c r="BC16" s="130">
        <v>0</v>
      </c>
      <c r="BD16" s="131">
        <v>0</v>
      </c>
      <c r="BE16" s="130">
        <v>0</v>
      </c>
      <c r="BF16" s="130">
        <v>504</v>
      </c>
      <c r="BG16" s="130">
        <f t="shared" si="13"/>
        <v>94959</v>
      </c>
      <c r="BH16" s="130">
        <f t="shared" si="14"/>
        <v>60050</v>
      </c>
      <c r="BI16" s="130">
        <f t="shared" si="14"/>
        <v>60050</v>
      </c>
      <c r="BJ16" s="130">
        <f t="shared" si="14"/>
        <v>0</v>
      </c>
      <c r="BK16" s="130">
        <f t="shared" si="14"/>
        <v>60050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339615</v>
      </c>
      <c r="BQ16" s="130">
        <f t="shared" si="14"/>
        <v>32676</v>
      </c>
      <c r="BR16" s="130">
        <f t="shared" si="14"/>
        <v>32676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30695</v>
      </c>
      <c r="BW16" s="130">
        <f t="shared" si="14"/>
        <v>0</v>
      </c>
      <c r="BX16" s="130">
        <f t="shared" si="15"/>
        <v>30695</v>
      </c>
      <c r="BY16" s="130">
        <f t="shared" si="16"/>
        <v>0</v>
      </c>
      <c r="BZ16" s="130">
        <f t="shared" si="17"/>
        <v>0</v>
      </c>
      <c r="CA16" s="130">
        <f t="shared" si="18"/>
        <v>276244</v>
      </c>
      <c r="CB16" s="130">
        <f t="shared" si="19"/>
        <v>44217</v>
      </c>
      <c r="CC16" s="130">
        <f t="shared" si="20"/>
        <v>138956</v>
      </c>
      <c r="CD16" s="130">
        <f t="shared" si="21"/>
        <v>81404</v>
      </c>
      <c r="CE16" s="130">
        <f t="shared" si="22"/>
        <v>11667</v>
      </c>
      <c r="CF16" s="131">
        <f t="shared" si="23"/>
        <v>0</v>
      </c>
      <c r="CG16" s="130">
        <f t="shared" si="24"/>
        <v>0</v>
      </c>
      <c r="CH16" s="130">
        <f t="shared" si="25"/>
        <v>3037</v>
      </c>
      <c r="CI16" s="130">
        <f t="shared" si="26"/>
        <v>402702</v>
      </c>
    </row>
    <row r="17" spans="1:87" s="122" customFormat="1" ht="12" customHeight="1">
      <c r="A17" s="118" t="s">
        <v>237</v>
      </c>
      <c r="B17" s="133" t="s">
        <v>220</v>
      </c>
      <c r="C17" s="118" t="s">
        <v>221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128381</v>
      </c>
      <c r="M17" s="130">
        <f t="shared" si="3"/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128381</v>
      </c>
      <c r="X17" s="130">
        <v>121035</v>
      </c>
      <c r="Y17" s="130">
        <v>6980</v>
      </c>
      <c r="Z17" s="130">
        <v>366</v>
      </c>
      <c r="AA17" s="130">
        <v>0</v>
      </c>
      <c r="AB17" s="131">
        <v>149049</v>
      </c>
      <c r="AC17" s="130">
        <v>0</v>
      </c>
      <c r="AD17" s="130">
        <v>0</v>
      </c>
      <c r="AE17" s="130">
        <f t="shared" si="6"/>
        <v>128381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126826</v>
      </c>
      <c r="BE17" s="130">
        <v>0</v>
      </c>
      <c r="BF17" s="130">
        <v>0</v>
      </c>
      <c r="BG17" s="130">
        <f t="shared" si="13"/>
        <v>0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128381</v>
      </c>
      <c r="BQ17" s="130">
        <f t="shared" si="14"/>
        <v>0</v>
      </c>
      <c r="BR17" s="130">
        <f t="shared" si="14"/>
        <v>0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6"/>
        <v>0</v>
      </c>
      <c r="BZ17" s="130">
        <f t="shared" si="17"/>
        <v>0</v>
      </c>
      <c r="CA17" s="130">
        <f t="shared" si="18"/>
        <v>128381</v>
      </c>
      <c r="CB17" s="130">
        <f t="shared" si="19"/>
        <v>121035</v>
      </c>
      <c r="CC17" s="130">
        <f t="shared" si="20"/>
        <v>6980</v>
      </c>
      <c r="CD17" s="130">
        <f t="shared" si="21"/>
        <v>366</v>
      </c>
      <c r="CE17" s="130">
        <f t="shared" si="22"/>
        <v>0</v>
      </c>
      <c r="CF17" s="131">
        <f t="shared" si="23"/>
        <v>275875</v>
      </c>
      <c r="CG17" s="130">
        <f t="shared" si="24"/>
        <v>0</v>
      </c>
      <c r="CH17" s="130">
        <f t="shared" si="25"/>
        <v>0</v>
      </c>
      <c r="CI17" s="130">
        <f t="shared" si="26"/>
        <v>128381</v>
      </c>
    </row>
    <row r="18" spans="1:87" s="122" customFormat="1" ht="12" customHeight="1">
      <c r="A18" s="118" t="s">
        <v>237</v>
      </c>
      <c r="B18" s="133" t="s">
        <v>222</v>
      </c>
      <c r="C18" s="118" t="s">
        <v>223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593926</v>
      </c>
      <c r="M18" s="130">
        <f t="shared" si="3"/>
        <v>196487</v>
      </c>
      <c r="N18" s="130">
        <v>196487</v>
      </c>
      <c r="O18" s="130">
        <v>0</v>
      </c>
      <c r="P18" s="130">
        <v>0</v>
      </c>
      <c r="Q18" s="130">
        <v>0</v>
      </c>
      <c r="R18" s="130">
        <f t="shared" si="4"/>
        <v>170365</v>
      </c>
      <c r="S18" s="130">
        <v>2448</v>
      </c>
      <c r="T18" s="130">
        <v>160435</v>
      </c>
      <c r="U18" s="130">
        <v>7482</v>
      </c>
      <c r="V18" s="130">
        <v>0</v>
      </c>
      <c r="W18" s="130">
        <f t="shared" si="5"/>
        <v>227074</v>
      </c>
      <c r="X18" s="130">
        <v>123524</v>
      </c>
      <c r="Y18" s="130">
        <v>64976</v>
      </c>
      <c r="Z18" s="130">
        <v>0</v>
      </c>
      <c r="AA18" s="130">
        <v>38574</v>
      </c>
      <c r="AB18" s="131">
        <v>0</v>
      </c>
      <c r="AC18" s="130">
        <v>0</v>
      </c>
      <c r="AD18" s="130">
        <v>279365</v>
      </c>
      <c r="AE18" s="130">
        <f t="shared" si="6"/>
        <v>873291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310083</v>
      </c>
      <c r="AO18" s="130">
        <f t="shared" si="10"/>
        <v>96082</v>
      </c>
      <c r="AP18" s="130">
        <v>96082</v>
      </c>
      <c r="AQ18" s="130">
        <v>0</v>
      </c>
      <c r="AR18" s="130">
        <v>0</v>
      </c>
      <c r="AS18" s="130">
        <v>0</v>
      </c>
      <c r="AT18" s="130">
        <f t="shared" si="11"/>
        <v>81933</v>
      </c>
      <c r="AU18" s="130">
        <v>0</v>
      </c>
      <c r="AV18" s="130">
        <v>81933</v>
      </c>
      <c r="AW18" s="130">
        <v>0</v>
      </c>
      <c r="AX18" s="130">
        <v>0</v>
      </c>
      <c r="AY18" s="130">
        <f t="shared" si="12"/>
        <v>132068</v>
      </c>
      <c r="AZ18" s="130">
        <v>123679</v>
      </c>
      <c r="BA18" s="130">
        <v>0</v>
      </c>
      <c r="BB18" s="130">
        <v>0</v>
      </c>
      <c r="BC18" s="130">
        <v>8389</v>
      </c>
      <c r="BD18" s="131">
        <v>0</v>
      </c>
      <c r="BE18" s="130">
        <v>0</v>
      </c>
      <c r="BF18" s="130">
        <v>0</v>
      </c>
      <c r="BG18" s="130">
        <f t="shared" si="13"/>
        <v>310083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904009</v>
      </c>
      <c r="BQ18" s="130">
        <f t="shared" si="14"/>
        <v>292569</v>
      </c>
      <c r="BR18" s="130">
        <f t="shared" si="14"/>
        <v>292569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252298</v>
      </c>
      <c r="BW18" s="130">
        <f t="shared" si="14"/>
        <v>2448</v>
      </c>
      <c r="BX18" s="130">
        <f t="shared" si="15"/>
        <v>242368</v>
      </c>
      <c r="BY18" s="130">
        <f t="shared" si="16"/>
        <v>7482</v>
      </c>
      <c r="BZ18" s="130">
        <f t="shared" si="17"/>
        <v>0</v>
      </c>
      <c r="CA18" s="130">
        <f t="shared" si="18"/>
        <v>359142</v>
      </c>
      <c r="CB18" s="130">
        <f t="shared" si="19"/>
        <v>247203</v>
      </c>
      <c r="CC18" s="130">
        <f t="shared" si="20"/>
        <v>64976</v>
      </c>
      <c r="CD18" s="130">
        <f t="shared" si="21"/>
        <v>0</v>
      </c>
      <c r="CE18" s="130">
        <f t="shared" si="22"/>
        <v>46963</v>
      </c>
      <c r="CF18" s="131">
        <f t="shared" si="23"/>
        <v>0</v>
      </c>
      <c r="CG18" s="130">
        <f t="shared" si="24"/>
        <v>0</v>
      </c>
      <c r="CH18" s="130">
        <f t="shared" si="25"/>
        <v>279365</v>
      </c>
      <c r="CI18" s="130">
        <f t="shared" si="26"/>
        <v>1183374</v>
      </c>
    </row>
    <row r="19" spans="1:87" s="122" customFormat="1" ht="12" customHeight="1">
      <c r="A19" s="118" t="s">
        <v>237</v>
      </c>
      <c r="B19" s="133" t="s">
        <v>224</v>
      </c>
      <c r="C19" s="118" t="s">
        <v>225</v>
      </c>
      <c r="D19" s="130">
        <f t="shared" si="0"/>
        <v>75313</v>
      </c>
      <c r="E19" s="130">
        <f t="shared" si="1"/>
        <v>75313</v>
      </c>
      <c r="F19" s="130">
        <v>0</v>
      </c>
      <c r="G19" s="130">
        <v>75313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391895</v>
      </c>
      <c r="M19" s="130">
        <f t="shared" si="3"/>
        <v>132367</v>
      </c>
      <c r="N19" s="130">
        <v>23359</v>
      </c>
      <c r="O19" s="130">
        <v>0</v>
      </c>
      <c r="P19" s="130">
        <v>109008</v>
      </c>
      <c r="Q19" s="130">
        <v>0</v>
      </c>
      <c r="R19" s="130">
        <f t="shared" si="4"/>
        <v>128069</v>
      </c>
      <c r="S19" s="130">
        <v>53669</v>
      </c>
      <c r="T19" s="130">
        <v>74400</v>
      </c>
      <c r="U19" s="130">
        <v>0</v>
      </c>
      <c r="V19" s="130">
        <v>0</v>
      </c>
      <c r="W19" s="130">
        <f t="shared" si="5"/>
        <v>131459</v>
      </c>
      <c r="X19" s="130">
        <v>64721</v>
      </c>
      <c r="Y19" s="130">
        <v>14522</v>
      </c>
      <c r="Z19" s="130">
        <v>27555</v>
      </c>
      <c r="AA19" s="130">
        <v>24661</v>
      </c>
      <c r="AB19" s="131">
        <v>0</v>
      </c>
      <c r="AC19" s="130">
        <v>0</v>
      </c>
      <c r="AD19" s="130">
        <v>0</v>
      </c>
      <c r="AE19" s="130">
        <f t="shared" si="6"/>
        <v>467208</v>
      </c>
      <c r="AF19" s="130">
        <f t="shared" si="7"/>
        <v>394</v>
      </c>
      <c r="AG19" s="130">
        <f t="shared" si="8"/>
        <v>394</v>
      </c>
      <c r="AH19" s="130">
        <v>0</v>
      </c>
      <c r="AI19" s="130">
        <v>394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149752</v>
      </c>
      <c r="AO19" s="130">
        <f t="shared" si="10"/>
        <v>30540</v>
      </c>
      <c r="AP19" s="130">
        <v>7635</v>
      </c>
      <c r="AQ19" s="130">
        <v>0</v>
      </c>
      <c r="AR19" s="130">
        <v>22905</v>
      </c>
      <c r="AS19" s="130">
        <v>0</v>
      </c>
      <c r="AT19" s="130">
        <f t="shared" si="11"/>
        <v>110413</v>
      </c>
      <c r="AU19" s="130">
        <v>0</v>
      </c>
      <c r="AV19" s="130">
        <v>110413</v>
      </c>
      <c r="AW19" s="130">
        <v>0</v>
      </c>
      <c r="AX19" s="130">
        <v>0</v>
      </c>
      <c r="AY19" s="130">
        <f t="shared" si="12"/>
        <v>8799</v>
      </c>
      <c r="AZ19" s="130">
        <v>0</v>
      </c>
      <c r="BA19" s="130">
        <v>3316</v>
      </c>
      <c r="BB19" s="130">
        <v>0</v>
      </c>
      <c r="BC19" s="130">
        <v>5483</v>
      </c>
      <c r="BD19" s="131">
        <v>0</v>
      </c>
      <c r="BE19" s="130">
        <v>0</v>
      </c>
      <c r="BF19" s="130">
        <v>0</v>
      </c>
      <c r="BG19" s="130">
        <f t="shared" si="13"/>
        <v>150146</v>
      </c>
      <c r="BH19" s="130">
        <f t="shared" si="14"/>
        <v>75707</v>
      </c>
      <c r="BI19" s="130">
        <f t="shared" si="14"/>
        <v>75707</v>
      </c>
      <c r="BJ19" s="130">
        <f t="shared" si="14"/>
        <v>0</v>
      </c>
      <c r="BK19" s="130">
        <f t="shared" si="14"/>
        <v>75707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541647</v>
      </c>
      <c r="BQ19" s="130">
        <f t="shared" si="14"/>
        <v>162907</v>
      </c>
      <c r="BR19" s="130">
        <f t="shared" si="14"/>
        <v>30994</v>
      </c>
      <c r="BS19" s="130">
        <f t="shared" si="14"/>
        <v>0</v>
      </c>
      <c r="BT19" s="130">
        <f t="shared" si="14"/>
        <v>131913</v>
      </c>
      <c r="BU19" s="130">
        <f t="shared" si="14"/>
        <v>0</v>
      </c>
      <c r="BV19" s="130">
        <f t="shared" si="14"/>
        <v>238482</v>
      </c>
      <c r="BW19" s="130">
        <f t="shared" si="14"/>
        <v>53669</v>
      </c>
      <c r="BX19" s="130">
        <f t="shared" si="15"/>
        <v>184813</v>
      </c>
      <c r="BY19" s="130">
        <f t="shared" si="16"/>
        <v>0</v>
      </c>
      <c r="BZ19" s="130">
        <f t="shared" si="17"/>
        <v>0</v>
      </c>
      <c r="CA19" s="130">
        <f t="shared" si="18"/>
        <v>140258</v>
      </c>
      <c r="CB19" s="130">
        <f t="shared" si="19"/>
        <v>64721</v>
      </c>
      <c r="CC19" s="130">
        <f t="shared" si="20"/>
        <v>17838</v>
      </c>
      <c r="CD19" s="130">
        <f t="shared" si="21"/>
        <v>27555</v>
      </c>
      <c r="CE19" s="130">
        <f t="shared" si="22"/>
        <v>30144</v>
      </c>
      <c r="CF19" s="131">
        <f t="shared" si="23"/>
        <v>0</v>
      </c>
      <c r="CG19" s="130">
        <f t="shared" si="24"/>
        <v>0</v>
      </c>
      <c r="CH19" s="130">
        <f t="shared" si="25"/>
        <v>0</v>
      </c>
      <c r="CI19" s="130">
        <f t="shared" si="26"/>
        <v>617354</v>
      </c>
    </row>
    <row r="20" spans="1:87" s="122" customFormat="1" ht="12" customHeight="1">
      <c r="A20" s="118" t="s">
        <v>237</v>
      </c>
      <c r="B20" s="133" t="s">
        <v>226</v>
      </c>
      <c r="C20" s="118" t="s">
        <v>227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90929</v>
      </c>
      <c r="M20" s="130">
        <f t="shared" si="3"/>
        <v>29985</v>
      </c>
      <c r="N20" s="130">
        <v>27890</v>
      </c>
      <c r="O20" s="130">
        <v>2095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60944</v>
      </c>
      <c r="X20" s="130">
        <v>60944</v>
      </c>
      <c r="Y20" s="130">
        <v>0</v>
      </c>
      <c r="Z20" s="130">
        <v>0</v>
      </c>
      <c r="AA20" s="130">
        <v>0</v>
      </c>
      <c r="AB20" s="131">
        <v>291879</v>
      </c>
      <c r="AC20" s="130">
        <v>0</v>
      </c>
      <c r="AD20" s="130">
        <v>10303</v>
      </c>
      <c r="AE20" s="130">
        <f t="shared" si="6"/>
        <v>101232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15085</v>
      </c>
      <c r="AO20" s="130">
        <f t="shared" si="10"/>
        <v>3492</v>
      </c>
      <c r="AP20" s="130">
        <v>3492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11593</v>
      </c>
      <c r="AZ20" s="130">
        <v>11593</v>
      </c>
      <c r="BA20" s="130">
        <v>0</v>
      </c>
      <c r="BB20" s="130">
        <v>0</v>
      </c>
      <c r="BC20" s="130">
        <v>0</v>
      </c>
      <c r="BD20" s="131">
        <v>159625</v>
      </c>
      <c r="BE20" s="130">
        <v>0</v>
      </c>
      <c r="BF20" s="130">
        <v>1926</v>
      </c>
      <c r="BG20" s="130">
        <f t="shared" si="13"/>
        <v>17011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106014</v>
      </c>
      <c r="BQ20" s="130">
        <f t="shared" si="14"/>
        <v>33477</v>
      </c>
      <c r="BR20" s="130">
        <f t="shared" si="14"/>
        <v>31382</v>
      </c>
      <c r="BS20" s="130">
        <f t="shared" si="14"/>
        <v>2095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72537</v>
      </c>
      <c r="CB20" s="130">
        <f t="shared" si="19"/>
        <v>72537</v>
      </c>
      <c r="CC20" s="130">
        <f t="shared" si="20"/>
        <v>0</v>
      </c>
      <c r="CD20" s="130">
        <f t="shared" si="21"/>
        <v>0</v>
      </c>
      <c r="CE20" s="130">
        <f t="shared" si="22"/>
        <v>0</v>
      </c>
      <c r="CF20" s="131">
        <f t="shared" si="23"/>
        <v>451504</v>
      </c>
      <c r="CG20" s="130">
        <f t="shared" si="24"/>
        <v>0</v>
      </c>
      <c r="CH20" s="130">
        <f t="shared" si="25"/>
        <v>12229</v>
      </c>
      <c r="CI20" s="130">
        <f t="shared" si="26"/>
        <v>118243</v>
      </c>
    </row>
    <row r="21" spans="1:87" s="122" customFormat="1" ht="12" customHeight="1">
      <c r="A21" s="118" t="s">
        <v>237</v>
      </c>
      <c r="B21" s="133" t="s">
        <v>228</v>
      </c>
      <c r="C21" s="118" t="s">
        <v>229</v>
      </c>
      <c r="D21" s="130">
        <f t="shared" si="0"/>
        <v>89198</v>
      </c>
      <c r="E21" s="130">
        <f t="shared" si="1"/>
        <v>89198</v>
      </c>
      <c r="F21" s="130">
        <v>0</v>
      </c>
      <c r="G21" s="130">
        <v>89198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246909</v>
      </c>
      <c r="M21" s="130">
        <f t="shared" si="3"/>
        <v>15498</v>
      </c>
      <c r="N21" s="130">
        <v>7749</v>
      </c>
      <c r="O21" s="130">
        <v>0</v>
      </c>
      <c r="P21" s="130">
        <v>5166</v>
      </c>
      <c r="Q21" s="130">
        <v>2583</v>
      </c>
      <c r="R21" s="130">
        <f t="shared" si="4"/>
        <v>60633</v>
      </c>
      <c r="S21" s="130">
        <v>1102</v>
      </c>
      <c r="T21" s="130">
        <v>47960</v>
      </c>
      <c r="U21" s="130">
        <v>11571</v>
      </c>
      <c r="V21" s="130">
        <v>0</v>
      </c>
      <c r="W21" s="130">
        <f t="shared" si="5"/>
        <v>170778</v>
      </c>
      <c r="X21" s="130">
        <v>79614</v>
      </c>
      <c r="Y21" s="130">
        <v>74471</v>
      </c>
      <c r="Z21" s="130">
        <v>1053</v>
      </c>
      <c r="AA21" s="130">
        <v>15640</v>
      </c>
      <c r="AB21" s="131">
        <v>0</v>
      </c>
      <c r="AC21" s="130">
        <v>0</v>
      </c>
      <c r="AD21" s="130">
        <v>2662</v>
      </c>
      <c r="AE21" s="130">
        <f t="shared" si="6"/>
        <v>338769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46514</v>
      </c>
      <c r="AO21" s="130">
        <f t="shared" si="10"/>
        <v>14957</v>
      </c>
      <c r="AP21" s="130">
        <v>8584</v>
      </c>
      <c r="AQ21" s="130">
        <v>0</v>
      </c>
      <c r="AR21" s="130">
        <v>6373</v>
      </c>
      <c r="AS21" s="130">
        <v>0</v>
      </c>
      <c r="AT21" s="130">
        <f t="shared" si="11"/>
        <v>29447</v>
      </c>
      <c r="AU21" s="130">
        <v>0</v>
      </c>
      <c r="AV21" s="130">
        <v>29447</v>
      </c>
      <c r="AW21" s="130">
        <v>0</v>
      </c>
      <c r="AX21" s="130">
        <v>0</v>
      </c>
      <c r="AY21" s="130">
        <f t="shared" si="12"/>
        <v>2110</v>
      </c>
      <c r="AZ21" s="130">
        <v>0</v>
      </c>
      <c r="BA21" s="130">
        <v>2110</v>
      </c>
      <c r="BB21" s="130">
        <v>0</v>
      </c>
      <c r="BC21" s="130">
        <v>0</v>
      </c>
      <c r="BD21" s="131">
        <v>0</v>
      </c>
      <c r="BE21" s="130">
        <v>0</v>
      </c>
      <c r="BF21" s="130">
        <v>2241</v>
      </c>
      <c r="BG21" s="130">
        <f t="shared" si="13"/>
        <v>48755</v>
      </c>
      <c r="BH21" s="130">
        <f t="shared" si="14"/>
        <v>89198</v>
      </c>
      <c r="BI21" s="130">
        <f t="shared" si="14"/>
        <v>89198</v>
      </c>
      <c r="BJ21" s="130">
        <f t="shared" si="14"/>
        <v>0</v>
      </c>
      <c r="BK21" s="130">
        <f t="shared" si="14"/>
        <v>89198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293423</v>
      </c>
      <c r="BQ21" s="130">
        <f t="shared" si="14"/>
        <v>30455</v>
      </c>
      <c r="BR21" s="130">
        <f t="shared" si="14"/>
        <v>16333</v>
      </c>
      <c r="BS21" s="130">
        <f t="shared" si="14"/>
        <v>0</v>
      </c>
      <c r="BT21" s="130">
        <f t="shared" si="14"/>
        <v>11539</v>
      </c>
      <c r="BU21" s="130">
        <f t="shared" si="14"/>
        <v>2583</v>
      </c>
      <c r="BV21" s="130">
        <f t="shared" si="14"/>
        <v>90080</v>
      </c>
      <c r="BW21" s="130">
        <f t="shared" si="14"/>
        <v>1102</v>
      </c>
      <c r="BX21" s="130">
        <f t="shared" si="15"/>
        <v>77407</v>
      </c>
      <c r="BY21" s="130">
        <f t="shared" si="16"/>
        <v>11571</v>
      </c>
      <c r="BZ21" s="130">
        <f t="shared" si="17"/>
        <v>0</v>
      </c>
      <c r="CA21" s="130">
        <f t="shared" si="18"/>
        <v>172888</v>
      </c>
      <c r="CB21" s="130">
        <f t="shared" si="19"/>
        <v>79614</v>
      </c>
      <c r="CC21" s="130">
        <f t="shared" si="20"/>
        <v>76581</v>
      </c>
      <c r="CD21" s="130">
        <f t="shared" si="21"/>
        <v>1053</v>
      </c>
      <c r="CE21" s="130">
        <f t="shared" si="22"/>
        <v>15640</v>
      </c>
      <c r="CF21" s="131">
        <f t="shared" si="23"/>
        <v>0</v>
      </c>
      <c r="CG21" s="130">
        <f t="shared" si="24"/>
        <v>0</v>
      </c>
      <c r="CH21" s="130">
        <f t="shared" si="25"/>
        <v>4903</v>
      </c>
      <c r="CI21" s="130">
        <f t="shared" si="26"/>
        <v>387524</v>
      </c>
    </row>
    <row r="22" spans="1:87" s="122" customFormat="1" ht="12" customHeight="1">
      <c r="A22" s="118" t="s">
        <v>237</v>
      </c>
      <c r="B22" s="133" t="s">
        <v>230</v>
      </c>
      <c r="C22" s="118" t="s">
        <v>231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98442</v>
      </c>
      <c r="M22" s="130">
        <f t="shared" si="3"/>
        <v>30432</v>
      </c>
      <c r="N22" s="130">
        <v>0</v>
      </c>
      <c r="O22" s="130">
        <v>14926</v>
      </c>
      <c r="P22" s="130">
        <v>15506</v>
      </c>
      <c r="Q22" s="130">
        <v>0</v>
      </c>
      <c r="R22" s="130">
        <f t="shared" si="4"/>
        <v>58191</v>
      </c>
      <c r="S22" s="130">
        <v>961</v>
      </c>
      <c r="T22" s="130">
        <v>57230</v>
      </c>
      <c r="U22" s="130">
        <v>0</v>
      </c>
      <c r="V22" s="130">
        <v>0</v>
      </c>
      <c r="W22" s="130">
        <f t="shared" si="5"/>
        <v>9819</v>
      </c>
      <c r="X22" s="130">
        <v>0</v>
      </c>
      <c r="Y22" s="130">
        <v>0</v>
      </c>
      <c r="Z22" s="130">
        <v>7837</v>
      </c>
      <c r="AA22" s="130">
        <v>1982</v>
      </c>
      <c r="AB22" s="131">
        <v>0</v>
      </c>
      <c r="AC22" s="130">
        <v>0</v>
      </c>
      <c r="AD22" s="130">
        <v>0</v>
      </c>
      <c r="AE22" s="130">
        <f t="shared" si="6"/>
        <v>98442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7106</v>
      </c>
      <c r="AO22" s="130">
        <f t="shared" si="10"/>
        <v>4061</v>
      </c>
      <c r="AP22" s="130">
        <v>0</v>
      </c>
      <c r="AQ22" s="130">
        <v>0</v>
      </c>
      <c r="AR22" s="130">
        <v>4061</v>
      </c>
      <c r="AS22" s="130">
        <v>0</v>
      </c>
      <c r="AT22" s="130">
        <f t="shared" si="11"/>
        <v>2992</v>
      </c>
      <c r="AU22" s="130">
        <v>0</v>
      </c>
      <c r="AV22" s="130">
        <v>2992</v>
      </c>
      <c r="AW22" s="130">
        <v>0</v>
      </c>
      <c r="AX22" s="130">
        <v>0</v>
      </c>
      <c r="AY22" s="130">
        <f t="shared" si="12"/>
        <v>53</v>
      </c>
      <c r="AZ22" s="130">
        <v>0</v>
      </c>
      <c r="BA22" s="130">
        <v>0</v>
      </c>
      <c r="BB22" s="130">
        <v>0</v>
      </c>
      <c r="BC22" s="130">
        <v>53</v>
      </c>
      <c r="BD22" s="131">
        <v>0</v>
      </c>
      <c r="BE22" s="130">
        <v>0</v>
      </c>
      <c r="BF22" s="130">
        <v>0</v>
      </c>
      <c r="BG22" s="130">
        <f t="shared" si="13"/>
        <v>7106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105548</v>
      </c>
      <c r="BQ22" s="130">
        <f t="shared" si="14"/>
        <v>34493</v>
      </c>
      <c r="BR22" s="130">
        <f t="shared" si="14"/>
        <v>0</v>
      </c>
      <c r="BS22" s="130">
        <f t="shared" si="14"/>
        <v>14926</v>
      </c>
      <c r="BT22" s="130">
        <f t="shared" si="14"/>
        <v>19567</v>
      </c>
      <c r="BU22" s="130">
        <f t="shared" si="14"/>
        <v>0</v>
      </c>
      <c r="BV22" s="130">
        <f t="shared" si="14"/>
        <v>61183</v>
      </c>
      <c r="BW22" s="130">
        <f t="shared" si="14"/>
        <v>961</v>
      </c>
      <c r="BX22" s="130">
        <f t="shared" si="15"/>
        <v>60222</v>
      </c>
      <c r="BY22" s="130">
        <f t="shared" si="16"/>
        <v>0</v>
      </c>
      <c r="BZ22" s="130">
        <f t="shared" si="17"/>
        <v>0</v>
      </c>
      <c r="CA22" s="130">
        <f t="shared" si="18"/>
        <v>9872</v>
      </c>
      <c r="CB22" s="130">
        <f t="shared" si="19"/>
        <v>0</v>
      </c>
      <c r="CC22" s="130">
        <f t="shared" si="20"/>
        <v>0</v>
      </c>
      <c r="CD22" s="130">
        <f t="shared" si="21"/>
        <v>7837</v>
      </c>
      <c r="CE22" s="130">
        <f t="shared" si="22"/>
        <v>2035</v>
      </c>
      <c r="CF22" s="131">
        <f t="shared" si="23"/>
        <v>0</v>
      </c>
      <c r="CG22" s="130">
        <f t="shared" si="24"/>
        <v>0</v>
      </c>
      <c r="CH22" s="130">
        <f t="shared" si="25"/>
        <v>0</v>
      </c>
      <c r="CI22" s="130">
        <f t="shared" si="26"/>
        <v>105548</v>
      </c>
    </row>
    <row r="23" spans="1:87" s="122" customFormat="1" ht="12" customHeight="1">
      <c r="A23" s="118" t="s">
        <v>237</v>
      </c>
      <c r="B23" s="133" t="s">
        <v>232</v>
      </c>
      <c r="C23" s="118" t="s">
        <v>233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93506</v>
      </c>
      <c r="M23" s="130">
        <f t="shared" si="3"/>
        <v>20695</v>
      </c>
      <c r="N23" s="130">
        <v>20695</v>
      </c>
      <c r="O23" s="130">
        <v>0</v>
      </c>
      <c r="P23" s="130">
        <v>0</v>
      </c>
      <c r="Q23" s="130">
        <v>0</v>
      </c>
      <c r="R23" s="130">
        <f t="shared" si="4"/>
        <v>361</v>
      </c>
      <c r="S23" s="130">
        <v>361</v>
      </c>
      <c r="T23" s="130">
        <v>0</v>
      </c>
      <c r="U23" s="130">
        <v>0</v>
      </c>
      <c r="V23" s="130">
        <v>0</v>
      </c>
      <c r="W23" s="130">
        <f t="shared" si="5"/>
        <v>72450</v>
      </c>
      <c r="X23" s="130">
        <v>72450</v>
      </c>
      <c r="Y23" s="130">
        <v>0</v>
      </c>
      <c r="Z23" s="130">
        <v>0</v>
      </c>
      <c r="AA23" s="130">
        <v>0</v>
      </c>
      <c r="AB23" s="131">
        <v>96886</v>
      </c>
      <c r="AC23" s="130">
        <v>0</v>
      </c>
      <c r="AD23" s="130">
        <v>0</v>
      </c>
      <c r="AE23" s="130">
        <f t="shared" si="6"/>
        <v>93506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57385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93506</v>
      </c>
      <c r="BQ23" s="130">
        <f t="shared" si="14"/>
        <v>20695</v>
      </c>
      <c r="BR23" s="130">
        <f t="shared" si="14"/>
        <v>20695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361</v>
      </c>
      <c r="BW23" s="130">
        <f>SUM(S23,AU23)</f>
        <v>361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72450</v>
      </c>
      <c r="CB23" s="130">
        <f t="shared" si="19"/>
        <v>72450</v>
      </c>
      <c r="CC23" s="130">
        <f t="shared" si="20"/>
        <v>0</v>
      </c>
      <c r="CD23" s="130">
        <f t="shared" si="21"/>
        <v>0</v>
      </c>
      <c r="CE23" s="130">
        <f t="shared" si="22"/>
        <v>0</v>
      </c>
      <c r="CF23" s="131">
        <f t="shared" si="23"/>
        <v>154271</v>
      </c>
      <c r="CG23" s="130">
        <f t="shared" si="24"/>
        <v>0</v>
      </c>
      <c r="CH23" s="130">
        <f t="shared" si="25"/>
        <v>0</v>
      </c>
      <c r="CI23" s="130">
        <f t="shared" si="26"/>
        <v>93506</v>
      </c>
    </row>
    <row r="24" spans="1:87" s="122" customFormat="1" ht="12" customHeight="1">
      <c r="A24" s="118" t="s">
        <v>237</v>
      </c>
      <c r="B24" s="133" t="s">
        <v>234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48470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48470</v>
      </c>
      <c r="X24" s="130">
        <v>48470</v>
      </c>
      <c r="Y24" s="130">
        <v>0</v>
      </c>
      <c r="Z24" s="130">
        <v>0</v>
      </c>
      <c r="AA24" s="130">
        <v>0</v>
      </c>
      <c r="AB24" s="131">
        <v>66622</v>
      </c>
      <c r="AC24" s="130">
        <v>0</v>
      </c>
      <c r="AD24" s="130">
        <v>0</v>
      </c>
      <c r="AE24" s="130">
        <f t="shared" si="6"/>
        <v>48470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40895</v>
      </c>
      <c r="BE24" s="130">
        <v>0</v>
      </c>
      <c r="BF24" s="130">
        <v>0</v>
      </c>
      <c r="BG24" s="130">
        <f t="shared" si="13"/>
        <v>0</v>
      </c>
      <c r="BH24" s="130">
        <f aca="true" t="shared" si="27" ref="BH24:BH29">SUM(D24,AF24)</f>
        <v>0</v>
      </c>
      <c r="BI24" s="130">
        <f aca="true" t="shared" si="28" ref="BI24:BI29">SUM(E24,AG24)</f>
        <v>0</v>
      </c>
      <c r="BJ24" s="130">
        <f aca="true" t="shared" si="29" ref="BJ24:BJ29">SUM(F24,AH24)</f>
        <v>0</v>
      </c>
      <c r="BK24" s="130">
        <f aca="true" t="shared" si="30" ref="BK24:BK29">SUM(G24,AI24)</f>
        <v>0</v>
      </c>
      <c r="BL24" s="130">
        <f aca="true" t="shared" si="31" ref="BL24:BL29">SUM(H24,AJ24)</f>
        <v>0</v>
      </c>
      <c r="BM24" s="130">
        <f aca="true" t="shared" si="32" ref="BM24:BM29">SUM(I24,AK24)</f>
        <v>0</v>
      </c>
      <c r="BN24" s="130">
        <f aca="true" t="shared" si="33" ref="BN24:BN29">SUM(J24,AL24)</f>
        <v>0</v>
      </c>
      <c r="BO24" s="131">
        <f>SUM(K24,AM24)</f>
        <v>0</v>
      </c>
      <c r="BP24" s="130">
        <f aca="true" t="shared" si="34" ref="BP24:BP29">SUM(L24,AN24)</f>
        <v>48470</v>
      </c>
      <c r="BQ24" s="130">
        <f aca="true" t="shared" si="35" ref="BQ24:BQ29">SUM(M24,AO24)</f>
        <v>0</v>
      </c>
      <c r="BR24" s="130">
        <f aca="true" t="shared" si="36" ref="BR24:BR29">SUM(N24,AP24)</f>
        <v>0</v>
      </c>
      <c r="BS24" s="130">
        <f aca="true" t="shared" si="37" ref="BS24:BS29">SUM(O24,AQ24)</f>
        <v>0</v>
      </c>
      <c r="BT24" s="130">
        <f aca="true" t="shared" si="38" ref="BT24:BT29">SUM(P24,AR24)</f>
        <v>0</v>
      </c>
      <c r="BU24" s="130">
        <f aca="true" t="shared" si="39" ref="BU24:BU29">SUM(Q24,AS24)</f>
        <v>0</v>
      </c>
      <c r="BV24" s="130">
        <f aca="true" t="shared" si="40" ref="BV24:BV29">SUM(R24,AT24)</f>
        <v>0</v>
      </c>
      <c r="BW24" s="130">
        <f>SUM(S24,AU24)</f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48470</v>
      </c>
      <c r="CB24" s="130">
        <f t="shared" si="19"/>
        <v>48470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107517</v>
      </c>
      <c r="CG24" s="130">
        <f t="shared" si="24"/>
        <v>0</v>
      </c>
      <c r="CH24" s="130">
        <f t="shared" si="25"/>
        <v>0</v>
      </c>
      <c r="CI24" s="130">
        <f t="shared" si="26"/>
        <v>48470</v>
      </c>
    </row>
    <row r="25" spans="1:87" s="122" customFormat="1" ht="12" customHeight="1">
      <c r="A25" s="118" t="s">
        <v>237</v>
      </c>
      <c r="B25" s="133" t="s">
        <v>244</v>
      </c>
      <c r="C25" s="118" t="s">
        <v>245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39533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39533</v>
      </c>
      <c r="X25" s="130">
        <v>39533</v>
      </c>
      <c r="Y25" s="130">
        <v>0</v>
      </c>
      <c r="Z25" s="130">
        <v>0</v>
      </c>
      <c r="AA25" s="130">
        <v>0</v>
      </c>
      <c r="AB25" s="131">
        <v>101191</v>
      </c>
      <c r="AC25" s="130">
        <v>0</v>
      </c>
      <c r="AD25" s="130">
        <v>0</v>
      </c>
      <c r="AE25" s="130">
        <f t="shared" si="6"/>
        <v>39533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51837</v>
      </c>
      <c r="BE25" s="130">
        <v>0</v>
      </c>
      <c r="BF25" s="130">
        <v>0</v>
      </c>
      <c r="BG25" s="130">
        <f t="shared" si="13"/>
        <v>0</v>
      </c>
      <c r="BH25" s="130">
        <f t="shared" si="27"/>
        <v>0</v>
      </c>
      <c r="BI25" s="130">
        <f t="shared" si="28"/>
        <v>0</v>
      </c>
      <c r="BJ25" s="130">
        <f t="shared" si="29"/>
        <v>0</v>
      </c>
      <c r="BK25" s="130">
        <f t="shared" si="30"/>
        <v>0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f>SUM(K25,AM25)</f>
        <v>0</v>
      </c>
      <c r="BP25" s="130">
        <f t="shared" si="34"/>
        <v>39533</v>
      </c>
      <c r="BQ25" s="130">
        <f t="shared" si="35"/>
        <v>0</v>
      </c>
      <c r="BR25" s="130">
        <f t="shared" si="36"/>
        <v>0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0</v>
      </c>
      <c r="BW25" s="130">
        <f>SUM(S25,AU25)</f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39533</v>
      </c>
      <c r="CB25" s="130">
        <f t="shared" si="19"/>
        <v>39533</v>
      </c>
      <c r="CC25" s="130">
        <f t="shared" si="20"/>
        <v>0</v>
      </c>
      <c r="CD25" s="130">
        <f t="shared" si="21"/>
        <v>0</v>
      </c>
      <c r="CE25" s="130">
        <f t="shared" si="22"/>
        <v>0</v>
      </c>
      <c r="CF25" s="131">
        <f t="shared" si="23"/>
        <v>153028</v>
      </c>
      <c r="CG25" s="130">
        <f t="shared" si="24"/>
        <v>0</v>
      </c>
      <c r="CH25" s="130">
        <f t="shared" si="25"/>
        <v>0</v>
      </c>
      <c r="CI25" s="130">
        <f t="shared" si="26"/>
        <v>39533</v>
      </c>
    </row>
    <row r="26" spans="1:87" s="122" customFormat="1" ht="12" customHeight="1">
      <c r="A26" s="118" t="s">
        <v>237</v>
      </c>
      <c r="B26" s="133" t="s">
        <v>248</v>
      </c>
      <c r="C26" s="118" t="s">
        <v>249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143786</v>
      </c>
      <c r="M26" s="130">
        <f t="shared" si="3"/>
        <v>98485</v>
      </c>
      <c r="N26" s="130">
        <v>31892</v>
      </c>
      <c r="O26" s="130">
        <v>66593</v>
      </c>
      <c r="P26" s="130">
        <v>0</v>
      </c>
      <c r="Q26" s="130">
        <v>0</v>
      </c>
      <c r="R26" s="130">
        <f t="shared" si="4"/>
        <v>17118</v>
      </c>
      <c r="S26" s="130">
        <v>17118</v>
      </c>
      <c r="T26" s="130">
        <v>0</v>
      </c>
      <c r="U26" s="130">
        <v>0</v>
      </c>
      <c r="V26" s="130">
        <v>0</v>
      </c>
      <c r="W26" s="130">
        <f t="shared" si="5"/>
        <v>28183</v>
      </c>
      <c r="X26" s="130">
        <v>0</v>
      </c>
      <c r="Y26" s="130">
        <v>28183</v>
      </c>
      <c r="Z26" s="130">
        <v>0</v>
      </c>
      <c r="AA26" s="130">
        <v>0</v>
      </c>
      <c r="AB26" s="131">
        <v>0</v>
      </c>
      <c r="AC26" s="130">
        <v>0</v>
      </c>
      <c r="AD26" s="130">
        <v>215555</v>
      </c>
      <c r="AE26" s="130">
        <f t="shared" si="6"/>
        <v>359341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169511</v>
      </c>
      <c r="AO26" s="130">
        <f t="shared" si="10"/>
        <v>49716</v>
      </c>
      <c r="AP26" s="130">
        <v>17940</v>
      </c>
      <c r="AQ26" s="130">
        <v>0</v>
      </c>
      <c r="AR26" s="130">
        <v>31776</v>
      </c>
      <c r="AS26" s="130">
        <v>0</v>
      </c>
      <c r="AT26" s="130">
        <f t="shared" si="11"/>
        <v>56104</v>
      </c>
      <c r="AU26" s="130">
        <v>0</v>
      </c>
      <c r="AV26" s="130">
        <v>56104</v>
      </c>
      <c r="AW26" s="130">
        <v>0</v>
      </c>
      <c r="AX26" s="130">
        <v>0</v>
      </c>
      <c r="AY26" s="130">
        <f t="shared" si="12"/>
        <v>63691</v>
      </c>
      <c r="AZ26" s="130">
        <v>0</v>
      </c>
      <c r="BA26" s="130">
        <v>63691</v>
      </c>
      <c r="BB26" s="130">
        <v>0</v>
      </c>
      <c r="BC26" s="130">
        <v>0</v>
      </c>
      <c r="BD26" s="131">
        <v>0</v>
      </c>
      <c r="BE26" s="130">
        <v>0</v>
      </c>
      <c r="BF26" s="130">
        <v>13859</v>
      </c>
      <c r="BG26" s="130">
        <f t="shared" si="13"/>
        <v>183370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v>0</v>
      </c>
      <c r="BP26" s="130">
        <f t="shared" si="34"/>
        <v>313297</v>
      </c>
      <c r="BQ26" s="130">
        <f t="shared" si="35"/>
        <v>148201</v>
      </c>
      <c r="BR26" s="130">
        <f t="shared" si="36"/>
        <v>49832</v>
      </c>
      <c r="BS26" s="130">
        <f t="shared" si="37"/>
        <v>66593</v>
      </c>
      <c r="BT26" s="130">
        <f t="shared" si="38"/>
        <v>31776</v>
      </c>
      <c r="BU26" s="130">
        <f t="shared" si="39"/>
        <v>0</v>
      </c>
      <c r="BV26" s="130">
        <f t="shared" si="40"/>
        <v>73222</v>
      </c>
      <c r="BW26" s="130">
        <f>SUM(S26,AU26)</f>
        <v>17118</v>
      </c>
      <c r="BX26" s="130">
        <f t="shared" si="15"/>
        <v>56104</v>
      </c>
      <c r="BY26" s="130">
        <f t="shared" si="16"/>
        <v>0</v>
      </c>
      <c r="BZ26" s="130">
        <f t="shared" si="17"/>
        <v>0</v>
      </c>
      <c r="CA26" s="130">
        <f t="shared" si="18"/>
        <v>91874</v>
      </c>
      <c r="CB26" s="130">
        <f t="shared" si="19"/>
        <v>0</v>
      </c>
      <c r="CC26" s="130">
        <f t="shared" si="20"/>
        <v>91874</v>
      </c>
      <c r="CD26" s="130">
        <f t="shared" si="21"/>
        <v>0</v>
      </c>
      <c r="CE26" s="130">
        <f t="shared" si="22"/>
        <v>0</v>
      </c>
      <c r="CF26" s="131">
        <v>0</v>
      </c>
      <c r="CG26" s="130">
        <f t="shared" si="24"/>
        <v>0</v>
      </c>
      <c r="CH26" s="130">
        <f t="shared" si="25"/>
        <v>229414</v>
      </c>
      <c r="CI26" s="130">
        <f t="shared" si="26"/>
        <v>542711</v>
      </c>
    </row>
    <row r="27" spans="1:87" s="122" customFormat="1" ht="12" customHeight="1">
      <c r="A27" s="118" t="s">
        <v>237</v>
      </c>
      <c r="B27" s="133" t="s">
        <v>250</v>
      </c>
      <c r="C27" s="118" t="s">
        <v>251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187794</v>
      </c>
      <c r="AO27" s="130">
        <f t="shared" si="10"/>
        <v>58824</v>
      </c>
      <c r="AP27" s="130">
        <v>23026</v>
      </c>
      <c r="AQ27" s="130">
        <v>0</v>
      </c>
      <c r="AR27" s="130">
        <v>35798</v>
      </c>
      <c r="AS27" s="130">
        <v>0</v>
      </c>
      <c r="AT27" s="130">
        <f t="shared" si="11"/>
        <v>128424</v>
      </c>
      <c r="AU27" s="130">
        <v>0</v>
      </c>
      <c r="AV27" s="130">
        <v>128424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0</v>
      </c>
      <c r="BE27" s="130">
        <v>546</v>
      </c>
      <c r="BF27" s="130">
        <v>0</v>
      </c>
      <c r="BG27" s="130">
        <f t="shared" si="13"/>
        <v>187794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187794</v>
      </c>
      <c r="BQ27" s="130">
        <f t="shared" si="35"/>
        <v>58824</v>
      </c>
      <c r="BR27" s="130">
        <f t="shared" si="36"/>
        <v>23026</v>
      </c>
      <c r="BS27" s="130">
        <f t="shared" si="37"/>
        <v>0</v>
      </c>
      <c r="BT27" s="130">
        <f t="shared" si="38"/>
        <v>35798</v>
      </c>
      <c r="BU27" s="130">
        <f t="shared" si="39"/>
        <v>0</v>
      </c>
      <c r="BV27" s="130">
        <f t="shared" si="40"/>
        <v>128424</v>
      </c>
      <c r="BW27" s="130">
        <f>SUM(S27,AU27)</f>
        <v>0</v>
      </c>
      <c r="BX27" s="130">
        <f t="shared" si="15"/>
        <v>128424</v>
      </c>
      <c r="BY27" s="130">
        <f t="shared" si="16"/>
        <v>0</v>
      </c>
      <c r="BZ27" s="130">
        <f t="shared" si="17"/>
        <v>0</v>
      </c>
      <c r="CA27" s="130">
        <f t="shared" si="18"/>
        <v>0</v>
      </c>
      <c r="CB27" s="130">
        <f t="shared" si="19"/>
        <v>0</v>
      </c>
      <c r="CC27" s="130">
        <f t="shared" si="20"/>
        <v>0</v>
      </c>
      <c r="CD27" s="130">
        <f t="shared" si="21"/>
        <v>0</v>
      </c>
      <c r="CE27" s="130">
        <f t="shared" si="22"/>
        <v>0</v>
      </c>
      <c r="CF27" s="131">
        <v>0</v>
      </c>
      <c r="CG27" s="130">
        <f t="shared" si="24"/>
        <v>546</v>
      </c>
      <c r="CH27" s="130">
        <f t="shared" si="25"/>
        <v>0</v>
      </c>
      <c r="CI27" s="130">
        <f t="shared" si="26"/>
        <v>187794</v>
      </c>
    </row>
    <row r="28" spans="1:87" s="122" customFormat="1" ht="12" customHeight="1">
      <c r="A28" s="118" t="s">
        <v>237</v>
      </c>
      <c r="B28" s="133" t="s">
        <v>252</v>
      </c>
      <c r="C28" s="118" t="s">
        <v>253</v>
      </c>
      <c r="D28" s="130">
        <f t="shared" si="0"/>
        <v>363940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363940</v>
      </c>
      <c r="K28" s="131">
        <v>0</v>
      </c>
      <c r="L28" s="130">
        <f t="shared" si="2"/>
        <v>1028811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1028811</v>
      </c>
      <c r="S28" s="130">
        <v>0</v>
      </c>
      <c r="T28" s="130">
        <v>964746</v>
      </c>
      <c r="U28" s="130">
        <v>64065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1392751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0</v>
      </c>
      <c r="BH28" s="130">
        <f t="shared" si="27"/>
        <v>363940</v>
      </c>
      <c r="BI28" s="130">
        <f t="shared" si="28"/>
        <v>0</v>
      </c>
      <c r="BJ28" s="130">
        <f t="shared" si="29"/>
        <v>0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363940</v>
      </c>
      <c r="BO28" s="131">
        <v>0</v>
      </c>
      <c r="BP28" s="130">
        <f t="shared" si="34"/>
        <v>1028811</v>
      </c>
      <c r="BQ28" s="130">
        <f t="shared" si="35"/>
        <v>0</v>
      </c>
      <c r="BR28" s="130">
        <f t="shared" si="36"/>
        <v>0</v>
      </c>
      <c r="BS28" s="130">
        <f t="shared" si="37"/>
        <v>0</v>
      </c>
      <c r="BT28" s="130">
        <f t="shared" si="38"/>
        <v>0</v>
      </c>
      <c r="BU28" s="130">
        <f t="shared" si="39"/>
        <v>0</v>
      </c>
      <c r="BV28" s="130">
        <f t="shared" si="40"/>
        <v>1028811</v>
      </c>
      <c r="BW28" s="130">
        <f>SUM(S28,AU28)</f>
        <v>0</v>
      </c>
      <c r="BX28" s="130">
        <f t="shared" si="15"/>
        <v>964746</v>
      </c>
      <c r="BY28" s="130">
        <f t="shared" si="16"/>
        <v>64065</v>
      </c>
      <c r="BZ28" s="130">
        <f t="shared" si="17"/>
        <v>0</v>
      </c>
      <c r="CA28" s="130">
        <f t="shared" si="18"/>
        <v>0</v>
      </c>
      <c r="CB28" s="130">
        <f t="shared" si="19"/>
        <v>0</v>
      </c>
      <c r="CC28" s="130">
        <f t="shared" si="20"/>
        <v>0</v>
      </c>
      <c r="CD28" s="130">
        <f t="shared" si="21"/>
        <v>0</v>
      </c>
      <c r="CE28" s="130">
        <f t="shared" si="22"/>
        <v>0</v>
      </c>
      <c r="CF28" s="131">
        <v>0</v>
      </c>
      <c r="CG28" s="130">
        <f t="shared" si="24"/>
        <v>0</v>
      </c>
      <c r="CH28" s="130">
        <f t="shared" si="25"/>
        <v>0</v>
      </c>
      <c r="CI28" s="130">
        <f t="shared" si="26"/>
        <v>1392751</v>
      </c>
    </row>
    <row r="29" spans="1:87" s="122" customFormat="1" ht="12" customHeight="1">
      <c r="A29" s="118" t="s">
        <v>237</v>
      </c>
      <c r="B29" s="133" t="s">
        <v>254</v>
      </c>
      <c r="C29" s="118" t="s">
        <v>255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209511</v>
      </c>
      <c r="M29" s="130">
        <f t="shared" si="3"/>
        <v>9589</v>
      </c>
      <c r="N29" s="130">
        <v>9589</v>
      </c>
      <c r="O29" s="130">
        <v>0</v>
      </c>
      <c r="P29" s="130">
        <v>0</v>
      </c>
      <c r="Q29" s="130">
        <v>0</v>
      </c>
      <c r="R29" s="130">
        <f t="shared" si="4"/>
        <v>2787</v>
      </c>
      <c r="S29" s="130">
        <v>0</v>
      </c>
      <c r="T29" s="130">
        <v>2282</v>
      </c>
      <c r="U29" s="130">
        <v>505</v>
      </c>
      <c r="V29" s="130">
        <v>0</v>
      </c>
      <c r="W29" s="130">
        <f t="shared" si="5"/>
        <v>194331</v>
      </c>
      <c r="X29" s="130">
        <v>0</v>
      </c>
      <c r="Y29" s="130">
        <v>184147</v>
      </c>
      <c r="Z29" s="130">
        <v>9187</v>
      </c>
      <c r="AA29" s="130">
        <v>997</v>
      </c>
      <c r="AB29" s="131">
        <v>0</v>
      </c>
      <c r="AC29" s="130">
        <v>2804</v>
      </c>
      <c r="AD29" s="130">
        <v>39</v>
      </c>
      <c r="AE29" s="130">
        <f t="shared" si="6"/>
        <v>209550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101553</v>
      </c>
      <c r="AO29" s="130">
        <f t="shared" si="10"/>
        <v>32142</v>
      </c>
      <c r="AP29" s="130">
        <v>0</v>
      </c>
      <c r="AQ29" s="130">
        <v>0</v>
      </c>
      <c r="AR29" s="130">
        <v>32142</v>
      </c>
      <c r="AS29" s="130">
        <v>0</v>
      </c>
      <c r="AT29" s="130">
        <f t="shared" si="11"/>
        <v>58013</v>
      </c>
      <c r="AU29" s="130">
        <v>0</v>
      </c>
      <c r="AV29" s="130">
        <v>58013</v>
      </c>
      <c r="AW29" s="130">
        <v>0</v>
      </c>
      <c r="AX29" s="130">
        <v>0</v>
      </c>
      <c r="AY29" s="130">
        <f t="shared" si="12"/>
        <v>10936</v>
      </c>
      <c r="AZ29" s="130">
        <v>0</v>
      </c>
      <c r="BA29" s="130">
        <v>9996</v>
      </c>
      <c r="BB29" s="130">
        <v>0</v>
      </c>
      <c r="BC29" s="130">
        <v>940</v>
      </c>
      <c r="BD29" s="131">
        <v>0</v>
      </c>
      <c r="BE29" s="130">
        <v>462</v>
      </c>
      <c r="BF29" s="130">
        <v>362</v>
      </c>
      <c r="BG29" s="130">
        <f t="shared" si="13"/>
        <v>101915</v>
      </c>
      <c r="BH29" s="130">
        <f t="shared" si="27"/>
        <v>0</v>
      </c>
      <c r="BI29" s="130">
        <f t="shared" si="28"/>
        <v>0</v>
      </c>
      <c r="BJ29" s="130">
        <f t="shared" si="29"/>
        <v>0</v>
      </c>
      <c r="BK29" s="130">
        <f t="shared" si="30"/>
        <v>0</v>
      </c>
      <c r="BL29" s="130">
        <f t="shared" si="31"/>
        <v>0</v>
      </c>
      <c r="BM29" s="130">
        <f t="shared" si="32"/>
        <v>0</v>
      </c>
      <c r="BN29" s="130">
        <f t="shared" si="33"/>
        <v>0</v>
      </c>
      <c r="BO29" s="131">
        <v>0</v>
      </c>
      <c r="BP29" s="130">
        <f t="shared" si="34"/>
        <v>311064</v>
      </c>
      <c r="BQ29" s="130">
        <f t="shared" si="35"/>
        <v>41731</v>
      </c>
      <c r="BR29" s="130">
        <f t="shared" si="36"/>
        <v>9589</v>
      </c>
      <c r="BS29" s="130">
        <f t="shared" si="37"/>
        <v>0</v>
      </c>
      <c r="BT29" s="130">
        <f t="shared" si="38"/>
        <v>32142</v>
      </c>
      <c r="BU29" s="130">
        <f t="shared" si="39"/>
        <v>0</v>
      </c>
      <c r="BV29" s="130">
        <f t="shared" si="40"/>
        <v>60800</v>
      </c>
      <c r="BW29" s="130">
        <f>SUM(S29,AU29)</f>
        <v>0</v>
      </c>
      <c r="BX29" s="130">
        <f t="shared" si="15"/>
        <v>60295</v>
      </c>
      <c r="BY29" s="130">
        <f t="shared" si="16"/>
        <v>505</v>
      </c>
      <c r="BZ29" s="130">
        <f t="shared" si="17"/>
        <v>0</v>
      </c>
      <c r="CA29" s="130">
        <f t="shared" si="18"/>
        <v>205267</v>
      </c>
      <c r="CB29" s="130">
        <f t="shared" si="19"/>
        <v>0</v>
      </c>
      <c r="CC29" s="130">
        <f t="shared" si="20"/>
        <v>194143</v>
      </c>
      <c r="CD29" s="130">
        <f t="shared" si="21"/>
        <v>9187</v>
      </c>
      <c r="CE29" s="130">
        <f t="shared" si="22"/>
        <v>1937</v>
      </c>
      <c r="CF29" s="131">
        <v>0</v>
      </c>
      <c r="CG29" s="130">
        <f t="shared" si="24"/>
        <v>3266</v>
      </c>
      <c r="CH29" s="130">
        <f t="shared" si="25"/>
        <v>401</v>
      </c>
      <c r="CI29" s="130">
        <f t="shared" si="26"/>
        <v>311465</v>
      </c>
    </row>
  </sheetData>
  <sheetProtection/>
  <autoFilter ref="A6:CI29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257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258</v>
      </c>
      <c r="B2" s="149" t="s">
        <v>259</v>
      </c>
      <c r="C2" s="158" t="s">
        <v>260</v>
      </c>
      <c r="D2" s="112" t="s">
        <v>261</v>
      </c>
      <c r="E2" s="91"/>
      <c r="F2" s="91"/>
      <c r="G2" s="91"/>
      <c r="H2" s="91"/>
      <c r="I2" s="91"/>
      <c r="J2" s="112" t="s">
        <v>262</v>
      </c>
      <c r="K2" s="47"/>
      <c r="L2" s="47"/>
      <c r="M2" s="47"/>
      <c r="N2" s="47"/>
      <c r="O2" s="47"/>
      <c r="P2" s="47"/>
      <c r="Q2" s="92"/>
      <c r="R2" s="112" t="s">
        <v>263</v>
      </c>
      <c r="S2" s="47"/>
      <c r="T2" s="47"/>
      <c r="U2" s="47"/>
      <c r="V2" s="47"/>
      <c r="W2" s="47"/>
      <c r="X2" s="47"/>
      <c r="Y2" s="92"/>
      <c r="Z2" s="112" t="s">
        <v>264</v>
      </c>
      <c r="AA2" s="47"/>
      <c r="AB2" s="47"/>
      <c r="AC2" s="47"/>
      <c r="AD2" s="47"/>
      <c r="AE2" s="47"/>
      <c r="AF2" s="47"/>
      <c r="AG2" s="92"/>
      <c r="AH2" s="112" t="s">
        <v>265</v>
      </c>
      <c r="AI2" s="47"/>
      <c r="AJ2" s="47"/>
      <c r="AK2" s="47"/>
      <c r="AL2" s="47"/>
      <c r="AM2" s="47"/>
      <c r="AN2" s="47"/>
      <c r="AO2" s="92"/>
      <c r="AP2" s="112" t="s">
        <v>266</v>
      </c>
      <c r="AQ2" s="47"/>
      <c r="AR2" s="47"/>
      <c r="AS2" s="47"/>
      <c r="AT2" s="47"/>
      <c r="AU2" s="47"/>
      <c r="AV2" s="47"/>
      <c r="AW2" s="92"/>
      <c r="AX2" s="112" t="s">
        <v>267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268</v>
      </c>
      <c r="E4" s="47"/>
      <c r="F4" s="95"/>
      <c r="G4" s="96" t="s">
        <v>269</v>
      </c>
      <c r="H4" s="47"/>
      <c r="I4" s="95"/>
      <c r="J4" s="161" t="s">
        <v>270</v>
      </c>
      <c r="K4" s="158" t="s">
        <v>271</v>
      </c>
      <c r="L4" s="96" t="s">
        <v>268</v>
      </c>
      <c r="M4" s="47"/>
      <c r="N4" s="95"/>
      <c r="O4" s="96" t="s">
        <v>269</v>
      </c>
      <c r="P4" s="47"/>
      <c r="Q4" s="95"/>
      <c r="R4" s="161" t="s">
        <v>270</v>
      </c>
      <c r="S4" s="158" t="s">
        <v>271</v>
      </c>
      <c r="T4" s="96" t="s">
        <v>268</v>
      </c>
      <c r="U4" s="47"/>
      <c r="V4" s="95"/>
      <c r="W4" s="96" t="s">
        <v>269</v>
      </c>
      <c r="X4" s="47"/>
      <c r="Y4" s="95"/>
      <c r="Z4" s="161" t="s">
        <v>270</v>
      </c>
      <c r="AA4" s="158" t="s">
        <v>271</v>
      </c>
      <c r="AB4" s="96" t="s">
        <v>268</v>
      </c>
      <c r="AC4" s="47"/>
      <c r="AD4" s="95"/>
      <c r="AE4" s="96" t="s">
        <v>269</v>
      </c>
      <c r="AF4" s="47"/>
      <c r="AG4" s="95"/>
      <c r="AH4" s="161" t="s">
        <v>270</v>
      </c>
      <c r="AI4" s="158" t="s">
        <v>271</v>
      </c>
      <c r="AJ4" s="96" t="s">
        <v>268</v>
      </c>
      <c r="AK4" s="47"/>
      <c r="AL4" s="95"/>
      <c r="AM4" s="96" t="s">
        <v>269</v>
      </c>
      <c r="AN4" s="47"/>
      <c r="AO4" s="95"/>
      <c r="AP4" s="161" t="s">
        <v>270</v>
      </c>
      <c r="AQ4" s="158" t="s">
        <v>271</v>
      </c>
      <c r="AR4" s="96" t="s">
        <v>268</v>
      </c>
      <c r="AS4" s="47"/>
      <c r="AT4" s="95"/>
      <c r="AU4" s="96" t="s">
        <v>269</v>
      </c>
      <c r="AV4" s="47"/>
      <c r="AW4" s="95"/>
      <c r="AX4" s="161" t="s">
        <v>270</v>
      </c>
      <c r="AY4" s="158" t="s">
        <v>271</v>
      </c>
      <c r="AZ4" s="96" t="s">
        <v>268</v>
      </c>
      <c r="BA4" s="47"/>
      <c r="BB4" s="95"/>
      <c r="BC4" s="96" t="s">
        <v>269</v>
      </c>
      <c r="BD4" s="47"/>
      <c r="BE4" s="95"/>
    </row>
    <row r="5" spans="1:57" ht="22.5">
      <c r="A5" s="162"/>
      <c r="B5" s="150"/>
      <c r="C5" s="159"/>
      <c r="D5" s="113" t="s">
        <v>272</v>
      </c>
      <c r="E5" s="102" t="s">
        <v>273</v>
      </c>
      <c r="F5" s="53" t="s">
        <v>274</v>
      </c>
      <c r="G5" s="95" t="s">
        <v>272</v>
      </c>
      <c r="H5" s="102" t="s">
        <v>273</v>
      </c>
      <c r="I5" s="53" t="s">
        <v>274</v>
      </c>
      <c r="J5" s="162"/>
      <c r="K5" s="159"/>
      <c r="L5" s="113" t="s">
        <v>272</v>
      </c>
      <c r="M5" s="102" t="s">
        <v>273</v>
      </c>
      <c r="N5" s="53" t="s">
        <v>275</v>
      </c>
      <c r="O5" s="113" t="s">
        <v>272</v>
      </c>
      <c r="P5" s="102" t="s">
        <v>273</v>
      </c>
      <c r="Q5" s="53" t="s">
        <v>275</v>
      </c>
      <c r="R5" s="162"/>
      <c r="S5" s="159"/>
      <c r="T5" s="113" t="s">
        <v>272</v>
      </c>
      <c r="U5" s="102" t="s">
        <v>273</v>
      </c>
      <c r="V5" s="53" t="s">
        <v>275</v>
      </c>
      <c r="W5" s="113" t="s">
        <v>272</v>
      </c>
      <c r="X5" s="102" t="s">
        <v>273</v>
      </c>
      <c r="Y5" s="53" t="s">
        <v>275</v>
      </c>
      <c r="Z5" s="162"/>
      <c r="AA5" s="159"/>
      <c r="AB5" s="113" t="s">
        <v>272</v>
      </c>
      <c r="AC5" s="102" t="s">
        <v>273</v>
      </c>
      <c r="AD5" s="53" t="s">
        <v>275</v>
      </c>
      <c r="AE5" s="113" t="s">
        <v>272</v>
      </c>
      <c r="AF5" s="102" t="s">
        <v>273</v>
      </c>
      <c r="AG5" s="53" t="s">
        <v>275</v>
      </c>
      <c r="AH5" s="162"/>
      <c r="AI5" s="159"/>
      <c r="AJ5" s="113" t="s">
        <v>272</v>
      </c>
      <c r="AK5" s="102" t="s">
        <v>273</v>
      </c>
      <c r="AL5" s="53" t="s">
        <v>275</v>
      </c>
      <c r="AM5" s="113" t="s">
        <v>272</v>
      </c>
      <c r="AN5" s="102" t="s">
        <v>273</v>
      </c>
      <c r="AO5" s="53" t="s">
        <v>275</v>
      </c>
      <c r="AP5" s="162"/>
      <c r="AQ5" s="159"/>
      <c r="AR5" s="113" t="s">
        <v>272</v>
      </c>
      <c r="AS5" s="102" t="s">
        <v>273</v>
      </c>
      <c r="AT5" s="53" t="s">
        <v>275</v>
      </c>
      <c r="AU5" s="113" t="s">
        <v>272</v>
      </c>
      <c r="AV5" s="102" t="s">
        <v>273</v>
      </c>
      <c r="AW5" s="53" t="s">
        <v>275</v>
      </c>
      <c r="AX5" s="162"/>
      <c r="AY5" s="159"/>
      <c r="AZ5" s="113" t="s">
        <v>272</v>
      </c>
      <c r="BA5" s="102" t="s">
        <v>273</v>
      </c>
      <c r="BB5" s="53" t="s">
        <v>275</v>
      </c>
      <c r="BC5" s="113" t="s">
        <v>272</v>
      </c>
      <c r="BD5" s="102" t="s">
        <v>273</v>
      </c>
      <c r="BE5" s="53" t="s">
        <v>275</v>
      </c>
    </row>
    <row r="6" spans="1:57" s="127" customFormat="1" ht="13.5">
      <c r="A6" s="163"/>
      <c r="B6" s="151"/>
      <c r="C6" s="160"/>
      <c r="D6" s="114" t="s">
        <v>276</v>
      </c>
      <c r="E6" s="115" t="s">
        <v>276</v>
      </c>
      <c r="F6" s="115" t="s">
        <v>276</v>
      </c>
      <c r="G6" s="114" t="s">
        <v>276</v>
      </c>
      <c r="H6" s="115" t="s">
        <v>276</v>
      </c>
      <c r="I6" s="115" t="s">
        <v>276</v>
      </c>
      <c r="J6" s="163"/>
      <c r="K6" s="160"/>
      <c r="L6" s="114" t="s">
        <v>276</v>
      </c>
      <c r="M6" s="115" t="s">
        <v>276</v>
      </c>
      <c r="N6" s="115" t="s">
        <v>276</v>
      </c>
      <c r="O6" s="114" t="s">
        <v>276</v>
      </c>
      <c r="P6" s="115" t="s">
        <v>276</v>
      </c>
      <c r="Q6" s="115" t="s">
        <v>276</v>
      </c>
      <c r="R6" s="163"/>
      <c r="S6" s="160"/>
      <c r="T6" s="114" t="s">
        <v>276</v>
      </c>
      <c r="U6" s="115" t="s">
        <v>276</v>
      </c>
      <c r="V6" s="115" t="s">
        <v>276</v>
      </c>
      <c r="W6" s="114" t="s">
        <v>276</v>
      </c>
      <c r="X6" s="115" t="s">
        <v>276</v>
      </c>
      <c r="Y6" s="115" t="s">
        <v>276</v>
      </c>
      <c r="Z6" s="163"/>
      <c r="AA6" s="160"/>
      <c r="AB6" s="114" t="s">
        <v>276</v>
      </c>
      <c r="AC6" s="115" t="s">
        <v>276</v>
      </c>
      <c r="AD6" s="115" t="s">
        <v>276</v>
      </c>
      <c r="AE6" s="114" t="s">
        <v>276</v>
      </c>
      <c r="AF6" s="115" t="s">
        <v>276</v>
      </c>
      <c r="AG6" s="115" t="s">
        <v>276</v>
      </c>
      <c r="AH6" s="163"/>
      <c r="AI6" s="160"/>
      <c r="AJ6" s="114" t="s">
        <v>276</v>
      </c>
      <c r="AK6" s="115" t="s">
        <v>276</v>
      </c>
      <c r="AL6" s="115" t="s">
        <v>276</v>
      </c>
      <c r="AM6" s="114" t="s">
        <v>276</v>
      </c>
      <c r="AN6" s="115" t="s">
        <v>276</v>
      </c>
      <c r="AO6" s="115" t="s">
        <v>276</v>
      </c>
      <c r="AP6" s="163"/>
      <c r="AQ6" s="160"/>
      <c r="AR6" s="114" t="s">
        <v>276</v>
      </c>
      <c r="AS6" s="115" t="s">
        <v>276</v>
      </c>
      <c r="AT6" s="115" t="s">
        <v>276</v>
      </c>
      <c r="AU6" s="114" t="s">
        <v>276</v>
      </c>
      <c r="AV6" s="115" t="s">
        <v>276</v>
      </c>
      <c r="AW6" s="115" t="s">
        <v>276</v>
      </c>
      <c r="AX6" s="163"/>
      <c r="AY6" s="160"/>
      <c r="AZ6" s="114" t="s">
        <v>276</v>
      </c>
      <c r="BA6" s="115" t="s">
        <v>276</v>
      </c>
      <c r="BB6" s="115" t="s">
        <v>276</v>
      </c>
      <c r="BC6" s="114" t="s">
        <v>276</v>
      </c>
      <c r="BD6" s="115" t="s">
        <v>276</v>
      </c>
      <c r="BE6" s="115" t="s">
        <v>276</v>
      </c>
    </row>
    <row r="7" spans="1:57" s="122" customFormat="1" ht="12" customHeight="1">
      <c r="A7" s="190" t="s">
        <v>313</v>
      </c>
      <c r="B7" s="193">
        <v>44000</v>
      </c>
      <c r="C7" s="190" t="s">
        <v>247</v>
      </c>
      <c r="D7" s="192">
        <f>SUM(D8:D186)</f>
        <v>0</v>
      </c>
      <c r="E7" s="192">
        <f>SUM(E8:E186)</f>
        <v>1294662</v>
      </c>
      <c r="F7" s="192">
        <f>SUM(F8:F186)</f>
        <v>1294662</v>
      </c>
      <c r="G7" s="192">
        <f>SUM(G8:G186)</f>
        <v>0</v>
      </c>
      <c r="H7" s="192">
        <f>SUM(H8:H186)</f>
        <v>460313</v>
      </c>
      <c r="I7" s="192">
        <f>SUM(I8:I186)</f>
        <v>460313</v>
      </c>
      <c r="J7" s="194">
        <f>COUNTIF(J8:J186,"&lt;&gt;")</f>
        <v>7</v>
      </c>
      <c r="K7" s="194">
        <f>COUNTIF(K8:K186,"&lt;&gt;")</f>
        <v>7</v>
      </c>
      <c r="L7" s="192">
        <f>SUM(L8:L186)</f>
        <v>0</v>
      </c>
      <c r="M7" s="192">
        <f>SUM(M8:M186)</f>
        <v>1294662</v>
      </c>
      <c r="N7" s="192">
        <f>SUM(N8:N186)</f>
        <v>1294662</v>
      </c>
      <c r="O7" s="192">
        <f>SUM(O8:O186)</f>
        <v>0</v>
      </c>
      <c r="P7" s="192">
        <f>SUM(P8:P186)</f>
        <v>276102</v>
      </c>
      <c r="Q7" s="192">
        <f>SUM(Q8:Q186)</f>
        <v>276102</v>
      </c>
      <c r="R7" s="194">
        <f>COUNTIF(R8:R186,"&lt;&gt;")</f>
        <v>2</v>
      </c>
      <c r="S7" s="194">
        <f>COUNTIF(S8:S186,"&lt;&gt;")</f>
        <v>2</v>
      </c>
      <c r="T7" s="192">
        <f>SUM(T8:T186)</f>
        <v>0</v>
      </c>
      <c r="U7" s="192">
        <f>SUM(U8:U186)</f>
        <v>0</v>
      </c>
      <c r="V7" s="192">
        <f>SUM(V8:V186)</f>
        <v>0</v>
      </c>
      <c r="W7" s="192">
        <f>SUM(W8:W186)</f>
        <v>0</v>
      </c>
      <c r="X7" s="192">
        <f>SUM(X8:X186)</f>
        <v>184211</v>
      </c>
      <c r="Y7" s="192">
        <f>SUM(Y8:Y186)</f>
        <v>184211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313</v>
      </c>
      <c r="B8" s="133" t="s">
        <v>314</v>
      </c>
      <c r="C8" s="118" t="s">
        <v>315</v>
      </c>
      <c r="D8" s="120">
        <f aca="true" t="shared" si="0" ref="D8:D25">SUM(L8,T8,AB8,AJ8,AR8,AZ8)</f>
        <v>0</v>
      </c>
      <c r="E8" s="120">
        <f aca="true" t="shared" si="1" ref="E8:E25">SUM(M8,U8,AC8,AK8,AS8,BA8)</f>
        <v>43419</v>
      </c>
      <c r="F8" s="120">
        <f aca="true" t="shared" si="2" ref="F8:F25">SUM(D8:E8)</f>
        <v>43419</v>
      </c>
      <c r="G8" s="120">
        <f aca="true" t="shared" si="3" ref="G8:G25">SUM(O8,W8,AE8,AM8,AU8,BC8)</f>
        <v>0</v>
      </c>
      <c r="H8" s="120">
        <f aca="true" t="shared" si="4" ref="H8:H25">SUM(P8,X8,AF8,AN8,AV8,BD8)</f>
        <v>23745</v>
      </c>
      <c r="I8" s="120">
        <f aca="true" t="shared" si="5" ref="I8:I25">SUM(G8:H8)</f>
        <v>23745</v>
      </c>
      <c r="J8" s="123" t="s">
        <v>316</v>
      </c>
      <c r="K8" s="124" t="s">
        <v>354</v>
      </c>
      <c r="L8" s="120">
        <v>0</v>
      </c>
      <c r="M8" s="120">
        <v>43419</v>
      </c>
      <c r="N8" s="120">
        <f aca="true" t="shared" si="6" ref="N8:N25">SUM(L8,+M8)</f>
        <v>43419</v>
      </c>
      <c r="O8" s="120">
        <v>0</v>
      </c>
      <c r="P8" s="120">
        <v>23745</v>
      </c>
      <c r="Q8" s="120">
        <f aca="true" t="shared" si="7" ref="Q8:Q25">SUM(O8,+P8)</f>
        <v>23745</v>
      </c>
      <c r="R8" s="123"/>
      <c r="S8" s="124"/>
      <c r="T8" s="120">
        <v>0</v>
      </c>
      <c r="U8" s="120">
        <v>0</v>
      </c>
      <c r="V8" s="120">
        <f aca="true" t="shared" si="8" ref="V8:V25">+SUM(T8,U8)</f>
        <v>0</v>
      </c>
      <c r="W8" s="120">
        <v>0</v>
      </c>
      <c r="X8" s="120">
        <v>0</v>
      </c>
      <c r="Y8" s="120">
        <f aca="true" t="shared" si="9" ref="Y8:Y25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5">+SUM(AB8,AC8)</f>
        <v>0</v>
      </c>
      <c r="AE8" s="120">
        <v>0</v>
      </c>
      <c r="AF8" s="120">
        <v>0</v>
      </c>
      <c r="AG8" s="120">
        <f aca="true" t="shared" si="11" ref="AG8:AG25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5">SUM(AJ8,+AK8)</f>
        <v>0</v>
      </c>
      <c r="AM8" s="120">
        <v>0</v>
      </c>
      <c r="AN8" s="120">
        <v>0</v>
      </c>
      <c r="AO8" s="120">
        <f aca="true" t="shared" si="13" ref="AO8:AO25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5">SUM(AR8,+AS8)</f>
        <v>0</v>
      </c>
      <c r="AU8" s="120">
        <v>0</v>
      </c>
      <c r="AV8" s="120">
        <v>0</v>
      </c>
      <c r="AW8" s="120">
        <f aca="true" t="shared" si="15" ref="AW8:AW25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5">SUM(AZ8,BA8)</f>
        <v>0</v>
      </c>
      <c r="BC8" s="120">
        <v>0</v>
      </c>
      <c r="BD8" s="120">
        <v>0</v>
      </c>
      <c r="BE8" s="120">
        <f aca="true" t="shared" si="17" ref="BE8:BE25">SUM(BC8,+BD8)</f>
        <v>0</v>
      </c>
    </row>
    <row r="9" spans="1:57" s="122" customFormat="1" ht="12" customHeight="1">
      <c r="A9" s="118" t="s">
        <v>313</v>
      </c>
      <c r="B9" s="133" t="s">
        <v>317</v>
      </c>
      <c r="C9" s="118" t="s">
        <v>318</v>
      </c>
      <c r="D9" s="120">
        <f t="shared" si="0"/>
        <v>0</v>
      </c>
      <c r="E9" s="120">
        <f t="shared" si="1"/>
        <v>545616</v>
      </c>
      <c r="F9" s="120">
        <f t="shared" si="2"/>
        <v>545616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 t="s">
        <v>319</v>
      </c>
      <c r="K9" s="124" t="s">
        <v>356</v>
      </c>
      <c r="L9" s="120">
        <v>0</v>
      </c>
      <c r="M9" s="120">
        <v>545616</v>
      </c>
      <c r="N9" s="120">
        <f t="shared" si="6"/>
        <v>545616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313</v>
      </c>
      <c r="B10" s="133" t="s">
        <v>320</v>
      </c>
      <c r="C10" s="118" t="s">
        <v>321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313</v>
      </c>
      <c r="B11" s="133" t="s">
        <v>322</v>
      </c>
      <c r="C11" s="118" t="s">
        <v>323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313</v>
      </c>
      <c r="B12" s="133" t="s">
        <v>324</v>
      </c>
      <c r="C12" s="118" t="s">
        <v>325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313</v>
      </c>
      <c r="B13" s="133" t="s">
        <v>326</v>
      </c>
      <c r="C13" s="118" t="s">
        <v>327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313</v>
      </c>
      <c r="B14" s="133" t="s">
        <v>328</v>
      </c>
      <c r="C14" s="118" t="s">
        <v>329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313</v>
      </c>
      <c r="B15" s="133" t="s">
        <v>330</v>
      </c>
      <c r="C15" s="118" t="s">
        <v>331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313</v>
      </c>
      <c r="B16" s="133" t="s">
        <v>332</v>
      </c>
      <c r="C16" s="118" t="s">
        <v>333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313</v>
      </c>
      <c r="B17" s="133" t="s">
        <v>334</v>
      </c>
      <c r="C17" s="118" t="s">
        <v>335</v>
      </c>
      <c r="D17" s="130">
        <f t="shared" si="0"/>
        <v>0</v>
      </c>
      <c r="E17" s="130">
        <f t="shared" si="1"/>
        <v>149049</v>
      </c>
      <c r="F17" s="130">
        <f t="shared" si="2"/>
        <v>149049</v>
      </c>
      <c r="G17" s="130">
        <f t="shared" si="3"/>
        <v>0</v>
      </c>
      <c r="H17" s="130">
        <f t="shared" si="4"/>
        <v>126826</v>
      </c>
      <c r="I17" s="130">
        <f t="shared" si="5"/>
        <v>126826</v>
      </c>
      <c r="J17" s="119" t="s">
        <v>319</v>
      </c>
      <c r="K17" s="118" t="s">
        <v>356</v>
      </c>
      <c r="L17" s="130">
        <v>0</v>
      </c>
      <c r="M17" s="130">
        <v>149049</v>
      </c>
      <c r="N17" s="130">
        <f t="shared" si="6"/>
        <v>149049</v>
      </c>
      <c r="O17" s="130">
        <v>0</v>
      </c>
      <c r="P17" s="130">
        <v>0</v>
      </c>
      <c r="Q17" s="130">
        <f t="shared" si="7"/>
        <v>0</v>
      </c>
      <c r="R17" s="119" t="s">
        <v>336</v>
      </c>
      <c r="S17" s="118" t="s">
        <v>355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126826</v>
      </c>
      <c r="Y17" s="130">
        <f t="shared" si="9"/>
        <v>126826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313</v>
      </c>
      <c r="B18" s="133" t="s">
        <v>337</v>
      </c>
      <c r="C18" s="118" t="s">
        <v>338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313</v>
      </c>
      <c r="B19" s="133" t="s">
        <v>339</v>
      </c>
      <c r="C19" s="118" t="s">
        <v>340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313</v>
      </c>
      <c r="B20" s="133" t="s">
        <v>341</v>
      </c>
      <c r="C20" s="118" t="s">
        <v>342</v>
      </c>
      <c r="D20" s="130">
        <f t="shared" si="0"/>
        <v>0</v>
      </c>
      <c r="E20" s="130">
        <f t="shared" si="1"/>
        <v>291879</v>
      </c>
      <c r="F20" s="130">
        <f t="shared" si="2"/>
        <v>291879</v>
      </c>
      <c r="G20" s="130">
        <f t="shared" si="3"/>
        <v>0</v>
      </c>
      <c r="H20" s="130">
        <f t="shared" si="4"/>
        <v>159625</v>
      </c>
      <c r="I20" s="130">
        <f t="shared" si="5"/>
        <v>159625</v>
      </c>
      <c r="J20" s="119" t="s">
        <v>316</v>
      </c>
      <c r="K20" s="118" t="s">
        <v>354</v>
      </c>
      <c r="L20" s="130">
        <v>0</v>
      </c>
      <c r="M20" s="130">
        <v>291879</v>
      </c>
      <c r="N20" s="130">
        <f t="shared" si="6"/>
        <v>291879</v>
      </c>
      <c r="O20" s="130">
        <v>0</v>
      </c>
      <c r="P20" s="130">
        <v>159625</v>
      </c>
      <c r="Q20" s="130">
        <f t="shared" si="7"/>
        <v>159625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313</v>
      </c>
      <c r="B21" s="133" t="s">
        <v>343</v>
      </c>
      <c r="C21" s="118" t="s">
        <v>344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313</v>
      </c>
      <c r="B22" s="133" t="s">
        <v>345</v>
      </c>
      <c r="C22" s="118" t="s">
        <v>346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313</v>
      </c>
      <c r="B23" s="133" t="s">
        <v>347</v>
      </c>
      <c r="C23" s="118" t="s">
        <v>348</v>
      </c>
      <c r="D23" s="130">
        <f t="shared" si="0"/>
        <v>0</v>
      </c>
      <c r="E23" s="130">
        <f t="shared" si="1"/>
        <v>96886</v>
      </c>
      <c r="F23" s="130">
        <f t="shared" si="2"/>
        <v>96886</v>
      </c>
      <c r="G23" s="130">
        <f t="shared" si="3"/>
        <v>0</v>
      </c>
      <c r="H23" s="130">
        <f t="shared" si="4"/>
        <v>57385</v>
      </c>
      <c r="I23" s="130">
        <f t="shared" si="5"/>
        <v>57385</v>
      </c>
      <c r="J23" s="119" t="s">
        <v>319</v>
      </c>
      <c r="K23" s="118" t="s">
        <v>356</v>
      </c>
      <c r="L23" s="130">
        <v>0</v>
      </c>
      <c r="M23" s="130">
        <v>96886</v>
      </c>
      <c r="N23" s="130">
        <f t="shared" si="6"/>
        <v>96886</v>
      </c>
      <c r="O23" s="130">
        <v>0</v>
      </c>
      <c r="P23" s="130">
        <v>0</v>
      </c>
      <c r="Q23" s="130">
        <f t="shared" si="7"/>
        <v>0</v>
      </c>
      <c r="R23" s="119" t="s">
        <v>336</v>
      </c>
      <c r="S23" s="118" t="s">
        <v>355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57385</v>
      </c>
      <c r="Y23" s="130">
        <f t="shared" si="9"/>
        <v>57385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313</v>
      </c>
      <c r="B24" s="133" t="s">
        <v>349</v>
      </c>
      <c r="C24" s="118" t="s">
        <v>350</v>
      </c>
      <c r="D24" s="130">
        <f t="shared" si="0"/>
        <v>0</v>
      </c>
      <c r="E24" s="130">
        <f t="shared" si="1"/>
        <v>66622</v>
      </c>
      <c r="F24" s="130">
        <f t="shared" si="2"/>
        <v>66622</v>
      </c>
      <c r="G24" s="130">
        <f t="shared" si="3"/>
        <v>0</v>
      </c>
      <c r="H24" s="130">
        <f t="shared" si="4"/>
        <v>40895</v>
      </c>
      <c r="I24" s="130">
        <f t="shared" si="5"/>
        <v>40895</v>
      </c>
      <c r="J24" s="119" t="s">
        <v>351</v>
      </c>
      <c r="K24" s="118" t="s">
        <v>246</v>
      </c>
      <c r="L24" s="130">
        <v>0</v>
      </c>
      <c r="M24" s="130">
        <v>66622</v>
      </c>
      <c r="N24" s="130">
        <f t="shared" si="6"/>
        <v>66622</v>
      </c>
      <c r="O24" s="130">
        <v>0</v>
      </c>
      <c r="P24" s="130">
        <v>40895</v>
      </c>
      <c r="Q24" s="130">
        <f t="shared" si="7"/>
        <v>40895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313</v>
      </c>
      <c r="B25" s="133" t="s">
        <v>352</v>
      </c>
      <c r="C25" s="118" t="s">
        <v>353</v>
      </c>
      <c r="D25" s="130">
        <f t="shared" si="0"/>
        <v>0</v>
      </c>
      <c r="E25" s="130">
        <f t="shared" si="1"/>
        <v>101191</v>
      </c>
      <c r="F25" s="130">
        <f t="shared" si="2"/>
        <v>101191</v>
      </c>
      <c r="G25" s="130">
        <f t="shared" si="3"/>
        <v>0</v>
      </c>
      <c r="H25" s="130">
        <f t="shared" si="4"/>
        <v>51837</v>
      </c>
      <c r="I25" s="130">
        <f t="shared" si="5"/>
        <v>51837</v>
      </c>
      <c r="J25" s="119" t="s">
        <v>351</v>
      </c>
      <c r="K25" s="118" t="s">
        <v>246</v>
      </c>
      <c r="L25" s="130">
        <v>0</v>
      </c>
      <c r="M25" s="130">
        <v>101191</v>
      </c>
      <c r="N25" s="130">
        <f t="shared" si="6"/>
        <v>101191</v>
      </c>
      <c r="O25" s="130">
        <v>0</v>
      </c>
      <c r="P25" s="130">
        <v>51837</v>
      </c>
      <c r="Q25" s="130">
        <f t="shared" si="7"/>
        <v>51837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</sheetData>
  <sheetProtection/>
  <autoFilter ref="A6:BE25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357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258</v>
      </c>
      <c r="B2" s="149" t="s">
        <v>259</v>
      </c>
      <c r="C2" s="158" t="s">
        <v>271</v>
      </c>
      <c r="D2" s="167" t="s">
        <v>358</v>
      </c>
      <c r="E2" s="168"/>
      <c r="F2" s="116" t="s">
        <v>359</v>
      </c>
      <c r="G2" s="48"/>
      <c r="H2" s="48"/>
      <c r="I2" s="95"/>
      <c r="J2" s="116" t="s">
        <v>360</v>
      </c>
      <c r="K2" s="48"/>
      <c r="L2" s="48"/>
      <c r="M2" s="95"/>
      <c r="N2" s="116" t="s">
        <v>361</v>
      </c>
      <c r="O2" s="48"/>
      <c r="P2" s="48"/>
      <c r="Q2" s="95"/>
      <c r="R2" s="116" t="s">
        <v>362</v>
      </c>
      <c r="S2" s="48"/>
      <c r="T2" s="48"/>
      <c r="U2" s="95"/>
      <c r="V2" s="116" t="s">
        <v>363</v>
      </c>
      <c r="W2" s="48"/>
      <c r="X2" s="48"/>
      <c r="Y2" s="95"/>
      <c r="Z2" s="116" t="s">
        <v>364</v>
      </c>
      <c r="AA2" s="48"/>
      <c r="AB2" s="48"/>
      <c r="AC2" s="95"/>
      <c r="AD2" s="116" t="s">
        <v>365</v>
      </c>
      <c r="AE2" s="48"/>
      <c r="AF2" s="48"/>
      <c r="AG2" s="95"/>
      <c r="AH2" s="116" t="s">
        <v>366</v>
      </c>
      <c r="AI2" s="48"/>
      <c r="AJ2" s="48"/>
      <c r="AK2" s="95"/>
      <c r="AL2" s="116" t="s">
        <v>367</v>
      </c>
      <c r="AM2" s="48"/>
      <c r="AN2" s="48"/>
      <c r="AO2" s="95"/>
      <c r="AP2" s="116" t="s">
        <v>368</v>
      </c>
      <c r="AQ2" s="48"/>
      <c r="AR2" s="48"/>
      <c r="AS2" s="95"/>
      <c r="AT2" s="116" t="s">
        <v>369</v>
      </c>
      <c r="AU2" s="48"/>
      <c r="AV2" s="48"/>
      <c r="AW2" s="95"/>
      <c r="AX2" s="116" t="s">
        <v>370</v>
      </c>
      <c r="AY2" s="48"/>
      <c r="AZ2" s="48"/>
      <c r="BA2" s="95"/>
      <c r="BB2" s="116" t="s">
        <v>371</v>
      </c>
      <c r="BC2" s="48"/>
      <c r="BD2" s="48"/>
      <c r="BE2" s="95"/>
      <c r="BF2" s="116" t="s">
        <v>372</v>
      </c>
      <c r="BG2" s="48"/>
      <c r="BH2" s="48"/>
      <c r="BI2" s="95"/>
      <c r="BJ2" s="116" t="s">
        <v>373</v>
      </c>
      <c r="BK2" s="48"/>
      <c r="BL2" s="48"/>
      <c r="BM2" s="95"/>
      <c r="BN2" s="116" t="s">
        <v>374</v>
      </c>
      <c r="BO2" s="48"/>
      <c r="BP2" s="48"/>
      <c r="BQ2" s="95"/>
      <c r="BR2" s="116" t="s">
        <v>375</v>
      </c>
      <c r="BS2" s="48"/>
      <c r="BT2" s="48"/>
      <c r="BU2" s="95"/>
      <c r="BV2" s="116" t="s">
        <v>376</v>
      </c>
      <c r="BW2" s="48"/>
      <c r="BX2" s="48"/>
      <c r="BY2" s="95"/>
      <c r="BZ2" s="116" t="s">
        <v>377</v>
      </c>
      <c r="CA2" s="48"/>
      <c r="CB2" s="48"/>
      <c r="CC2" s="95"/>
      <c r="CD2" s="116" t="s">
        <v>378</v>
      </c>
      <c r="CE2" s="48"/>
      <c r="CF2" s="48"/>
      <c r="CG2" s="95"/>
      <c r="CH2" s="116" t="s">
        <v>379</v>
      </c>
      <c r="CI2" s="48"/>
      <c r="CJ2" s="48"/>
      <c r="CK2" s="95"/>
      <c r="CL2" s="116" t="s">
        <v>380</v>
      </c>
      <c r="CM2" s="48"/>
      <c r="CN2" s="48"/>
      <c r="CO2" s="95"/>
      <c r="CP2" s="116" t="s">
        <v>381</v>
      </c>
      <c r="CQ2" s="48"/>
      <c r="CR2" s="48"/>
      <c r="CS2" s="95"/>
      <c r="CT2" s="116" t="s">
        <v>382</v>
      </c>
      <c r="CU2" s="48"/>
      <c r="CV2" s="48"/>
      <c r="CW2" s="95"/>
      <c r="CX2" s="116" t="s">
        <v>383</v>
      </c>
      <c r="CY2" s="48"/>
      <c r="CZ2" s="48"/>
      <c r="DA2" s="95"/>
      <c r="DB2" s="116" t="s">
        <v>384</v>
      </c>
      <c r="DC2" s="48"/>
      <c r="DD2" s="48"/>
      <c r="DE2" s="95"/>
      <c r="DF2" s="116" t="s">
        <v>385</v>
      </c>
      <c r="DG2" s="48"/>
      <c r="DH2" s="48"/>
      <c r="DI2" s="95"/>
      <c r="DJ2" s="116" t="s">
        <v>386</v>
      </c>
      <c r="DK2" s="48"/>
      <c r="DL2" s="48"/>
      <c r="DM2" s="95"/>
      <c r="DN2" s="116" t="s">
        <v>387</v>
      </c>
      <c r="DO2" s="48"/>
      <c r="DP2" s="48"/>
      <c r="DQ2" s="95"/>
      <c r="DR2" s="116" t="s">
        <v>388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268</v>
      </c>
      <c r="E4" s="161" t="s">
        <v>269</v>
      </c>
      <c r="F4" s="161" t="s">
        <v>389</v>
      </c>
      <c r="G4" s="161" t="s">
        <v>260</v>
      </c>
      <c r="H4" s="161" t="s">
        <v>268</v>
      </c>
      <c r="I4" s="161" t="s">
        <v>269</v>
      </c>
      <c r="J4" s="161" t="s">
        <v>389</v>
      </c>
      <c r="K4" s="161" t="s">
        <v>260</v>
      </c>
      <c r="L4" s="161" t="s">
        <v>268</v>
      </c>
      <c r="M4" s="161" t="s">
        <v>269</v>
      </c>
      <c r="N4" s="161" t="s">
        <v>389</v>
      </c>
      <c r="O4" s="161" t="s">
        <v>260</v>
      </c>
      <c r="P4" s="161" t="s">
        <v>268</v>
      </c>
      <c r="Q4" s="161" t="s">
        <v>269</v>
      </c>
      <c r="R4" s="161" t="s">
        <v>389</v>
      </c>
      <c r="S4" s="161" t="s">
        <v>260</v>
      </c>
      <c r="T4" s="161" t="s">
        <v>268</v>
      </c>
      <c r="U4" s="161" t="s">
        <v>269</v>
      </c>
      <c r="V4" s="161" t="s">
        <v>389</v>
      </c>
      <c r="W4" s="161" t="s">
        <v>260</v>
      </c>
      <c r="X4" s="161" t="s">
        <v>268</v>
      </c>
      <c r="Y4" s="161" t="s">
        <v>269</v>
      </c>
      <c r="Z4" s="161" t="s">
        <v>389</v>
      </c>
      <c r="AA4" s="161" t="s">
        <v>260</v>
      </c>
      <c r="AB4" s="161" t="s">
        <v>268</v>
      </c>
      <c r="AC4" s="161" t="s">
        <v>269</v>
      </c>
      <c r="AD4" s="161" t="s">
        <v>389</v>
      </c>
      <c r="AE4" s="161" t="s">
        <v>260</v>
      </c>
      <c r="AF4" s="161" t="s">
        <v>268</v>
      </c>
      <c r="AG4" s="161" t="s">
        <v>269</v>
      </c>
      <c r="AH4" s="161" t="s">
        <v>389</v>
      </c>
      <c r="AI4" s="161" t="s">
        <v>260</v>
      </c>
      <c r="AJ4" s="161" t="s">
        <v>268</v>
      </c>
      <c r="AK4" s="161" t="s">
        <v>269</v>
      </c>
      <c r="AL4" s="161" t="s">
        <v>389</v>
      </c>
      <c r="AM4" s="161" t="s">
        <v>260</v>
      </c>
      <c r="AN4" s="161" t="s">
        <v>268</v>
      </c>
      <c r="AO4" s="161" t="s">
        <v>269</v>
      </c>
      <c r="AP4" s="161" t="s">
        <v>389</v>
      </c>
      <c r="AQ4" s="161" t="s">
        <v>260</v>
      </c>
      <c r="AR4" s="161" t="s">
        <v>268</v>
      </c>
      <c r="AS4" s="161" t="s">
        <v>269</v>
      </c>
      <c r="AT4" s="161" t="s">
        <v>389</v>
      </c>
      <c r="AU4" s="161" t="s">
        <v>260</v>
      </c>
      <c r="AV4" s="161" t="s">
        <v>268</v>
      </c>
      <c r="AW4" s="161" t="s">
        <v>269</v>
      </c>
      <c r="AX4" s="161" t="s">
        <v>389</v>
      </c>
      <c r="AY4" s="161" t="s">
        <v>260</v>
      </c>
      <c r="AZ4" s="161" t="s">
        <v>268</v>
      </c>
      <c r="BA4" s="161" t="s">
        <v>269</v>
      </c>
      <c r="BB4" s="161" t="s">
        <v>389</v>
      </c>
      <c r="BC4" s="161" t="s">
        <v>260</v>
      </c>
      <c r="BD4" s="161" t="s">
        <v>268</v>
      </c>
      <c r="BE4" s="161" t="s">
        <v>269</v>
      </c>
      <c r="BF4" s="161" t="s">
        <v>389</v>
      </c>
      <c r="BG4" s="161" t="s">
        <v>260</v>
      </c>
      <c r="BH4" s="161" t="s">
        <v>268</v>
      </c>
      <c r="BI4" s="161" t="s">
        <v>269</v>
      </c>
      <c r="BJ4" s="161" t="s">
        <v>389</v>
      </c>
      <c r="BK4" s="161" t="s">
        <v>260</v>
      </c>
      <c r="BL4" s="161" t="s">
        <v>268</v>
      </c>
      <c r="BM4" s="161" t="s">
        <v>269</v>
      </c>
      <c r="BN4" s="161" t="s">
        <v>389</v>
      </c>
      <c r="BO4" s="161" t="s">
        <v>260</v>
      </c>
      <c r="BP4" s="161" t="s">
        <v>268</v>
      </c>
      <c r="BQ4" s="161" t="s">
        <v>269</v>
      </c>
      <c r="BR4" s="161" t="s">
        <v>389</v>
      </c>
      <c r="BS4" s="161" t="s">
        <v>260</v>
      </c>
      <c r="BT4" s="161" t="s">
        <v>268</v>
      </c>
      <c r="BU4" s="161" t="s">
        <v>269</v>
      </c>
      <c r="BV4" s="161" t="s">
        <v>389</v>
      </c>
      <c r="BW4" s="161" t="s">
        <v>260</v>
      </c>
      <c r="BX4" s="161" t="s">
        <v>268</v>
      </c>
      <c r="BY4" s="161" t="s">
        <v>269</v>
      </c>
      <c r="BZ4" s="161" t="s">
        <v>389</v>
      </c>
      <c r="CA4" s="161" t="s">
        <v>260</v>
      </c>
      <c r="CB4" s="161" t="s">
        <v>268</v>
      </c>
      <c r="CC4" s="161" t="s">
        <v>269</v>
      </c>
      <c r="CD4" s="161" t="s">
        <v>389</v>
      </c>
      <c r="CE4" s="161" t="s">
        <v>260</v>
      </c>
      <c r="CF4" s="161" t="s">
        <v>268</v>
      </c>
      <c r="CG4" s="161" t="s">
        <v>269</v>
      </c>
      <c r="CH4" s="161" t="s">
        <v>389</v>
      </c>
      <c r="CI4" s="161" t="s">
        <v>260</v>
      </c>
      <c r="CJ4" s="161" t="s">
        <v>268</v>
      </c>
      <c r="CK4" s="161" t="s">
        <v>269</v>
      </c>
      <c r="CL4" s="161" t="s">
        <v>389</v>
      </c>
      <c r="CM4" s="161" t="s">
        <v>260</v>
      </c>
      <c r="CN4" s="161" t="s">
        <v>268</v>
      </c>
      <c r="CO4" s="161" t="s">
        <v>269</v>
      </c>
      <c r="CP4" s="161" t="s">
        <v>389</v>
      </c>
      <c r="CQ4" s="161" t="s">
        <v>260</v>
      </c>
      <c r="CR4" s="161" t="s">
        <v>268</v>
      </c>
      <c r="CS4" s="161" t="s">
        <v>269</v>
      </c>
      <c r="CT4" s="161" t="s">
        <v>389</v>
      </c>
      <c r="CU4" s="161" t="s">
        <v>260</v>
      </c>
      <c r="CV4" s="161" t="s">
        <v>268</v>
      </c>
      <c r="CW4" s="161" t="s">
        <v>269</v>
      </c>
      <c r="CX4" s="161" t="s">
        <v>389</v>
      </c>
      <c r="CY4" s="161" t="s">
        <v>260</v>
      </c>
      <c r="CZ4" s="161" t="s">
        <v>268</v>
      </c>
      <c r="DA4" s="161" t="s">
        <v>269</v>
      </c>
      <c r="DB4" s="161" t="s">
        <v>389</v>
      </c>
      <c r="DC4" s="161" t="s">
        <v>260</v>
      </c>
      <c r="DD4" s="161" t="s">
        <v>268</v>
      </c>
      <c r="DE4" s="161" t="s">
        <v>269</v>
      </c>
      <c r="DF4" s="161" t="s">
        <v>389</v>
      </c>
      <c r="DG4" s="161" t="s">
        <v>260</v>
      </c>
      <c r="DH4" s="161" t="s">
        <v>268</v>
      </c>
      <c r="DI4" s="161" t="s">
        <v>269</v>
      </c>
      <c r="DJ4" s="161" t="s">
        <v>389</v>
      </c>
      <c r="DK4" s="161" t="s">
        <v>260</v>
      </c>
      <c r="DL4" s="161" t="s">
        <v>268</v>
      </c>
      <c r="DM4" s="161" t="s">
        <v>269</v>
      </c>
      <c r="DN4" s="161" t="s">
        <v>389</v>
      </c>
      <c r="DO4" s="161" t="s">
        <v>260</v>
      </c>
      <c r="DP4" s="161" t="s">
        <v>268</v>
      </c>
      <c r="DQ4" s="161" t="s">
        <v>269</v>
      </c>
      <c r="DR4" s="161" t="s">
        <v>389</v>
      </c>
      <c r="DS4" s="161" t="s">
        <v>260</v>
      </c>
      <c r="DT4" s="161" t="s">
        <v>268</v>
      </c>
      <c r="DU4" s="161" t="s">
        <v>269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276</v>
      </c>
      <c r="E6" s="115" t="s">
        <v>276</v>
      </c>
      <c r="F6" s="166"/>
      <c r="G6" s="163"/>
      <c r="H6" s="115" t="s">
        <v>276</v>
      </c>
      <c r="I6" s="115" t="s">
        <v>276</v>
      </c>
      <c r="J6" s="166"/>
      <c r="K6" s="163"/>
      <c r="L6" s="115" t="s">
        <v>276</v>
      </c>
      <c r="M6" s="115" t="s">
        <v>276</v>
      </c>
      <c r="N6" s="166"/>
      <c r="O6" s="163"/>
      <c r="P6" s="115" t="s">
        <v>276</v>
      </c>
      <c r="Q6" s="115" t="s">
        <v>276</v>
      </c>
      <c r="R6" s="166"/>
      <c r="S6" s="163"/>
      <c r="T6" s="115" t="s">
        <v>276</v>
      </c>
      <c r="U6" s="115" t="s">
        <v>276</v>
      </c>
      <c r="V6" s="166"/>
      <c r="W6" s="163"/>
      <c r="X6" s="115" t="s">
        <v>276</v>
      </c>
      <c r="Y6" s="115" t="s">
        <v>276</v>
      </c>
      <c r="Z6" s="166"/>
      <c r="AA6" s="163"/>
      <c r="AB6" s="115" t="s">
        <v>276</v>
      </c>
      <c r="AC6" s="115" t="s">
        <v>276</v>
      </c>
      <c r="AD6" s="166"/>
      <c r="AE6" s="163"/>
      <c r="AF6" s="115" t="s">
        <v>276</v>
      </c>
      <c r="AG6" s="115" t="s">
        <v>276</v>
      </c>
      <c r="AH6" s="166"/>
      <c r="AI6" s="163"/>
      <c r="AJ6" s="115" t="s">
        <v>276</v>
      </c>
      <c r="AK6" s="115" t="s">
        <v>276</v>
      </c>
      <c r="AL6" s="166"/>
      <c r="AM6" s="163"/>
      <c r="AN6" s="115" t="s">
        <v>276</v>
      </c>
      <c r="AO6" s="115" t="s">
        <v>276</v>
      </c>
      <c r="AP6" s="166"/>
      <c r="AQ6" s="163"/>
      <c r="AR6" s="115" t="s">
        <v>276</v>
      </c>
      <c r="AS6" s="115" t="s">
        <v>276</v>
      </c>
      <c r="AT6" s="166"/>
      <c r="AU6" s="163"/>
      <c r="AV6" s="115" t="s">
        <v>276</v>
      </c>
      <c r="AW6" s="115" t="s">
        <v>276</v>
      </c>
      <c r="AX6" s="166"/>
      <c r="AY6" s="163"/>
      <c r="AZ6" s="115" t="s">
        <v>276</v>
      </c>
      <c r="BA6" s="115" t="s">
        <v>276</v>
      </c>
      <c r="BB6" s="166"/>
      <c r="BC6" s="163"/>
      <c r="BD6" s="115" t="s">
        <v>276</v>
      </c>
      <c r="BE6" s="115" t="s">
        <v>276</v>
      </c>
      <c r="BF6" s="166"/>
      <c r="BG6" s="163"/>
      <c r="BH6" s="115" t="s">
        <v>276</v>
      </c>
      <c r="BI6" s="115" t="s">
        <v>276</v>
      </c>
      <c r="BJ6" s="166"/>
      <c r="BK6" s="163"/>
      <c r="BL6" s="115" t="s">
        <v>276</v>
      </c>
      <c r="BM6" s="115" t="s">
        <v>276</v>
      </c>
      <c r="BN6" s="166"/>
      <c r="BO6" s="163"/>
      <c r="BP6" s="115" t="s">
        <v>276</v>
      </c>
      <c r="BQ6" s="115" t="s">
        <v>276</v>
      </c>
      <c r="BR6" s="166"/>
      <c r="BS6" s="163"/>
      <c r="BT6" s="115" t="s">
        <v>276</v>
      </c>
      <c r="BU6" s="115" t="s">
        <v>276</v>
      </c>
      <c r="BV6" s="166"/>
      <c r="BW6" s="163"/>
      <c r="BX6" s="115" t="s">
        <v>276</v>
      </c>
      <c r="BY6" s="115" t="s">
        <v>276</v>
      </c>
      <c r="BZ6" s="166"/>
      <c r="CA6" s="163"/>
      <c r="CB6" s="115" t="s">
        <v>276</v>
      </c>
      <c r="CC6" s="115" t="s">
        <v>276</v>
      </c>
      <c r="CD6" s="166"/>
      <c r="CE6" s="163"/>
      <c r="CF6" s="115" t="s">
        <v>276</v>
      </c>
      <c r="CG6" s="115" t="s">
        <v>276</v>
      </c>
      <c r="CH6" s="166"/>
      <c r="CI6" s="163"/>
      <c r="CJ6" s="115" t="s">
        <v>276</v>
      </c>
      <c r="CK6" s="115" t="s">
        <v>276</v>
      </c>
      <c r="CL6" s="166"/>
      <c r="CM6" s="163"/>
      <c r="CN6" s="115" t="s">
        <v>276</v>
      </c>
      <c r="CO6" s="115" t="s">
        <v>276</v>
      </c>
      <c r="CP6" s="166"/>
      <c r="CQ6" s="163"/>
      <c r="CR6" s="115" t="s">
        <v>276</v>
      </c>
      <c r="CS6" s="115" t="s">
        <v>276</v>
      </c>
      <c r="CT6" s="166"/>
      <c r="CU6" s="163"/>
      <c r="CV6" s="115" t="s">
        <v>276</v>
      </c>
      <c r="CW6" s="115" t="s">
        <v>276</v>
      </c>
      <c r="CX6" s="166"/>
      <c r="CY6" s="163"/>
      <c r="CZ6" s="115" t="s">
        <v>276</v>
      </c>
      <c r="DA6" s="115" t="s">
        <v>276</v>
      </c>
      <c r="DB6" s="166"/>
      <c r="DC6" s="163"/>
      <c r="DD6" s="115" t="s">
        <v>276</v>
      </c>
      <c r="DE6" s="115" t="s">
        <v>276</v>
      </c>
      <c r="DF6" s="166"/>
      <c r="DG6" s="163"/>
      <c r="DH6" s="115" t="s">
        <v>276</v>
      </c>
      <c r="DI6" s="115" t="s">
        <v>276</v>
      </c>
      <c r="DJ6" s="166"/>
      <c r="DK6" s="163"/>
      <c r="DL6" s="115" t="s">
        <v>276</v>
      </c>
      <c r="DM6" s="115" t="s">
        <v>276</v>
      </c>
      <c r="DN6" s="166"/>
      <c r="DO6" s="163"/>
      <c r="DP6" s="115" t="s">
        <v>276</v>
      </c>
      <c r="DQ6" s="115" t="s">
        <v>276</v>
      </c>
      <c r="DR6" s="166"/>
      <c r="DS6" s="163"/>
      <c r="DT6" s="115" t="s">
        <v>276</v>
      </c>
      <c r="DU6" s="115" t="s">
        <v>276</v>
      </c>
    </row>
    <row r="7" spans="1:125" s="122" customFormat="1" ht="12" customHeight="1">
      <c r="A7" s="190" t="s">
        <v>313</v>
      </c>
      <c r="B7" s="193">
        <v>44000</v>
      </c>
      <c r="C7" s="190" t="s">
        <v>247</v>
      </c>
      <c r="D7" s="192">
        <f>SUM(D8:D53)</f>
        <v>1294662</v>
      </c>
      <c r="E7" s="192">
        <f>SUM(E8:E53)</f>
        <v>460313</v>
      </c>
      <c r="F7" s="194">
        <f>COUNTIF(F8:F53,"&lt;&gt;")</f>
        <v>4</v>
      </c>
      <c r="G7" s="194">
        <f>COUNTIF(G8:G53,"&lt;&gt;")</f>
        <v>4</v>
      </c>
      <c r="H7" s="192">
        <f>SUM(H8:H53)</f>
        <v>655657</v>
      </c>
      <c r="I7" s="192">
        <f>SUM(I8:I53)</f>
        <v>191466</v>
      </c>
      <c r="J7" s="194">
        <f>COUNTIF(J8:J53,"&lt;&gt;")</f>
        <v>4</v>
      </c>
      <c r="K7" s="194">
        <f>COUNTIF(K8:K53,"&lt;&gt;")</f>
        <v>4</v>
      </c>
      <c r="L7" s="192">
        <f>SUM(L8:L53)</f>
        <v>542119</v>
      </c>
      <c r="M7" s="192">
        <f>SUM(M8:M53)</f>
        <v>268847</v>
      </c>
      <c r="N7" s="194">
        <f>COUNTIF(N8:N53,"&lt;&gt;")</f>
        <v>1</v>
      </c>
      <c r="O7" s="194">
        <f>COUNTIF(O8:O53,"&lt;&gt;")</f>
        <v>1</v>
      </c>
      <c r="P7" s="192">
        <f>SUM(P8:P53)</f>
        <v>96886</v>
      </c>
      <c r="Q7" s="192">
        <f>SUM(Q8:Q53)</f>
        <v>0</v>
      </c>
      <c r="R7" s="194">
        <f>COUNTIF(R8:R53,"&lt;&gt;")</f>
        <v>0</v>
      </c>
      <c r="S7" s="194">
        <f>COUNTIF(S8:S53,"&lt;&gt;")</f>
        <v>0</v>
      </c>
      <c r="T7" s="192">
        <f>SUM(T8:T53)</f>
        <v>0</v>
      </c>
      <c r="U7" s="192">
        <f>SUM(U8:U53)</f>
        <v>0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313</v>
      </c>
      <c r="B8" s="133" t="s">
        <v>316</v>
      </c>
      <c r="C8" s="118" t="s">
        <v>354</v>
      </c>
      <c r="D8" s="120">
        <f>SUM(H8,L8,P8,T8,X8,AB8,AF8,AJ8,AN8,AR8,AV8,AZ8,BD8,BH8,BL8,BP8,BT8,BX8,CB8,CF8,CJ8,CN8,CR8,CV8,CZ8,DD8,DH8,DL8,DP8,DT8)</f>
        <v>335298</v>
      </c>
      <c r="E8" s="120">
        <f>SUM(I8,M8,Q8,U8,Y8,AC8,AG8,AK8,AO8,AS8,AW8,BA8,BE8,BI8,BM8,BQ8,BU8,BY8,CC8,CG8,CK8,CO8,CS8,CW8,DA8,DE8,DI8,DM8,DQ8,DU8)</f>
        <v>183370</v>
      </c>
      <c r="F8" s="125" t="s">
        <v>314</v>
      </c>
      <c r="G8" s="124" t="s">
        <v>315</v>
      </c>
      <c r="H8" s="120">
        <v>43419</v>
      </c>
      <c r="I8" s="120">
        <v>23745</v>
      </c>
      <c r="J8" s="125" t="s">
        <v>341</v>
      </c>
      <c r="K8" s="124" t="s">
        <v>342</v>
      </c>
      <c r="L8" s="120">
        <v>291879</v>
      </c>
      <c r="M8" s="120">
        <v>159625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313</v>
      </c>
      <c r="B9" s="133" t="s">
        <v>336</v>
      </c>
      <c r="C9" s="118" t="s">
        <v>355</v>
      </c>
      <c r="D9" s="120">
        <f>SUM(H9,L9,P9,T9,X9,AB9,AF9,AJ9,AN9,AR9,AV9,AZ9,BD9,BH9,BL9,BP9,BT9,BX9,CB9,CF9,CJ9,CN9,CR9,CV9,CZ9,DD9,DH9,DL9,DP9,DT9)</f>
        <v>0</v>
      </c>
      <c r="E9" s="120">
        <f>SUM(I9,M9,Q9,U9,Y9,AC9,AG9,AK9,AO9,AS9,AW9,BA9,BE9,BI9,BM9,BQ9,BU9,BY9,CC9,CG9,CK9,CO9,CS9,CW9,DA9,DE9,DI9,DM9,DQ9,DU9)</f>
        <v>184211</v>
      </c>
      <c r="F9" s="125" t="s">
        <v>334</v>
      </c>
      <c r="G9" s="124" t="s">
        <v>335</v>
      </c>
      <c r="H9" s="120">
        <v>0</v>
      </c>
      <c r="I9" s="120">
        <v>126826</v>
      </c>
      <c r="J9" s="125" t="s">
        <v>347</v>
      </c>
      <c r="K9" s="124" t="s">
        <v>348</v>
      </c>
      <c r="L9" s="120">
        <v>0</v>
      </c>
      <c r="M9" s="120">
        <v>57385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313</v>
      </c>
      <c r="B10" s="133" t="s">
        <v>319</v>
      </c>
      <c r="C10" s="118" t="s">
        <v>356</v>
      </c>
      <c r="D10" s="120">
        <f>SUM(H10,L10,P10,T10,X10,AB10,AF10,AJ10,AN10,AR10,AV10,AZ10,BD10,BH10,BL10,BP10,BT10,BX10,CB10,CF10,CJ10,CN10,CR10,CV10,CZ10,DD10,DH10,DL10,DP10,DT10)</f>
        <v>791551</v>
      </c>
      <c r="E10" s="120">
        <f>SUM(I10,M10,Q10,U10,Y10,AC10,AG10,AK10,AO10,AS10,AW10,BA10,BE10,BI10,BM10,BQ10,BU10,BY10,CC10,CG10,CK10,CO10,CS10,CW10,DA10,DE10,DI10,DM10,DQ10,DU10)</f>
        <v>0</v>
      </c>
      <c r="F10" s="125" t="s">
        <v>317</v>
      </c>
      <c r="G10" s="124" t="s">
        <v>318</v>
      </c>
      <c r="H10" s="120">
        <v>545616</v>
      </c>
      <c r="I10" s="120">
        <v>0</v>
      </c>
      <c r="J10" s="125" t="s">
        <v>334</v>
      </c>
      <c r="K10" s="124" t="s">
        <v>335</v>
      </c>
      <c r="L10" s="120">
        <v>149049</v>
      </c>
      <c r="M10" s="120">
        <v>0</v>
      </c>
      <c r="N10" s="125" t="s">
        <v>347</v>
      </c>
      <c r="O10" s="124" t="s">
        <v>348</v>
      </c>
      <c r="P10" s="120">
        <v>96886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313</v>
      </c>
      <c r="B11" s="133" t="s">
        <v>351</v>
      </c>
      <c r="C11" s="118" t="s">
        <v>246</v>
      </c>
      <c r="D11" s="120">
        <f>SUM(H11,L11,P11,T11,X11,AB11,AF11,AJ11,AN11,AR11,AV11,AZ11,BD11,BH11,BL11,BP11,BT11,BX11,CB11,CF11,CJ11,CN11,CR11,CV11,CZ11,DD11,DH11,DL11,DP11,DT11)</f>
        <v>167813</v>
      </c>
      <c r="E11" s="120">
        <f>SUM(I11,M11,Q11,U11,Y11,AC11,AG11,AK11,AO11,AS11,AW11,BA11,BE11,BI11,BM11,BQ11,BU11,BY11,CC11,CG11,CK11,CO11,CS11,CW11,DA11,DE11,DI11,DM11,DQ11,DU11)</f>
        <v>92732</v>
      </c>
      <c r="F11" s="125" t="s">
        <v>349</v>
      </c>
      <c r="G11" s="124" t="s">
        <v>350</v>
      </c>
      <c r="H11" s="120">
        <v>66622</v>
      </c>
      <c r="I11" s="120">
        <v>40895</v>
      </c>
      <c r="J11" s="125" t="s">
        <v>352</v>
      </c>
      <c r="K11" s="124" t="s">
        <v>353</v>
      </c>
      <c r="L11" s="120">
        <v>101191</v>
      </c>
      <c r="M11" s="120">
        <v>51837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</sheetData>
  <sheetProtection/>
  <autoFilter ref="A6:DU11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44</v>
      </c>
      <c r="M2" s="3" t="str">
        <f>IF(L2&lt;&gt;"",VLOOKUP(L2,$AK$6:$AL$52,2,FALSE),"-")</f>
        <v>大分県</v>
      </c>
      <c r="N2" s="3"/>
      <c r="O2" s="3"/>
      <c r="AC2" s="5">
        <f>IF(VALUE(D2)=0,0,1)</f>
        <v>1</v>
      </c>
      <c r="AD2" s="35" t="str">
        <f>IF(AC2=0,"",VLOOKUP(D2,'廃棄物事業経費（歳入）'!B7:C645,2,FALSE))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657380</v>
      </c>
      <c r="F7" s="17">
        <f aca="true" t="shared" si="1" ref="F7:F12">AF14</f>
        <v>1133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657380</v>
      </c>
      <c r="AG7" s="39"/>
      <c r="AH7" s="99" t="str">
        <f>+'廃棄物事業経費（歳入）'!B7</f>
        <v>44000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23337</v>
      </c>
      <c r="F8" s="17">
        <f t="shared" si="1"/>
        <v>1382</v>
      </c>
      <c r="H8" s="173"/>
      <c r="I8" s="173"/>
      <c r="J8" s="138" t="s">
        <v>83</v>
      </c>
      <c r="K8" s="169"/>
      <c r="L8" s="17">
        <f t="shared" si="2"/>
        <v>542778</v>
      </c>
      <c r="M8" s="17">
        <f t="shared" si="3"/>
        <v>9397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23337</v>
      </c>
      <c r="AG8" s="39"/>
      <c r="AH8" s="99" t="str">
        <f>+'廃棄物事業経費（歳入）'!B8</f>
        <v>44201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124500</v>
      </c>
      <c r="F9" s="17">
        <f t="shared" si="1"/>
        <v>0</v>
      </c>
      <c r="H9" s="173"/>
      <c r="I9" s="173"/>
      <c r="J9" s="138" t="s">
        <v>84</v>
      </c>
      <c r="K9" s="183"/>
      <c r="L9" s="17">
        <f t="shared" si="2"/>
        <v>138708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124500</v>
      </c>
      <c r="AG9" s="39"/>
      <c r="AH9" s="99" t="str">
        <f>+'廃棄物事業経費（歳入）'!B9</f>
        <v>44202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1616854</v>
      </c>
      <c r="F10" s="17">
        <f t="shared" si="1"/>
        <v>270677</v>
      </c>
      <c r="H10" s="173"/>
      <c r="I10" s="174"/>
      <c r="J10" s="138" t="s">
        <v>42</v>
      </c>
      <c r="K10" s="183"/>
      <c r="L10" s="17">
        <f t="shared" si="2"/>
        <v>1941</v>
      </c>
      <c r="M10" s="17">
        <f t="shared" si="3"/>
        <v>15225</v>
      </c>
      <c r="AC10" s="15" t="s">
        <v>108</v>
      </c>
      <c r="AD10" s="40" t="s">
        <v>100</v>
      </c>
      <c r="AE10" s="39" t="s">
        <v>109</v>
      </c>
      <c r="AF10" s="35">
        <f ca="1" t="shared" si="4"/>
        <v>1616854</v>
      </c>
      <c r="AG10" s="39"/>
      <c r="AH10" s="99" t="str">
        <f>+'廃棄物事業経費（歳入）'!B10</f>
        <v>44203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1294662</v>
      </c>
      <c r="F11" s="17">
        <f t="shared" si="1"/>
        <v>460313</v>
      </c>
      <c r="H11" s="173"/>
      <c r="I11" s="175" t="s">
        <v>78</v>
      </c>
      <c r="J11" s="175"/>
      <c r="K11" s="175"/>
      <c r="L11" s="17">
        <f t="shared" si="2"/>
        <v>368285</v>
      </c>
      <c r="M11" s="17">
        <f t="shared" si="3"/>
        <v>2699</v>
      </c>
      <c r="AC11" s="15" t="s">
        <v>111</v>
      </c>
      <c r="AD11" s="40" t="s">
        <v>100</v>
      </c>
      <c r="AE11" s="39" t="s">
        <v>112</v>
      </c>
      <c r="AF11" s="35">
        <f ca="1" t="shared" si="4"/>
        <v>1294662</v>
      </c>
      <c r="AG11" s="39"/>
      <c r="AH11" s="99" t="str">
        <f>+'廃棄物事業経費（歳入）'!B11</f>
        <v>44204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1143504</v>
      </c>
      <c r="F12" s="17">
        <f t="shared" si="1"/>
        <v>9244</v>
      </c>
      <c r="H12" s="173"/>
      <c r="I12" s="175" t="s">
        <v>114</v>
      </c>
      <c r="J12" s="175"/>
      <c r="K12" s="175"/>
      <c r="L12" s="17">
        <f t="shared" si="2"/>
        <v>0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1143504</v>
      </c>
      <c r="AG12" s="39"/>
      <c r="AH12" s="99" t="str">
        <f>+'廃棄物事業経費（歳入）'!B12</f>
        <v>44205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4860237</v>
      </c>
      <c r="F13" s="18">
        <f>SUM(F7:F12)</f>
        <v>742749</v>
      </c>
      <c r="H13" s="173"/>
      <c r="I13" s="142" t="s">
        <v>93</v>
      </c>
      <c r="J13" s="178"/>
      <c r="K13" s="179"/>
      <c r="L13" s="19">
        <f>SUM(L7:L12)</f>
        <v>1051712</v>
      </c>
      <c r="M13" s="19">
        <f>SUM(M7:M12)</f>
        <v>27321</v>
      </c>
      <c r="AC13" s="15" t="s">
        <v>77</v>
      </c>
      <c r="AD13" s="40" t="s">
        <v>100</v>
      </c>
      <c r="AE13" s="39" t="s">
        <v>118</v>
      </c>
      <c r="AF13" s="35">
        <f ca="1" t="shared" si="4"/>
        <v>12368121</v>
      </c>
      <c r="AG13" s="39"/>
      <c r="AH13" s="99" t="str">
        <f>+'廃棄物事業経費（歳入）'!B13</f>
        <v>44206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3565575</v>
      </c>
      <c r="F14" s="22">
        <f>F13-F11</f>
        <v>282436</v>
      </c>
      <c r="H14" s="174"/>
      <c r="I14" s="20"/>
      <c r="J14" s="24"/>
      <c r="K14" s="21" t="s">
        <v>120</v>
      </c>
      <c r="L14" s="23">
        <f>L13-L12</f>
        <v>1051712</v>
      </c>
      <c r="M14" s="23">
        <f>M13-M12</f>
        <v>27321</v>
      </c>
      <c r="AC14" s="15" t="s">
        <v>80</v>
      </c>
      <c r="AD14" s="40" t="s">
        <v>100</v>
      </c>
      <c r="AE14" s="39" t="s">
        <v>121</v>
      </c>
      <c r="AF14" s="35">
        <f ca="1" t="shared" si="4"/>
        <v>1133</v>
      </c>
      <c r="AG14" s="39"/>
      <c r="AH14" s="99" t="str">
        <f>+'廃棄物事業経費（歳入）'!B14</f>
        <v>44207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12368121</v>
      </c>
      <c r="F15" s="17">
        <f>AF20</f>
        <v>2442766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1742256</v>
      </c>
      <c r="M15" s="17">
        <f aca="true" t="shared" si="6" ref="M15:M28">AF48</f>
        <v>391889</v>
      </c>
      <c r="AC15" s="15" t="s">
        <v>103</v>
      </c>
      <c r="AD15" s="40" t="s">
        <v>100</v>
      </c>
      <c r="AE15" s="39" t="s">
        <v>125</v>
      </c>
      <c r="AF15" s="35">
        <f ca="1" t="shared" si="4"/>
        <v>1382</v>
      </c>
      <c r="AG15" s="39"/>
      <c r="AH15" s="99" t="str">
        <f>+'廃棄物事業経費（歳入）'!B15</f>
        <v>44208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17228358</v>
      </c>
      <c r="F16" s="18">
        <f>SUM(F13,F15)</f>
        <v>3185515</v>
      </c>
      <c r="H16" s="186"/>
      <c r="I16" s="173"/>
      <c r="J16" s="173" t="s">
        <v>127</v>
      </c>
      <c r="K16" s="13" t="s">
        <v>86</v>
      </c>
      <c r="L16" s="17">
        <f t="shared" si="5"/>
        <v>2031500</v>
      </c>
      <c r="M16" s="17">
        <f t="shared" si="6"/>
        <v>93894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44209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15933696</v>
      </c>
      <c r="F17" s="22">
        <f>SUM(F14:F15)</f>
        <v>2725202</v>
      </c>
      <c r="H17" s="186"/>
      <c r="I17" s="173"/>
      <c r="J17" s="173"/>
      <c r="K17" s="13" t="s">
        <v>87</v>
      </c>
      <c r="L17" s="17">
        <f t="shared" si="5"/>
        <v>639761</v>
      </c>
      <c r="M17" s="17">
        <f t="shared" si="6"/>
        <v>246966</v>
      </c>
      <c r="AC17" s="15" t="s">
        <v>108</v>
      </c>
      <c r="AD17" s="40" t="s">
        <v>100</v>
      </c>
      <c r="AE17" s="39" t="s">
        <v>130</v>
      </c>
      <c r="AF17" s="35">
        <f ca="1" t="shared" si="4"/>
        <v>270677</v>
      </c>
      <c r="AG17" s="39"/>
      <c r="AH17" s="99" t="str">
        <f>+'廃棄物事業経費（歳入）'!B17</f>
        <v>44210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59872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460313</v>
      </c>
      <c r="AG18" s="39"/>
      <c r="AH18" s="99" t="str">
        <f>+'廃棄物事業経費（歳入）'!B18</f>
        <v>44211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514007</v>
      </c>
      <c r="M19" s="17">
        <f t="shared" si="6"/>
        <v>49681</v>
      </c>
      <c r="AC19" s="15" t="s">
        <v>42</v>
      </c>
      <c r="AD19" s="40" t="s">
        <v>100</v>
      </c>
      <c r="AE19" s="39" t="s">
        <v>135</v>
      </c>
      <c r="AF19" s="35">
        <f ca="1" t="shared" si="4"/>
        <v>9244</v>
      </c>
      <c r="AG19" s="39"/>
      <c r="AH19" s="99" t="str">
        <f>+'廃棄物事業経費（歳入）'!B19</f>
        <v>44212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1294662</v>
      </c>
      <c r="F20" s="29">
        <f>F11</f>
        <v>460313</v>
      </c>
      <c r="H20" s="186"/>
      <c r="I20" s="173"/>
      <c r="J20" s="138" t="s">
        <v>90</v>
      </c>
      <c r="K20" s="183"/>
      <c r="L20" s="17">
        <f t="shared" si="5"/>
        <v>2953306</v>
      </c>
      <c r="M20" s="17">
        <f t="shared" si="6"/>
        <v>970796</v>
      </c>
      <c r="AC20" s="15" t="s">
        <v>77</v>
      </c>
      <c r="AD20" s="40" t="s">
        <v>100</v>
      </c>
      <c r="AE20" s="39" t="s">
        <v>138</v>
      </c>
      <c r="AF20" s="35">
        <f ca="1" t="shared" si="4"/>
        <v>2442766</v>
      </c>
      <c r="AG20" s="39"/>
      <c r="AH20" s="99" t="str">
        <f>+'廃棄物事業経費（歳入）'!B20</f>
        <v>44213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1294662</v>
      </c>
      <c r="F21" s="29">
        <f>M12+M27</f>
        <v>460313</v>
      </c>
      <c r="H21" s="186"/>
      <c r="I21" s="174"/>
      <c r="J21" s="138" t="s">
        <v>91</v>
      </c>
      <c r="K21" s="183"/>
      <c r="L21" s="17">
        <f t="shared" si="5"/>
        <v>186150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44214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77533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542778</v>
      </c>
      <c r="AH22" s="99" t="str">
        <f>+'廃棄物事業経費（歳入）'!B22</f>
        <v>44322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2118750</v>
      </c>
      <c r="M23" s="17">
        <f t="shared" si="6"/>
        <v>337378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138708</v>
      </c>
      <c r="AH23" s="99" t="str">
        <f>+'廃棄物事業経費（歳入）'!B23</f>
        <v>44341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3036644</v>
      </c>
      <c r="M24" s="17">
        <f t="shared" si="6"/>
        <v>453432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1941</v>
      </c>
      <c r="AH24" s="99" t="str">
        <f>+'廃棄物事業経費（歳入）'!B24</f>
        <v>44461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248046</v>
      </c>
      <c r="M25" s="17">
        <f t="shared" si="6"/>
        <v>6972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368285</v>
      </c>
      <c r="AH25" s="99" t="str">
        <f>+'廃棄物事業経費（歳入）'!B25</f>
        <v>44462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231357</v>
      </c>
      <c r="M26" s="17">
        <f t="shared" si="6"/>
        <v>27652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0</v>
      </c>
      <c r="AH26" s="99" t="str">
        <f>+'廃棄物事業経費（歳入）'!B26</f>
        <v>44826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1294662</v>
      </c>
      <c r="M27" s="17">
        <f t="shared" si="6"/>
        <v>460313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1742256</v>
      </c>
      <c r="AH27" s="99" t="str">
        <f>+'廃棄物事業経費（歳入）'!B27</f>
        <v>44835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2804</v>
      </c>
      <c r="M28" s="17">
        <f t="shared" si="6"/>
        <v>1008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2031500</v>
      </c>
      <c r="AH28" s="99" t="str">
        <f>+'廃棄物事業経費（歳入）'!B28</f>
        <v>44836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15136648</v>
      </c>
      <c r="M29" s="19">
        <f>SUM(M15:M28)</f>
        <v>3039981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639761</v>
      </c>
      <c r="AH29" s="99" t="str">
        <f>+'廃棄物事業経費（歳入）'!B29</f>
        <v>44861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13841986</v>
      </c>
      <c r="M30" s="23">
        <f>M29-M27</f>
        <v>2579668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59872</v>
      </c>
      <c r="AH30" s="99" t="e">
        <f>+廃棄物事業経費（歳入）!#REF!</f>
        <v>#REF!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1039998</v>
      </c>
      <c r="M31" s="17">
        <f>AF62</f>
        <v>118213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514007</v>
      </c>
      <c r="AH31" s="99" t="e">
        <f>+廃棄物事業経費（歳入）!#REF!</f>
        <v>#REF!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17228358</v>
      </c>
      <c r="M32" s="19">
        <f>SUM(M13,M29,M31)</f>
        <v>3185515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2953306</v>
      </c>
      <c r="AH32" s="99" t="e">
        <f>+廃棄物事業経費（歳入）!#REF!</f>
        <v>#REF!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15933696</v>
      </c>
      <c r="M33" s="23">
        <f>SUM(M14,M30,M31)</f>
        <v>2725202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186150</v>
      </c>
      <c r="AH33" s="99" t="e">
        <f>+廃棄物事業経費（歳入）!#REF!</f>
        <v>#REF!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77533</v>
      </c>
      <c r="AH34" s="99" t="e">
        <f>+廃棄物事業経費（歳入）!#REF!</f>
        <v>#REF!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2118750</v>
      </c>
      <c r="AH35" s="99" t="e">
        <f>+廃棄物事業経費（歳入）!#REF!</f>
        <v>#REF!</v>
      </c>
      <c r="AI35" s="2">
        <v>35</v>
      </c>
      <c r="AK35" s="26" t="s">
        <v>277</v>
      </c>
      <c r="AL35" s="28" t="s">
        <v>295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3036644</v>
      </c>
      <c r="AH36" s="99" t="e">
        <f>+廃棄物事業経費（歳入）!#REF!</f>
        <v>#REF!</v>
      </c>
      <c r="AI36" s="2">
        <v>36</v>
      </c>
      <c r="AK36" s="26" t="s">
        <v>278</v>
      </c>
      <c r="AL36" s="28" t="s">
        <v>296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248046</v>
      </c>
      <c r="AH37" s="99" t="e">
        <f>+廃棄物事業経費（歳入）!#REF!</f>
        <v>#REF!</v>
      </c>
      <c r="AI37" s="2">
        <v>37</v>
      </c>
      <c r="AK37" s="26" t="s">
        <v>279</v>
      </c>
      <c r="AL37" s="28" t="s">
        <v>297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231357</v>
      </c>
      <c r="AH38" s="99" t="e">
        <f>+廃棄物事業経費（歳入）!#REF!</f>
        <v>#REF!</v>
      </c>
      <c r="AI38" s="2">
        <v>38</v>
      </c>
      <c r="AK38" s="26" t="s">
        <v>280</v>
      </c>
      <c r="AL38" s="28" t="s">
        <v>298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1294662</v>
      </c>
      <c r="AH39" s="99" t="e">
        <f>+廃棄物事業経費（歳入）!#REF!</f>
        <v>#REF!</v>
      </c>
      <c r="AI39" s="2">
        <v>39</v>
      </c>
      <c r="AK39" s="26" t="s">
        <v>281</v>
      </c>
      <c r="AL39" s="28" t="s">
        <v>299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2804</v>
      </c>
      <c r="AH40" s="99" t="e">
        <f>+廃棄物事業経費（歳入）!#REF!</f>
        <v>#REF!</v>
      </c>
      <c r="AI40" s="2">
        <v>40</v>
      </c>
      <c r="AK40" s="26" t="s">
        <v>282</v>
      </c>
      <c r="AL40" s="28" t="s">
        <v>300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1039998</v>
      </c>
      <c r="AH41" s="99" t="e">
        <f>+廃棄物事業経費（歳入）!#REF!</f>
        <v>#REF!</v>
      </c>
      <c r="AI41" s="2">
        <v>41</v>
      </c>
      <c r="AK41" s="26" t="s">
        <v>283</v>
      </c>
      <c r="AL41" s="28" t="s">
        <v>301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284</v>
      </c>
      <c r="AL42" s="28" t="s">
        <v>302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9397</v>
      </c>
      <c r="AH43" s="99" t="e">
        <f>+廃棄物事業経費（歳入）!#REF!</f>
        <v>#REF!</v>
      </c>
      <c r="AI43" s="2">
        <v>43</v>
      </c>
      <c r="AK43" s="26" t="s">
        <v>285</v>
      </c>
      <c r="AL43" s="28" t="s">
        <v>303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286</v>
      </c>
      <c r="AL44" s="28" t="s">
        <v>304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15225</v>
      </c>
      <c r="AH45" s="99" t="e">
        <f>+廃棄物事業経費（歳入）!#REF!</f>
        <v>#REF!</v>
      </c>
      <c r="AI45" s="2">
        <v>45</v>
      </c>
      <c r="AK45" s="26" t="s">
        <v>287</v>
      </c>
      <c r="AL45" s="28" t="s">
        <v>305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2699</v>
      </c>
      <c r="AH46" s="99" t="e">
        <f>+廃棄物事業経費（歳入）!#REF!</f>
        <v>#REF!</v>
      </c>
      <c r="AI46" s="2">
        <v>46</v>
      </c>
      <c r="AK46" s="26" t="s">
        <v>288</v>
      </c>
      <c r="AL46" s="28" t="s">
        <v>306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289</v>
      </c>
      <c r="AL47" s="28" t="s">
        <v>307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391889</v>
      </c>
      <c r="AH48" s="99" t="e">
        <f>+廃棄物事業経費（歳入）!#REF!</f>
        <v>#REF!</v>
      </c>
      <c r="AI48" s="2">
        <v>48</v>
      </c>
      <c r="AK48" s="26" t="s">
        <v>290</v>
      </c>
      <c r="AL48" s="28" t="s">
        <v>308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93894</v>
      </c>
      <c r="AG49" s="28"/>
      <c r="AH49" s="99" t="e">
        <f>+廃棄物事業経費（歳入）!#REF!</f>
        <v>#REF!</v>
      </c>
      <c r="AI49" s="2">
        <v>49</v>
      </c>
      <c r="AK49" s="26" t="s">
        <v>291</v>
      </c>
      <c r="AL49" s="28" t="s">
        <v>309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246966</v>
      </c>
      <c r="AG50" s="28"/>
      <c r="AH50" s="99" t="e">
        <f>+廃棄物事業経費（歳入）!#REF!</f>
        <v>#REF!</v>
      </c>
      <c r="AI50" s="2">
        <v>50</v>
      </c>
      <c r="AK50" s="26" t="s">
        <v>292</v>
      </c>
      <c r="AL50" s="28" t="s">
        <v>310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293</v>
      </c>
      <c r="AL51" s="28" t="s">
        <v>311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49681</v>
      </c>
      <c r="AG52" s="28"/>
      <c r="AH52" s="99" t="e">
        <f>+廃棄物事業経費（歳入）!#REF!</f>
        <v>#REF!</v>
      </c>
      <c r="AI52" s="2">
        <v>52</v>
      </c>
      <c r="AK52" s="26" t="s">
        <v>294</v>
      </c>
      <c r="AL52" s="28" t="s">
        <v>312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970796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337378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453432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6972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27652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460313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1008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118213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+'廃棄物事業経費（歳入）'!B30</f>
        <v>0</v>
      </c>
      <c r="AI2385" s="2">
        <v>2385</v>
      </c>
    </row>
    <row r="2386" spans="34:35" ht="14.25" hidden="1">
      <c r="AH2386" s="99">
        <f>+'廃棄物事業経費（歳入）'!B31</f>
        <v>0</v>
      </c>
      <c r="AI2386" s="2">
        <v>2386</v>
      </c>
    </row>
    <row r="2387" spans="34:35" ht="14.25" hidden="1">
      <c r="AH2387" s="99">
        <f>+'廃棄物事業経費（歳入）'!B32</f>
        <v>0</v>
      </c>
      <c r="AI2387" s="2">
        <v>2387</v>
      </c>
    </row>
    <row r="2388" spans="34:35" ht="14.25" hidden="1">
      <c r="AH2388" s="99">
        <f>+'廃棄物事業経費（歳入）'!B33</f>
        <v>0</v>
      </c>
      <c r="AI2388" s="2">
        <v>2388</v>
      </c>
    </row>
    <row r="2389" spans="34:35" ht="14.25" hidden="1">
      <c r="AH2389" s="99">
        <f>+'廃棄物事業経費（歳入）'!B34</f>
        <v>0</v>
      </c>
      <c r="AI2389" s="2">
        <v>2389</v>
      </c>
    </row>
    <row r="2390" spans="34:35" ht="14.25" hidden="1">
      <c r="AH2390" s="99">
        <f>+'廃棄物事業経費（歳入）'!B35</f>
        <v>0</v>
      </c>
      <c r="AI2390" s="2">
        <v>2390</v>
      </c>
    </row>
    <row r="2391" spans="34:35" ht="14.25" hidden="1">
      <c r="AH2391" s="99">
        <f>+'廃棄物事業経費（歳入）'!B36</f>
        <v>0</v>
      </c>
      <c r="AI2391" s="2">
        <v>2391</v>
      </c>
    </row>
    <row r="2392" spans="34:35" ht="14.25" hidden="1">
      <c r="AH2392" s="99">
        <f>+'廃棄物事業経費（歳入）'!B37</f>
        <v>0</v>
      </c>
      <c r="AI2392" s="2">
        <v>2392</v>
      </c>
    </row>
    <row r="2393" spans="34:35" ht="14.25" hidden="1">
      <c r="AH2393" s="99">
        <f>+'廃棄物事業経費（歳入）'!B38</f>
        <v>0</v>
      </c>
      <c r="AI2393" s="2">
        <v>2393</v>
      </c>
    </row>
    <row r="2394" spans="34:35" ht="14.25" hidden="1">
      <c r="AH2394" s="99">
        <f>+'廃棄物事業経費（歳入）'!B39</f>
        <v>0</v>
      </c>
      <c r="AI2394" s="2">
        <v>2394</v>
      </c>
    </row>
    <row r="2395" spans="34:35" ht="14.25" hidden="1">
      <c r="AH2395" s="99">
        <f>+'廃棄物事業経費（歳入）'!B40</f>
        <v>0</v>
      </c>
      <c r="AI2395" s="2">
        <v>2395</v>
      </c>
    </row>
    <row r="2396" spans="34:35" ht="14.25" hidden="1">
      <c r="AH2396" s="99">
        <f>+'廃棄物事業経費（歳入）'!B41</f>
        <v>0</v>
      </c>
      <c r="AI2396" s="2">
        <v>2396</v>
      </c>
    </row>
    <row r="2397" spans="34:35" ht="14.25" hidden="1">
      <c r="AH2397" s="99">
        <f>+'廃棄物事業経費（歳入）'!B42</f>
        <v>0</v>
      </c>
      <c r="AI2397" s="2">
        <v>2397</v>
      </c>
    </row>
    <row r="2398" spans="34:35" ht="14.25" hidden="1">
      <c r="AH2398" s="99">
        <f>+'廃棄物事業経費（歳入）'!B43</f>
        <v>0</v>
      </c>
      <c r="AI2398" s="2">
        <v>2398</v>
      </c>
    </row>
    <row r="2399" spans="34:35" ht="14.25" hidden="1">
      <c r="AH2399" s="99">
        <f>+'廃棄物事業経費（歳入）'!B44</f>
        <v>0</v>
      </c>
      <c r="AI2399" s="2">
        <v>2399</v>
      </c>
    </row>
    <row r="2400" spans="34:35" ht="14.25" hidden="1">
      <c r="AH2400" s="99">
        <f>+'廃棄物事業経費（歳入）'!B45</f>
        <v>0</v>
      </c>
      <c r="AI2400" s="2">
        <v>2400</v>
      </c>
    </row>
    <row r="2401" spans="34:35" ht="14.25" hidden="1">
      <c r="AH2401" s="99">
        <f>+'廃棄物事業経費（歳入）'!B46</f>
        <v>0</v>
      </c>
      <c r="AI2401" s="2">
        <v>2401</v>
      </c>
    </row>
    <row r="2402" spans="34:35" ht="14.25" hidden="1">
      <c r="AH2402" s="99">
        <f>+'廃棄物事業経費（歳入）'!B47</f>
        <v>0</v>
      </c>
      <c r="AI2402" s="2">
        <v>2402</v>
      </c>
    </row>
    <row r="2403" spans="34:35" ht="14.25" hidden="1">
      <c r="AH2403" s="99">
        <f>+'廃棄物事業経費（歳入）'!B48</f>
        <v>0</v>
      </c>
      <c r="AI2403" s="2">
        <v>2403</v>
      </c>
    </row>
    <row r="2404" spans="34:35" ht="14.25" hidden="1">
      <c r="AH2404" s="99">
        <f>+'廃棄物事業経費（歳入）'!B49</f>
        <v>0</v>
      </c>
      <c r="AI2404" s="2">
        <v>2404</v>
      </c>
    </row>
    <row r="2405" spans="34:35" ht="14.25" hidden="1">
      <c r="AH2405" s="99">
        <f>+'廃棄物事業経費（歳入）'!B50</f>
        <v>0</v>
      </c>
      <c r="AI2405" s="2">
        <v>2405</v>
      </c>
    </row>
    <row r="2406" spans="34:35" ht="14.25" hidden="1">
      <c r="AH2406" s="99">
        <f>+'廃棄物事業経費（歳入）'!B51</f>
        <v>0</v>
      </c>
      <c r="AI2406" s="2">
        <v>2406</v>
      </c>
    </row>
    <row r="2407" spans="34:35" ht="14.25" hidden="1">
      <c r="AH2407" s="99">
        <f>+'廃棄物事業経費（歳入）'!B52</f>
        <v>0</v>
      </c>
      <c r="AI2407" s="2">
        <v>2407</v>
      </c>
    </row>
    <row r="2408" spans="34:35" ht="14.25" hidden="1">
      <c r="AH2408" s="99">
        <f>+'廃棄物事業経費（歳入）'!B53</f>
        <v>0</v>
      </c>
      <c r="AI2408" s="2">
        <v>2408</v>
      </c>
    </row>
    <row r="2409" spans="34:35" ht="14.25" hidden="1">
      <c r="AH2409" s="99">
        <f>+'廃棄物事業経費（歳入）'!B54</f>
        <v>0</v>
      </c>
      <c r="AI2409" s="2">
        <v>2409</v>
      </c>
    </row>
    <row r="2410" spans="34:35" ht="14.25" hidden="1">
      <c r="AH2410" s="99">
        <f>+'廃棄物事業経費（歳入）'!B55</f>
        <v>0</v>
      </c>
      <c r="AI2410" s="2">
        <v>2410</v>
      </c>
    </row>
    <row r="2411" spans="34:35" ht="14.25" hidden="1">
      <c r="AH2411" s="99">
        <f>+'廃棄物事業経費（歳入）'!B56</f>
        <v>0</v>
      </c>
      <c r="AI2411" s="2">
        <v>2411</v>
      </c>
    </row>
    <row r="2412" spans="34:35" ht="14.25" hidden="1">
      <c r="AH2412" s="99">
        <f>+'廃棄物事業経費（歳入）'!B57</f>
        <v>0</v>
      </c>
      <c r="AI2412" s="2">
        <v>2412</v>
      </c>
    </row>
    <row r="2413" spans="34:35" ht="14.25" hidden="1">
      <c r="AH2413" s="99">
        <f>+'廃棄物事業経費（歳入）'!B58</f>
        <v>0</v>
      </c>
      <c r="AI2413" s="2">
        <v>2413</v>
      </c>
    </row>
    <row r="2414" spans="34:35" ht="14.25" hidden="1">
      <c r="AH2414" s="99">
        <f>+'廃棄物事業経費（歳入）'!B59</f>
        <v>0</v>
      </c>
      <c r="AI2414" s="2">
        <v>2414</v>
      </c>
    </row>
    <row r="2415" spans="34:35" ht="14.25" hidden="1">
      <c r="AH2415" s="99">
        <f>+'廃棄物事業経費（歳入）'!B60</f>
        <v>0</v>
      </c>
      <c r="AI2415" s="2">
        <v>2415</v>
      </c>
    </row>
    <row r="2416" spans="34:35" ht="14.25" hidden="1">
      <c r="AH2416" s="99">
        <f>+'廃棄物事業経費（歳入）'!B61</f>
        <v>0</v>
      </c>
      <c r="AI2416" s="2">
        <v>2416</v>
      </c>
    </row>
    <row r="2417" spans="34:35" ht="14.25" hidden="1">
      <c r="AH2417" s="99">
        <f>+'廃棄物事業経費（歳入）'!B62</f>
        <v>0</v>
      </c>
      <c r="AI2417" s="2">
        <v>2417</v>
      </c>
    </row>
    <row r="2418" spans="34:35" ht="14.25" hidden="1">
      <c r="AH2418" s="99">
        <f>+'廃棄物事業経費（歳入）'!B63</f>
        <v>0</v>
      </c>
      <c r="AI2418" s="2">
        <v>2418</v>
      </c>
    </row>
    <row r="2419" spans="34:35" ht="14.25" hidden="1">
      <c r="AH2419" s="99">
        <f>+'廃棄物事業経費（歳入）'!B64</f>
        <v>0</v>
      </c>
      <c r="AI2419" s="2">
        <v>2419</v>
      </c>
    </row>
    <row r="2420" spans="34:35" ht="14.25" hidden="1">
      <c r="AH2420" s="99">
        <f>+'廃棄物事業経費（歳入）'!B65</f>
        <v>0</v>
      </c>
      <c r="AI2420" s="2">
        <v>2420</v>
      </c>
    </row>
    <row r="2421" spans="34:35" ht="14.25" hidden="1">
      <c r="AH2421" s="99">
        <f>+'廃棄物事業経費（歳入）'!B66</f>
        <v>0</v>
      </c>
      <c r="AI2421" s="2">
        <v>2421</v>
      </c>
    </row>
    <row r="2422" spans="34:35" ht="14.25" hidden="1">
      <c r="AH2422" s="99">
        <f>+'廃棄物事業経費（歳入）'!B67</f>
        <v>0</v>
      </c>
      <c r="AI2422" s="2">
        <v>2422</v>
      </c>
    </row>
    <row r="2423" spans="34:35" ht="14.25" hidden="1">
      <c r="AH2423" s="99">
        <f>+'廃棄物事業経費（歳入）'!B68</f>
        <v>0</v>
      </c>
      <c r="AI2423" s="2">
        <v>2423</v>
      </c>
    </row>
    <row r="2424" spans="34:35" ht="14.25" hidden="1">
      <c r="AH2424" s="99">
        <f>+'廃棄物事業経費（歳入）'!B69</f>
        <v>0</v>
      </c>
      <c r="AI2424" s="2">
        <v>2424</v>
      </c>
    </row>
    <row r="2425" spans="34:35" ht="14.25" hidden="1">
      <c r="AH2425" s="99">
        <f>+'廃棄物事業経費（歳入）'!B70</f>
        <v>0</v>
      </c>
      <c r="AI2425" s="2">
        <v>2425</v>
      </c>
    </row>
    <row r="2426" spans="34:35" ht="14.25" hidden="1">
      <c r="AH2426" s="99">
        <f>+'廃棄物事業経費（歳入）'!B71</f>
        <v>0</v>
      </c>
      <c r="AI2426" s="2">
        <v>2426</v>
      </c>
    </row>
    <row r="2427" spans="34:35" ht="14.25" hidden="1">
      <c r="AH2427" s="99">
        <f>+'廃棄物事業経費（歳入）'!B72</f>
        <v>0</v>
      </c>
      <c r="AI2427" s="2">
        <v>2427</v>
      </c>
    </row>
    <row r="2428" spans="34:35" ht="14.25" hidden="1">
      <c r="AH2428" s="99">
        <f>+'廃棄物事業経費（歳入）'!B73</f>
        <v>0</v>
      </c>
      <c r="AI2428" s="2">
        <v>2428</v>
      </c>
    </row>
    <row r="2429" spans="34:35" ht="14.25" hidden="1">
      <c r="AH2429" s="99">
        <f>+'廃棄物事業経費（歳入）'!B74</f>
        <v>0</v>
      </c>
      <c r="AI2429" s="2">
        <v>2429</v>
      </c>
    </row>
    <row r="2430" spans="34:35" ht="14.25" hidden="1">
      <c r="AH2430" s="99">
        <f>+'廃棄物事業経費（歳入）'!B75</f>
        <v>0</v>
      </c>
      <c r="AI2430" s="2">
        <v>2430</v>
      </c>
    </row>
    <row r="2431" spans="34:35" ht="14.25" hidden="1">
      <c r="AH2431" s="99">
        <f>+'廃棄物事業経費（歳入）'!B76</f>
        <v>0</v>
      </c>
      <c r="AI2431" s="2">
        <v>2431</v>
      </c>
    </row>
    <row r="2432" spans="34:35" ht="14.25" hidden="1">
      <c r="AH2432" s="99">
        <f>+'廃棄物事業経費（歳入）'!B77</f>
        <v>0</v>
      </c>
      <c r="AI2432" s="2">
        <v>2432</v>
      </c>
    </row>
    <row r="2433" spans="34:35" ht="14.25" hidden="1">
      <c r="AH2433" s="99">
        <f>+'廃棄物事業経費（歳入）'!B78</f>
        <v>0</v>
      </c>
      <c r="AI2433" s="2">
        <v>2433</v>
      </c>
    </row>
    <row r="2434" spans="34:35" ht="14.25" hidden="1">
      <c r="AH2434" s="99">
        <f>+'廃棄物事業経費（歳入）'!B79</f>
        <v>0</v>
      </c>
      <c r="AI2434" s="2">
        <v>2434</v>
      </c>
    </row>
    <row r="2435" spans="34:35" ht="14.25" hidden="1">
      <c r="AH2435" s="99">
        <f>+'廃棄物事業経費（歳入）'!B80</f>
        <v>0</v>
      </c>
      <c r="AI2435" s="2">
        <v>2435</v>
      </c>
    </row>
    <row r="2436" spans="34:35" ht="14.25" hidden="1">
      <c r="AH2436" s="99">
        <f>+'廃棄物事業経費（歳入）'!B81</f>
        <v>0</v>
      </c>
      <c r="AI2436" s="2">
        <v>2436</v>
      </c>
    </row>
    <row r="2437" spans="34:35" ht="14.25" hidden="1">
      <c r="AH2437" s="99">
        <f>+'廃棄物事業経費（歳入）'!B82</f>
        <v>0</v>
      </c>
      <c r="AI2437" s="2">
        <v>2437</v>
      </c>
    </row>
    <row r="2438" spans="34:35" ht="14.25" hidden="1">
      <c r="AH2438" s="99">
        <f>+'廃棄物事業経費（歳入）'!B83</f>
        <v>0</v>
      </c>
      <c r="AI2438" s="2">
        <v>2438</v>
      </c>
    </row>
    <row r="2439" spans="34:35" ht="14.25" hidden="1">
      <c r="AH2439" s="99">
        <f>+'廃棄物事業経費（歳入）'!B84</f>
        <v>0</v>
      </c>
      <c r="AI2439" s="2">
        <v>2439</v>
      </c>
    </row>
    <row r="2440" spans="34:35" ht="14.25" hidden="1">
      <c r="AH2440" s="99">
        <f>+'廃棄物事業経費（歳入）'!B85</f>
        <v>0</v>
      </c>
      <c r="AI2440" s="2">
        <v>2440</v>
      </c>
    </row>
    <row r="2441" spans="34:35" ht="14.25" hidden="1">
      <c r="AH2441" s="99">
        <f>+'廃棄物事業経費（歳入）'!B86</f>
        <v>0</v>
      </c>
      <c r="AI2441" s="2">
        <v>2441</v>
      </c>
    </row>
    <row r="2442" spans="34:35" ht="14.25" hidden="1">
      <c r="AH2442" s="99">
        <f>+'廃棄物事業経費（歳入）'!B87</f>
        <v>0</v>
      </c>
      <c r="AI2442" s="2">
        <v>2442</v>
      </c>
    </row>
    <row r="2443" spans="34:35" ht="14.25" hidden="1">
      <c r="AH2443" s="99">
        <f>+'廃棄物事業経費（歳入）'!B88</f>
        <v>0</v>
      </c>
      <c r="AI2443" s="2">
        <v>2443</v>
      </c>
    </row>
    <row r="2444" spans="34:35" ht="14.25" hidden="1">
      <c r="AH2444" s="99">
        <f>+'廃棄物事業経費（歳入）'!B89</f>
        <v>0</v>
      </c>
      <c r="AI2444" s="2">
        <v>2444</v>
      </c>
    </row>
    <row r="2445" spans="34:35" ht="14.25" hidden="1">
      <c r="AH2445" s="99">
        <f>+'廃棄物事業経費（歳入）'!B90</f>
        <v>0</v>
      </c>
      <c r="AI2445" s="2">
        <v>2445</v>
      </c>
    </row>
    <row r="2446" spans="34:35" ht="14.25" hidden="1">
      <c r="AH2446" s="99">
        <f>+'廃棄物事業経費（歳入）'!B91</f>
        <v>0</v>
      </c>
      <c r="AI2446" s="2">
        <v>2446</v>
      </c>
    </row>
    <row r="2447" spans="34:35" ht="14.25" hidden="1">
      <c r="AH2447" s="99">
        <f>+'廃棄物事業経費（歳入）'!B92</f>
        <v>0</v>
      </c>
      <c r="AI2447" s="2">
        <v>2447</v>
      </c>
    </row>
    <row r="2448" spans="34:35" ht="14.25" hidden="1">
      <c r="AH2448" s="99">
        <f>+'廃棄物事業経費（歳入）'!B93</f>
        <v>0</v>
      </c>
      <c r="AI2448" s="2">
        <v>2448</v>
      </c>
    </row>
    <row r="2449" spans="34:35" ht="14.25" hidden="1">
      <c r="AH2449" s="99">
        <f>+'廃棄物事業経費（歳入）'!B94</f>
        <v>0</v>
      </c>
      <c r="AI2449" s="2">
        <v>2449</v>
      </c>
    </row>
    <row r="2450" spans="34:35" ht="14.25" hidden="1">
      <c r="AH2450" s="99">
        <f>+'廃棄物事業経費（歳入）'!B95</f>
        <v>0</v>
      </c>
      <c r="AI2450" s="2">
        <v>2450</v>
      </c>
    </row>
    <row r="2451" spans="34:35" ht="14.25" hidden="1">
      <c r="AH2451" s="99">
        <f>+'廃棄物事業経費（歳入）'!B96</f>
        <v>0</v>
      </c>
      <c r="AI2451" s="2">
        <v>2451</v>
      </c>
    </row>
    <row r="2452" spans="34:35" ht="14.25" hidden="1">
      <c r="AH2452" s="99">
        <f>+'廃棄物事業経費（歳入）'!B97</f>
        <v>0</v>
      </c>
      <c r="AI2452" s="2">
        <v>2452</v>
      </c>
    </row>
    <row r="2453" spans="34:35" ht="14.25" hidden="1">
      <c r="AH2453" s="99">
        <f>+'廃棄物事業経費（歳入）'!B98</f>
        <v>0</v>
      </c>
      <c r="AI2453" s="2">
        <v>2453</v>
      </c>
    </row>
    <row r="2454" spans="34:35" ht="14.25" hidden="1">
      <c r="AH2454" s="99">
        <f>+'廃棄物事業経費（歳入）'!B99</f>
        <v>0</v>
      </c>
      <c r="AI2454" s="2">
        <v>2454</v>
      </c>
    </row>
    <row r="2455" spans="34:35" ht="14.25" hidden="1">
      <c r="AH2455" s="99">
        <f>+'廃棄物事業経費（歳入）'!B100</f>
        <v>0</v>
      </c>
      <c r="AI2455" s="2">
        <v>2455</v>
      </c>
    </row>
    <row r="2456" spans="34:35" ht="14.25" hidden="1">
      <c r="AH2456" s="99">
        <f>+'廃棄物事業経費（歳入）'!B101</f>
        <v>0</v>
      </c>
      <c r="AI2456" s="2">
        <v>2456</v>
      </c>
    </row>
    <row r="2457" spans="34:35" ht="14.25" hidden="1">
      <c r="AH2457" s="99">
        <f>+'廃棄物事業経費（歳入）'!B102</f>
        <v>0</v>
      </c>
      <c r="AI2457" s="2">
        <v>2457</v>
      </c>
    </row>
    <row r="2458" spans="34:35" ht="14.25" hidden="1">
      <c r="AH2458" s="99">
        <f>+'廃棄物事業経費（歳入）'!B103</f>
        <v>0</v>
      </c>
      <c r="AI2458" s="2">
        <v>2458</v>
      </c>
    </row>
    <row r="2459" spans="34:35" ht="14.25" hidden="1">
      <c r="AH2459" s="99">
        <f>+'廃棄物事業経費（歳入）'!B104</f>
        <v>0</v>
      </c>
      <c r="AI2459" s="2">
        <v>2459</v>
      </c>
    </row>
    <row r="2460" spans="34:35" ht="14.25" hidden="1">
      <c r="AH2460" s="99">
        <f>+'廃棄物事業経費（歳入）'!B105</f>
        <v>0</v>
      </c>
      <c r="AI2460" s="2">
        <v>2460</v>
      </c>
    </row>
    <row r="2461" spans="34:35" ht="14.25" hidden="1">
      <c r="AH2461" s="99">
        <f>+'廃棄物事業経費（歳入）'!B106</f>
        <v>0</v>
      </c>
      <c r="AI2461" s="2">
        <v>2461</v>
      </c>
    </row>
    <row r="2462" spans="34:35" ht="14.25" hidden="1">
      <c r="AH2462" s="99">
        <f>+'廃棄物事業経費（歳入）'!B107</f>
        <v>0</v>
      </c>
      <c r="AI2462" s="2">
        <v>2462</v>
      </c>
    </row>
    <row r="2463" spans="34:35" ht="14.25" hidden="1">
      <c r="AH2463" s="99">
        <f>+'廃棄物事業経費（歳入）'!B108</f>
        <v>0</v>
      </c>
      <c r="AI2463" s="2">
        <v>2463</v>
      </c>
    </row>
    <row r="2464" spans="34:35" ht="14.25" hidden="1">
      <c r="AH2464" s="99">
        <f>+'廃棄物事業経費（歳入）'!B109</f>
        <v>0</v>
      </c>
      <c r="AI2464" s="2">
        <v>2464</v>
      </c>
    </row>
    <row r="2465" spans="34:35" ht="14.25" hidden="1">
      <c r="AH2465" s="99">
        <f>+'廃棄物事業経費（歳入）'!B110</f>
        <v>0</v>
      </c>
      <c r="AI2465" s="2">
        <v>2465</v>
      </c>
    </row>
    <row r="2466" spans="34:35" ht="14.25" hidden="1">
      <c r="AH2466" s="99">
        <f>+'廃棄物事業経費（歳入）'!B111</f>
        <v>0</v>
      </c>
      <c r="AI2466" s="2">
        <v>2466</v>
      </c>
    </row>
    <row r="2467" spans="34:35" ht="14.25" hidden="1">
      <c r="AH2467" s="99">
        <f>+'廃棄物事業経費（歳入）'!B112</f>
        <v>0</v>
      </c>
      <c r="AI2467" s="2">
        <v>2467</v>
      </c>
    </row>
    <row r="2468" spans="34:35" ht="14.25" hidden="1">
      <c r="AH2468" s="99">
        <f>+'廃棄物事業経費（歳入）'!B113</f>
        <v>0</v>
      </c>
      <c r="AI2468" s="2">
        <v>2468</v>
      </c>
    </row>
    <row r="2469" spans="34:35" ht="14.25" hidden="1">
      <c r="AH2469" s="99">
        <f>+'廃棄物事業経費（歳入）'!B114</f>
        <v>0</v>
      </c>
      <c r="AI2469" s="2">
        <v>2469</v>
      </c>
    </row>
    <row r="2470" spans="34:35" ht="14.25" hidden="1">
      <c r="AH2470" s="99">
        <f>+'廃棄物事業経費（歳入）'!B115</f>
        <v>0</v>
      </c>
      <c r="AI2470" s="2">
        <v>2470</v>
      </c>
    </row>
    <row r="2471" spans="34:35" ht="14.25" hidden="1">
      <c r="AH2471" s="99">
        <f>+'廃棄物事業経費（歳入）'!B116</f>
        <v>0</v>
      </c>
      <c r="AI2471" s="2">
        <v>2471</v>
      </c>
    </row>
    <row r="2472" spans="34:35" ht="14.25" hidden="1">
      <c r="AH2472" s="99">
        <f>+'廃棄物事業経費（歳入）'!B117</f>
        <v>0</v>
      </c>
      <c r="AI2472" s="2">
        <v>2472</v>
      </c>
    </row>
    <row r="2473" spans="34:35" ht="14.25" hidden="1">
      <c r="AH2473" s="99">
        <f>+'廃棄物事業経費（歳入）'!B118</f>
        <v>0</v>
      </c>
      <c r="AI2473" s="2">
        <v>2473</v>
      </c>
    </row>
    <row r="2474" spans="34:35" ht="14.25" hidden="1">
      <c r="AH2474" s="99">
        <f>+'廃棄物事業経費（歳入）'!B119</f>
        <v>0</v>
      </c>
      <c r="AI2474" s="2">
        <v>2474</v>
      </c>
    </row>
    <row r="2475" spans="34:35" ht="14.25" hidden="1">
      <c r="AH2475" s="99">
        <f>+'廃棄物事業経費（歳入）'!B120</f>
        <v>0</v>
      </c>
      <c r="AI2475" s="2">
        <v>2475</v>
      </c>
    </row>
    <row r="2476" spans="34:35" ht="14.25" hidden="1">
      <c r="AH2476" s="99">
        <f>+'廃棄物事業経費（歳入）'!B121</f>
        <v>0</v>
      </c>
      <c r="AI2476" s="2">
        <v>2476</v>
      </c>
    </row>
    <row r="2477" spans="34:35" ht="14.25" hidden="1">
      <c r="AH2477" s="99">
        <f>+'廃棄物事業経費（歳入）'!B122</f>
        <v>0</v>
      </c>
      <c r="AI2477" s="2">
        <v>2477</v>
      </c>
    </row>
    <row r="2478" spans="34:35" ht="14.25" hidden="1">
      <c r="AH2478" s="99">
        <f>+'廃棄物事業経費（歳入）'!B123</f>
        <v>0</v>
      </c>
      <c r="AI2478" s="2">
        <v>2478</v>
      </c>
    </row>
    <row r="2479" spans="34:35" ht="14.25" hidden="1">
      <c r="AH2479" s="99">
        <f>+'廃棄物事業経費（歳入）'!B124</f>
        <v>0</v>
      </c>
      <c r="AI2479" s="2">
        <v>2479</v>
      </c>
    </row>
    <row r="2480" spans="34:35" ht="14.25" hidden="1">
      <c r="AH2480" s="99">
        <f>+'廃棄物事業経費（歳入）'!B125</f>
        <v>0</v>
      </c>
      <c r="AI2480" s="2">
        <v>2480</v>
      </c>
    </row>
    <row r="2481" spans="34:35" ht="14.25" hidden="1">
      <c r="AH2481" s="99">
        <f>+'廃棄物事業経費（歳入）'!B126</f>
        <v>0</v>
      </c>
      <c r="AI2481" s="2">
        <v>2481</v>
      </c>
    </row>
    <row r="2482" spans="34:35" ht="14.25" hidden="1">
      <c r="AH2482" s="99">
        <f>+'廃棄物事業経費（歳入）'!B127</f>
        <v>0</v>
      </c>
      <c r="AI2482" s="2">
        <v>2482</v>
      </c>
    </row>
    <row r="2483" spans="34:35" ht="14.25" hidden="1">
      <c r="AH2483" s="99">
        <f>+'廃棄物事業経費（歳入）'!B128</f>
        <v>0</v>
      </c>
      <c r="AI2483" s="2">
        <v>2483</v>
      </c>
    </row>
    <row r="2484" spans="34:35" ht="14.25" hidden="1">
      <c r="AH2484" s="99">
        <f>+'廃棄物事業経費（歳入）'!B129</f>
        <v>0</v>
      </c>
      <c r="AI2484" s="2">
        <v>2484</v>
      </c>
    </row>
    <row r="2485" spans="34:35" ht="14.25" hidden="1">
      <c r="AH2485" s="99">
        <f>+'廃棄物事業経費（歳入）'!B130</f>
        <v>0</v>
      </c>
      <c r="AI2485" s="2">
        <v>2485</v>
      </c>
    </row>
    <row r="2486" spans="34:35" ht="14.25" hidden="1">
      <c r="AH2486" s="99">
        <f>+'廃棄物事業経費（歳入）'!B131</f>
        <v>0</v>
      </c>
      <c r="AI2486" s="2">
        <v>2486</v>
      </c>
    </row>
    <row r="2487" spans="34:35" ht="14.25" hidden="1">
      <c r="AH2487" s="99">
        <f>+'廃棄物事業経費（歳入）'!B132</f>
        <v>0</v>
      </c>
      <c r="AI2487" s="2">
        <v>2487</v>
      </c>
    </row>
    <row r="2488" spans="34:35" ht="14.25" hidden="1">
      <c r="AH2488" s="99">
        <f>+'廃棄物事業経費（歳入）'!B133</f>
        <v>0</v>
      </c>
      <c r="AI2488" s="2">
        <v>2488</v>
      </c>
    </row>
    <row r="2489" spans="34:35" ht="14.25" hidden="1">
      <c r="AH2489" s="99">
        <f>+'廃棄物事業経費（歳入）'!B134</f>
        <v>0</v>
      </c>
      <c r="AI2489" s="2">
        <v>2489</v>
      </c>
    </row>
    <row r="2490" spans="34:35" ht="14.25" hidden="1">
      <c r="AH2490" s="99">
        <f>+'廃棄物事業経費（歳入）'!B135</f>
        <v>0</v>
      </c>
      <c r="AI2490" s="2">
        <v>2490</v>
      </c>
    </row>
    <row r="2491" spans="34:35" ht="14.25" hidden="1">
      <c r="AH2491" s="99">
        <f>+'廃棄物事業経費（歳入）'!B136</f>
        <v>0</v>
      </c>
      <c r="AI2491" s="2">
        <v>2491</v>
      </c>
    </row>
    <row r="2492" spans="34:35" ht="14.25" hidden="1">
      <c r="AH2492" s="99">
        <f>+'廃棄物事業経費（歳入）'!B137</f>
        <v>0</v>
      </c>
      <c r="AI2492" s="2">
        <v>2492</v>
      </c>
    </row>
    <row r="2493" spans="34:35" ht="14.25" hidden="1">
      <c r="AH2493" s="99">
        <f>+'廃棄物事業経費（歳入）'!B138</f>
        <v>0</v>
      </c>
      <c r="AI2493" s="2">
        <v>2493</v>
      </c>
    </row>
    <row r="2494" spans="34:35" ht="14.25" hidden="1">
      <c r="AH2494" s="99">
        <f>+'廃棄物事業経費（歳入）'!B139</f>
        <v>0</v>
      </c>
      <c r="AI2494" s="2">
        <v>2494</v>
      </c>
    </row>
    <row r="2495" spans="34:35" ht="14.25" hidden="1">
      <c r="AH2495" s="99">
        <f>+'廃棄物事業経費（歳入）'!B140</f>
        <v>0</v>
      </c>
      <c r="AI2495" s="2">
        <v>2495</v>
      </c>
    </row>
    <row r="2496" spans="34:35" ht="14.25" hidden="1">
      <c r="AH2496" s="99">
        <f>+'廃棄物事業経費（歳入）'!B141</f>
        <v>0</v>
      </c>
      <c r="AI2496" s="2">
        <v>2496</v>
      </c>
    </row>
    <row r="2497" spans="34:35" ht="14.25" hidden="1">
      <c r="AH2497" s="99">
        <f>+'廃棄物事業経費（歳入）'!B142</f>
        <v>0</v>
      </c>
      <c r="AI2497" s="2">
        <v>2497</v>
      </c>
    </row>
    <row r="2498" spans="34:35" ht="14.25" hidden="1">
      <c r="AH2498" s="99">
        <f>+'廃棄物事業経費（歳入）'!B143</f>
        <v>0</v>
      </c>
      <c r="AI2498" s="2">
        <v>2498</v>
      </c>
    </row>
    <row r="2499" spans="34:35" ht="14.25" hidden="1">
      <c r="AH2499" s="99">
        <f>+'廃棄物事業経費（歳入）'!B144</f>
        <v>0</v>
      </c>
      <c r="AI2499" s="2">
        <v>2499</v>
      </c>
    </row>
    <row r="2500" spans="34:35" ht="14.25" hidden="1">
      <c r="AH2500" s="99">
        <f>+'廃棄物事業経費（歳入）'!B145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2012-03-30T03:42:21Z</dcterms:modified>
  <cp:category/>
  <cp:version/>
  <cp:contentType/>
  <cp:contentStatus/>
</cp:coreProperties>
</file>