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'市町村分担金内訳'!$A$6:$DU$16</definedName>
    <definedName name="_xlnm._FilterDatabase" localSheetId="4" hidden="1">'組合分担金内訳'!$A$6:$BE$27</definedName>
    <definedName name="_xlnm._FilterDatabase" localSheetId="3" hidden="1">'廃棄物事業経費（歳出）'!$A$6:$CI$36</definedName>
    <definedName name="_xlnm._FilterDatabase" localSheetId="2" hidden="1">'廃棄物事業経費（歳入）'!$A$6:$AD$36</definedName>
    <definedName name="_xlnm._FilterDatabase" localSheetId="0" hidden="1">'廃棄物事業経費（市町村）'!$A$6:$DJ$27</definedName>
    <definedName name="_xlnm._FilterDatabase" localSheetId="1" hidden="1">'廃棄物事業経費（組合）'!$A$6:$DJ$16</definedName>
    <definedName name="_xlnm.Print_Area" localSheetId="6">'経費集計'!$A$1:$M$33</definedName>
    <definedName name="_xlnm.Print_Area" localSheetId="5">'市町村分担金内訳'!$A$2:$DU$16</definedName>
    <definedName name="_xlnm.Print_Area" localSheetId="4">'組合分担金内訳'!$A$2:$BE$27</definedName>
    <definedName name="_xlnm.Print_Area" localSheetId="3">'廃棄物事業経費（歳出）'!$A$2:$CI$36</definedName>
    <definedName name="_xlnm.Print_Area" localSheetId="2">'廃棄物事業経費（歳入）'!$A$2:$AD$36</definedName>
    <definedName name="_xlnm.Print_Area" localSheetId="0">'廃棄物事業経費（市町村）'!$A$2:$DJ$27</definedName>
    <definedName name="_xlnm.Print_Area" localSheetId="1">'廃棄物事業経費（組合）'!$A$2:$DJ$16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<sst xmlns="http://schemas.openxmlformats.org/spreadsheetml/2006/main" count="2106" uniqueCount="420">
  <si>
    <t>41000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</si>
  <si>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</si>
  <si>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</si>
  <si>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</si>
  <si>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</si>
  <si>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</si>
  <si>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</si>
  <si>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</si>
  <si>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</si>
  <si>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</si>
  <si>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</si>
  <si>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</si>
  <si>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</si>
  <si>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</si>
  <si>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</si>
  <si>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</si>
  <si>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</si>
  <si>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</si>
  <si>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</si>
  <si>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</si>
  <si>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</si>
  <si>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</si>
  <si>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</si>
  <si>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</si>
  <si>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</si>
  <si>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</si>
  <si>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</si>
  <si>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</si>
  <si>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</si>
  <si>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</si>
  <si>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</si>
  <si>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</si>
  <si>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</si>
  <si>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</si>
  <si>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</si>
  <si>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</si>
  <si>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</si>
  <si>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</si>
  <si>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</si>
  <si>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</si>
  <si>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</si>
  <si>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</si>
  <si>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</si>
  <si>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</si>
  <si>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</si>
  <si>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</si>
  <si>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</si>
  <si>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</si>
  <si>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</si>
  <si>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</si>
  <si>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</si>
  <si>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</si>
  <si>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</si>
  <si>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</si>
  <si>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</si>
  <si>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</si>
  <si>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</si>
  <si>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</si>
  <si>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</si>
  <si>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</si>
  <si>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</si>
  <si>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</si>
  <si>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</si>
  <si>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</si>
  <si>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</si>
  <si>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</si>
  <si>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</si>
  <si>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</si>
  <si>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</si>
  <si>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</si>
  <si>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</si>
  <si>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</si>
  <si>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</si>
  <si>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</si>
  <si>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</si>
  <si>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</si>
  <si>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</si>
  <si>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</si>
  <si>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</si>
  <si>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</si>
  <si>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</si>
  <si>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</si>
  <si>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</si>
  <si>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</si>
  <si>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</si>
  <si>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</si>
  <si>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</si>
  <si>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</si>
  <si>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</si>
  <si>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</si>
  <si>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</si>
  <si>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</si>
  <si>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</si>
  <si>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</si>
  <si>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</si>
  <si>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</si>
  <si>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</si>
  <si>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</si>
  <si>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</si>
  <si>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</si>
  <si>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</si>
  <si>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</si>
  <si>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</si>
  <si>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</si>
  <si>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</si>
  <si>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</si>
  <si>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</si>
  <si>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</si>
  <si>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</si>
  <si>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</si>
  <si>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</si>
  <si>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</si>
  <si>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</si>
  <si>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</si>
  <si>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</si>
  <si>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</si>
  <si>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</si>
  <si>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</si>
  <si>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</si>
  <si>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</si>
  <si>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</si>
  <si>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</si>
  <si>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</si>
  <si>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</si>
  <si>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</si>
  <si>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</si>
  <si>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</si>
  <si>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</si>
  <si>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</si>
  <si>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</si>
  <si>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</si>
  <si>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</si>
  <si>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</si>
  <si>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</si>
  <si>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</si>
  <si>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</si>
  <si>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</si>
  <si>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</si>
  <si>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</si>
  <si>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</si>
  <si>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</si>
  <si>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</si>
  <si>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</si>
  <si>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</si>
  <si>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</si>
  <si>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</si>
  <si>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</si>
  <si>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</si>
  <si>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</si>
  <si>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</si>
  <si>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</si>
  <si>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</si>
  <si>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</si>
  <si>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</si>
  <si>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</si>
  <si>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</si>
  <si>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</si>
  <si>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</si>
  <si>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</si>
  <si>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</si>
  <si>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</si>
  <si>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</si>
  <si>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</si>
  <si>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</si>
  <si>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</si>
  <si>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</si>
  <si>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</si>
  <si>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</si>
  <si>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</si>
  <si>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</si>
  <si>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</si>
  <si>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</si>
  <si>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</si>
  <si>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</si>
  <si>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</si>
  <si>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</si>
  <si>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</si>
  <si>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</si>
  <si>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</si>
  <si>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</si>
  <si>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</si>
  <si>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</si>
  <si>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</si>
  <si>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</si>
  <si>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</si>
  <si>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</si>
  <si>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</si>
  <si>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</si>
  <si>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</si>
  <si>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</si>
  <si>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</si>
  <si>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</si>
  <si>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</si>
  <si>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</si>
  <si>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</si>
  <si>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</si>
  <si>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</si>
  <si>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</si>
  <si>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</si>
  <si>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</si>
  <si>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</si>
  <si>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</si>
  <si>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</si>
  <si>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</si>
  <si>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</si>
  <si>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</si>
  <si>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</si>
  <si>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</si>
  <si>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</si>
  <si>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</si>
  <si>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</si>
  <si>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</si>
  <si>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</si>
  <si>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</si>
  <si>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</si>
  <si>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</si>
  <si>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</si>
  <si>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</si>
  <si>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</si>
  <si>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</si>
  <si>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</si>
  <si>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</si>
  <si>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</si>
  <si>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</si>
  <si>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</si>
  <si>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</si>
  <si>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</si>
  <si>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</si>
  <si>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</si>
  <si>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</si>
  <si>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</si>
  <si>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</si>
  <si>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</si>
  <si>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</si>
  <si>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</si>
  <si>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</si>
  <si>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</si>
  <si>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</si>
  <si>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</si>
  <si>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</si>
  <si>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</si>
  <si>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</si>
  <si>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</si>
  <si>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</si>
  <si>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</si>
  <si>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</si>
  <si>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</si>
  <si>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</si>
  <si>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</si>
  <si>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</si>
  <si>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合計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</si>
  <si>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</si>
  <si>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</si>
  <si>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</si>
  <si>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</si>
  <si>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</si>
  <si>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</si>
  <si>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</si>
  <si>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</si>
  <si>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</si>
  <si>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</si>
  <si>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</si>
  <si>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</si>
  <si>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</si>
  <si>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</si>
  <si>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</si>
  <si>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</si>
  <si>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</si>
  <si>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</si>
  <si>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</si>
  <si>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</si>
  <si>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</si>
  <si>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</si>
  <si>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</si>
  <si>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</si>
  <si>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</si>
  <si>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</si>
  <si>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</si>
  <si>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</si>
  <si>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</si>
  <si>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</si>
  <si>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</si>
  <si>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</si>
  <si>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</si>
  <si>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</si>
  <si>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</si>
  <si>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</si>
  <si>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</si>
  <si>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</si>
  <si>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</si>
  <si>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白石町</t>
  </si>
  <si>
    <t>太良町</t>
  </si>
  <si>
    <t>佐賀市</t>
  </si>
  <si>
    <t>41202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</si>
  <si>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</si>
  <si>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</si>
  <si>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</si>
  <si>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</si>
  <si>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</si>
  <si>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</si>
  <si>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</si>
  <si>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</si>
  <si>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</si>
  <si>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</si>
  <si>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</si>
  <si>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</si>
  <si>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</si>
  <si>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41387</t>
  </si>
  <si>
    <t>玄海町</t>
  </si>
  <si>
    <t>有田町</t>
  </si>
  <si>
    <t>大町町</t>
  </si>
  <si>
    <t>江北町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</si>
  <si>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</si>
  <si>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</si>
  <si>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</si>
  <si>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</si>
  <si>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</si>
  <si>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</si>
  <si>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</si>
  <si>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</si>
  <si>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</si>
  <si>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</si>
  <si>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</si>
  <si>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</si>
  <si>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</si>
  <si>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</si>
  <si>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</si>
  <si>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</si>
  <si>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</si>
  <si>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</si>
  <si>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</si>
  <si>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</si>
  <si>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</si>
  <si>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</si>
  <si>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</si>
  <si>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</si>
  <si>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</si>
  <si>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</si>
  <si>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</si>
  <si>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</si>
  <si>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</si>
  <si>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</si>
  <si>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</si>
  <si>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</si>
  <si>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</si>
  <si>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</si>
  <si>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</si>
  <si>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</si>
  <si>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</si>
  <si>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</si>
  <si>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</si>
  <si>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</si>
  <si>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</si>
  <si>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</si>
  <si>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</si>
  <si>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</si>
  <si>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</si>
  <si>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</si>
  <si>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</si>
  <si>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</si>
  <si>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</si>
  <si>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</si>
  <si>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</si>
  <si>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</si>
  <si>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</si>
  <si>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</si>
  <si>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</si>
  <si>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</si>
  <si>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</si>
  <si>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</si>
  <si>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</si>
  <si>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</si>
  <si>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</si>
  <si>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</si>
  <si>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</si>
  <si>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</si>
  <si>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</si>
  <si>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</si>
  <si>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</si>
  <si>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</si>
  <si>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</si>
  <si>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40937</t>
  </si>
  <si>
    <t>筑紫野・小郡・基山清掃施設組合</t>
  </si>
  <si>
    <t>41341</t>
  </si>
  <si>
    <t>佐賀県</t>
  </si>
  <si>
    <t>41812</t>
  </si>
  <si>
    <t>天山地区共同衛生処理場組合</t>
  </si>
  <si>
    <t>41208</t>
  </si>
  <si>
    <t>41201</t>
  </si>
  <si>
    <t>41204</t>
  </si>
  <si>
    <t>41813</t>
  </si>
  <si>
    <t>杵東地区衛生処理場組合</t>
  </si>
  <si>
    <t>41206</t>
  </si>
  <si>
    <t>41423</t>
  </si>
  <si>
    <t>41424</t>
  </si>
  <si>
    <t>41425</t>
  </si>
  <si>
    <t>41814</t>
  </si>
  <si>
    <t>鹿島・藤津地区衛生施設組合</t>
  </si>
  <si>
    <t>41207</t>
  </si>
  <si>
    <t>41209</t>
  </si>
  <si>
    <t>41441</t>
  </si>
  <si>
    <t>41830</t>
  </si>
  <si>
    <t>杵藤地区広域市町村圏組合</t>
  </si>
  <si>
    <t>41840</t>
  </si>
  <si>
    <t>脊振共同塵芥処理組合</t>
  </si>
  <si>
    <t>41327</t>
  </si>
  <si>
    <t>41210</t>
  </si>
  <si>
    <t>41851</t>
  </si>
  <si>
    <t>伊万里・有田地区衛生組合</t>
  </si>
  <si>
    <t>41205</t>
  </si>
  <si>
    <t>41401</t>
  </si>
  <si>
    <t>41857</t>
  </si>
  <si>
    <t>三神地区環境事務組合</t>
  </si>
  <si>
    <t>41346</t>
  </si>
  <si>
    <t>41345</t>
  </si>
  <si>
    <t>41858</t>
  </si>
  <si>
    <t>鳥栖・三養基西部環境施設組合</t>
  </si>
  <si>
    <t>41203</t>
  </si>
  <si>
    <t>41861</t>
  </si>
  <si>
    <t>佐賀県西部広域環境組合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</si>
</sst>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7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216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217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220</v>
      </c>
      <c r="B7" s="192" t="s">
        <v>221</v>
      </c>
      <c r="C7" s="191" t="s">
        <v>219</v>
      </c>
      <c r="D7" s="193">
        <f>SUM(D8:D186)</f>
        <v>10055123</v>
      </c>
      <c r="E7" s="193">
        <f>SUM(E8:E186)</f>
        <v>2078354</v>
      </c>
      <c r="F7" s="193">
        <f>SUM(F8:F186)</f>
        <v>10051</v>
      </c>
      <c r="G7" s="193">
        <f>SUM(G8:G186)</f>
        <v>214182</v>
      </c>
      <c r="H7" s="193">
        <f>SUM(H8:H186)</f>
        <v>0</v>
      </c>
      <c r="I7" s="193">
        <f>SUM(I8:I186)</f>
        <v>1611301</v>
      </c>
      <c r="J7" s="193" t="s">
        <v>218</v>
      </c>
      <c r="K7" s="193">
        <f>SUM(K8:K186)</f>
        <v>242820</v>
      </c>
      <c r="L7" s="193">
        <f>SUM(L8:L186)</f>
        <v>7976769</v>
      </c>
      <c r="M7" s="193">
        <f>SUM(M8:M186)</f>
        <v>2778181</v>
      </c>
      <c r="N7" s="193">
        <f>SUM(N8:N186)</f>
        <v>445859</v>
      </c>
      <c r="O7" s="193">
        <f>SUM(O8:O186)</f>
        <v>160029</v>
      </c>
      <c r="P7" s="193">
        <f>SUM(P8:P186)</f>
        <v>40000</v>
      </c>
      <c r="Q7" s="193">
        <f>SUM(Q8:Q186)</f>
        <v>0</v>
      </c>
      <c r="R7" s="193">
        <f>SUM(R8:R186)</f>
        <v>245136</v>
      </c>
      <c r="S7" s="193" t="s">
        <v>218</v>
      </c>
      <c r="T7" s="193">
        <f>SUM(T8:T186)</f>
        <v>694</v>
      </c>
      <c r="U7" s="193">
        <f>SUM(U8:U186)</f>
        <v>2332322</v>
      </c>
      <c r="V7" s="193">
        <f>SUM(V8:V186)</f>
        <v>12833304</v>
      </c>
      <c r="W7" s="193">
        <f>SUM(W8:W186)</f>
        <v>2524213</v>
      </c>
      <c r="X7" s="193">
        <f>SUM(X8:X186)</f>
        <v>170080</v>
      </c>
      <c r="Y7" s="193">
        <f>SUM(Y8:Y186)</f>
        <v>254182</v>
      </c>
      <c r="Z7" s="193">
        <f>SUM(Z8:Z186)</f>
        <v>0</v>
      </c>
      <c r="AA7" s="193">
        <f>SUM(AA8:AA186)</f>
        <v>1856437</v>
      </c>
      <c r="AB7" s="193" t="s">
        <v>218</v>
      </c>
      <c r="AC7" s="193">
        <f>SUM(AC8:AC186)</f>
        <v>243514</v>
      </c>
      <c r="AD7" s="193">
        <f>SUM(AD8:AD186)</f>
        <v>10309091</v>
      </c>
      <c r="AE7" s="193">
        <f>SUM(AE8:AE186)</f>
        <v>3606</v>
      </c>
      <c r="AF7" s="193">
        <f>SUM(AF8:AF186)</f>
        <v>3324</v>
      </c>
      <c r="AG7" s="193">
        <f>SUM(AG8:AG186)</f>
        <v>0</v>
      </c>
      <c r="AH7" s="193">
        <f>SUM(AH8:AH186)</f>
        <v>3324</v>
      </c>
      <c r="AI7" s="193">
        <f>SUM(AI8:AI186)</f>
        <v>0</v>
      </c>
      <c r="AJ7" s="193">
        <f>SUM(AJ8:AJ186)</f>
        <v>0</v>
      </c>
      <c r="AK7" s="193">
        <f>SUM(AK8:AK186)</f>
        <v>282</v>
      </c>
      <c r="AL7" s="193">
        <f>SUM(AL8:AL186)</f>
        <v>151443</v>
      </c>
      <c r="AM7" s="193">
        <f>SUM(AM8:AM186)</f>
        <v>7391746</v>
      </c>
      <c r="AN7" s="193">
        <f>SUM(AN8:AN186)</f>
        <v>1504095</v>
      </c>
      <c r="AO7" s="193">
        <f>SUM(AO8:AO186)</f>
        <v>588259</v>
      </c>
      <c r="AP7" s="193">
        <f>SUM(AP8:AP186)</f>
        <v>762520</v>
      </c>
      <c r="AQ7" s="193">
        <f>SUM(AQ8:AQ186)</f>
        <v>153316</v>
      </c>
      <c r="AR7" s="193">
        <f>SUM(AR8:AR186)</f>
        <v>0</v>
      </c>
      <c r="AS7" s="193">
        <f>SUM(AS8:AS186)</f>
        <v>1439836</v>
      </c>
      <c r="AT7" s="193">
        <f>SUM(AT8:AT186)</f>
        <v>73457</v>
      </c>
      <c r="AU7" s="193">
        <f>SUM(AU8:AU186)</f>
        <v>1214002</v>
      </c>
      <c r="AV7" s="193">
        <f>SUM(AV8:AV186)</f>
        <v>152377</v>
      </c>
      <c r="AW7" s="193">
        <f>SUM(AW8:AW186)</f>
        <v>1452</v>
      </c>
      <c r="AX7" s="193">
        <f>SUM(AX8:AX186)</f>
        <v>4441903</v>
      </c>
      <c r="AY7" s="193">
        <f>SUM(AY8:AY186)</f>
        <v>1960621</v>
      </c>
      <c r="AZ7" s="193">
        <f>SUM(AZ8:AZ186)</f>
        <v>2245712</v>
      </c>
      <c r="BA7" s="193">
        <f>SUM(BA8:BA186)</f>
        <v>69800</v>
      </c>
      <c r="BB7" s="193">
        <f>SUM(BB8:BB186)</f>
        <v>165770</v>
      </c>
      <c r="BC7" s="193">
        <f>SUM(BC8:BC186)</f>
        <v>2179112</v>
      </c>
      <c r="BD7" s="193">
        <f>SUM(BD8:BD186)</f>
        <v>4460</v>
      </c>
      <c r="BE7" s="193">
        <f>SUM(BE8:BE186)</f>
        <v>329216</v>
      </c>
      <c r="BF7" s="193">
        <f>SUM(BF8:BF186)</f>
        <v>7724568</v>
      </c>
      <c r="BG7" s="193">
        <f>SUM(BG8:BG186)</f>
        <v>0</v>
      </c>
      <c r="BH7" s="193">
        <f>SUM(BH8:BH186)</f>
        <v>0</v>
      </c>
      <c r="BI7" s="193">
        <f>SUM(BI8:BI186)</f>
        <v>0</v>
      </c>
      <c r="BJ7" s="193">
        <f>SUM(BJ8:BJ186)</f>
        <v>0</v>
      </c>
      <c r="BK7" s="193">
        <f>SUM(BK8:BK186)</f>
        <v>0</v>
      </c>
      <c r="BL7" s="193">
        <f>SUM(BL8:BL186)</f>
        <v>0</v>
      </c>
      <c r="BM7" s="193">
        <f>SUM(BM8:BM186)</f>
        <v>0</v>
      </c>
      <c r="BN7" s="193">
        <f>SUM(BN8:BN186)</f>
        <v>0</v>
      </c>
      <c r="BO7" s="193">
        <f>SUM(BO8:BO186)</f>
        <v>1329078</v>
      </c>
      <c r="BP7" s="193">
        <f>SUM(BP8:BP186)</f>
        <v>253487</v>
      </c>
      <c r="BQ7" s="193">
        <f>SUM(BQ8:BQ186)</f>
        <v>175956</v>
      </c>
      <c r="BR7" s="193">
        <f>SUM(BR8:BR186)</f>
        <v>0</v>
      </c>
      <c r="BS7" s="193">
        <f>SUM(BS8:BS186)</f>
        <v>77531</v>
      </c>
      <c r="BT7" s="193">
        <f>SUM(BT8:BT186)</f>
        <v>0</v>
      </c>
      <c r="BU7" s="193">
        <f>SUM(BU8:BU186)</f>
        <v>512147</v>
      </c>
      <c r="BV7" s="193">
        <f>SUM(BV8:BV186)</f>
        <v>1147</v>
      </c>
      <c r="BW7" s="193">
        <f>SUM(BW8:BW186)</f>
        <v>510390</v>
      </c>
      <c r="BX7" s="193">
        <f>SUM(BX8:BX186)</f>
        <v>610</v>
      </c>
      <c r="BY7" s="193">
        <f>SUM(BY8:BY186)</f>
        <v>0</v>
      </c>
      <c r="BZ7" s="193">
        <f>SUM(BZ8:BZ186)</f>
        <v>563444</v>
      </c>
      <c r="CA7" s="193">
        <f>SUM(CA8:CA186)</f>
        <v>332069</v>
      </c>
      <c r="CB7" s="193">
        <f>SUM(CB8:CB186)</f>
        <v>223055</v>
      </c>
      <c r="CC7" s="193">
        <f>SUM(CC8:CC186)</f>
        <v>0</v>
      </c>
      <c r="CD7" s="193">
        <f>SUM(CD8:CD186)</f>
        <v>8320</v>
      </c>
      <c r="CE7" s="193">
        <f>SUM(CE8:CE186)</f>
        <v>1347607</v>
      </c>
      <c r="CF7" s="193">
        <f>SUM(CF8:CF186)</f>
        <v>0</v>
      </c>
      <c r="CG7" s="193">
        <f>SUM(CG8:CG186)</f>
        <v>101496</v>
      </c>
      <c r="CH7" s="193">
        <f>SUM(CH8:CH186)</f>
        <v>1430574</v>
      </c>
      <c r="CI7" s="193">
        <f>SUM(CI8:CI186)</f>
        <v>3606</v>
      </c>
      <c r="CJ7" s="193">
        <f>SUM(CJ8:CJ186)</f>
        <v>3324</v>
      </c>
      <c r="CK7" s="193">
        <f>SUM(CK8:CK186)</f>
        <v>0</v>
      </c>
      <c r="CL7" s="193">
        <f>SUM(CL8:CL186)</f>
        <v>3324</v>
      </c>
      <c r="CM7" s="193">
        <f>SUM(CM8:CM186)</f>
        <v>0</v>
      </c>
      <c r="CN7" s="193">
        <f>SUM(CN8:CN186)</f>
        <v>0</v>
      </c>
      <c r="CO7" s="193">
        <f>SUM(CO8:CO186)</f>
        <v>282</v>
      </c>
      <c r="CP7" s="193">
        <f>SUM(CP8:CP186)</f>
        <v>151443</v>
      </c>
      <c r="CQ7" s="193">
        <f>SUM(CQ8:CQ186)</f>
        <v>8720824</v>
      </c>
      <c r="CR7" s="193">
        <f>SUM(CR8:CR186)</f>
        <v>1757582</v>
      </c>
      <c r="CS7" s="193">
        <f>SUM(CS8:CS186)</f>
        <v>764215</v>
      </c>
      <c r="CT7" s="193">
        <f>SUM(CT8:CT186)</f>
        <v>762520</v>
      </c>
      <c r="CU7" s="193">
        <f>SUM(CU8:CU186)</f>
        <v>230847</v>
      </c>
      <c r="CV7" s="193">
        <f>SUM(CV8:CV186)</f>
        <v>0</v>
      </c>
      <c r="CW7" s="193">
        <f>SUM(CW8:CW186)</f>
        <v>1951983</v>
      </c>
      <c r="CX7" s="193">
        <f>SUM(CX8:CX186)</f>
        <v>74604</v>
      </c>
      <c r="CY7" s="193">
        <f>SUM(CY8:CY186)</f>
        <v>1724392</v>
      </c>
      <c r="CZ7" s="193">
        <f>SUM(CZ8:CZ186)</f>
        <v>152987</v>
      </c>
      <c r="DA7" s="193">
        <f>SUM(DA8:DA186)</f>
        <v>1452</v>
      </c>
      <c r="DB7" s="193">
        <f>SUM(DB8:DB186)</f>
        <v>5005347</v>
      </c>
      <c r="DC7" s="193">
        <f>SUM(DC8:DC186)</f>
        <v>2292690</v>
      </c>
      <c r="DD7" s="193">
        <f>SUM(DD8:DD186)</f>
        <v>2468767</v>
      </c>
      <c r="DE7" s="193">
        <f>SUM(DE8:DE186)</f>
        <v>69800</v>
      </c>
      <c r="DF7" s="193">
        <f>SUM(DF8:DF186)</f>
        <v>174090</v>
      </c>
      <c r="DG7" s="193">
        <f>SUM(DG8:DG186)</f>
        <v>3526719</v>
      </c>
      <c r="DH7" s="193">
        <f>SUM(DH8:DH186)</f>
        <v>4460</v>
      </c>
      <c r="DI7" s="193">
        <f>SUM(DI8:DI186)</f>
        <v>430712</v>
      </c>
      <c r="DJ7" s="193">
        <f>SUM(DJ8:DJ186)</f>
        <v>9155142</v>
      </c>
    </row>
    <row r="8" spans="1:114" s="122" customFormat="1" ht="12" customHeight="1">
      <c r="A8" s="118" t="s">
        <v>220</v>
      </c>
      <c r="B8" s="133" t="s">
        <v>222</v>
      </c>
      <c r="C8" s="118" t="s">
        <v>223</v>
      </c>
      <c r="D8" s="120">
        <f aca="true" t="shared" si="0" ref="D8:D27">SUM(E8,+L8)</f>
        <v>3222893</v>
      </c>
      <c r="E8" s="120">
        <f aca="true" t="shared" si="1" ref="E8:E27">SUM(F8:I8)+K8</f>
        <v>690475</v>
      </c>
      <c r="F8" s="120">
        <v>0</v>
      </c>
      <c r="G8" s="120">
        <v>39754</v>
      </c>
      <c r="H8" s="120">
        <v>0</v>
      </c>
      <c r="I8" s="120">
        <v>566604</v>
      </c>
      <c r="J8" s="121" t="s">
        <v>218</v>
      </c>
      <c r="K8" s="120">
        <v>84117</v>
      </c>
      <c r="L8" s="120">
        <v>2532418</v>
      </c>
      <c r="M8" s="120">
        <f aca="true" t="shared" si="2" ref="M8:M27">SUM(N8,+U8)</f>
        <v>406045</v>
      </c>
      <c r="N8" s="120">
        <f aca="true" t="shared" si="3" ref="N8:N27">SUM(O8:R8)+T8</f>
        <v>6291</v>
      </c>
      <c r="O8" s="120">
        <v>0</v>
      </c>
      <c r="P8" s="120">
        <v>0</v>
      </c>
      <c r="Q8" s="120">
        <v>0</v>
      </c>
      <c r="R8" s="120">
        <v>6120</v>
      </c>
      <c r="S8" s="121" t="s">
        <v>218</v>
      </c>
      <c r="T8" s="120">
        <v>171</v>
      </c>
      <c r="U8" s="120">
        <v>399754</v>
      </c>
      <c r="V8" s="120">
        <f aca="true" t="shared" si="4" ref="V8:V27">+SUM(D8,M8)</f>
        <v>3628938</v>
      </c>
      <c r="W8" s="120">
        <f aca="true" t="shared" si="5" ref="W8:W27">+SUM(E8,N8)</f>
        <v>696766</v>
      </c>
      <c r="X8" s="120">
        <f aca="true" t="shared" si="6" ref="X8:X27">+SUM(F8,O8)</f>
        <v>0</v>
      </c>
      <c r="Y8" s="120">
        <f aca="true" t="shared" si="7" ref="Y8:Y27">+SUM(G8,P8)</f>
        <v>39754</v>
      </c>
      <c r="Z8" s="120">
        <f aca="true" t="shared" si="8" ref="Z8:Z27">+SUM(H8,Q8)</f>
        <v>0</v>
      </c>
      <c r="AA8" s="120">
        <f aca="true" t="shared" si="9" ref="AA8:AA27">+SUM(I8,R8)</f>
        <v>572724</v>
      </c>
      <c r="AB8" s="121" t="s">
        <v>218</v>
      </c>
      <c r="AC8" s="120">
        <f aca="true" t="shared" si="10" ref="AC8:AC27">+SUM(K8,T8)</f>
        <v>84288</v>
      </c>
      <c r="AD8" s="120">
        <f aca="true" t="shared" si="11" ref="AD8:AD27">+SUM(L8,U8)</f>
        <v>2932172</v>
      </c>
      <c r="AE8" s="120">
        <f aca="true" t="shared" si="12" ref="AE8:AE27">SUM(AF8,+AK8)</f>
        <v>0</v>
      </c>
      <c r="AF8" s="120">
        <f aca="true" t="shared" si="13" ref="AF8:AF27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0">
        <f aca="true" t="shared" si="14" ref="AM8:AM27">SUM(AN8,AS8,AW8,AX8,BD8)</f>
        <v>3078670</v>
      </c>
      <c r="AN8" s="120">
        <f aca="true" t="shared" si="15" ref="AN8:AN27">SUM(AO8:AR8)</f>
        <v>852577</v>
      </c>
      <c r="AO8" s="120">
        <v>219882</v>
      </c>
      <c r="AP8" s="120">
        <v>525743</v>
      </c>
      <c r="AQ8" s="120">
        <v>106952</v>
      </c>
      <c r="AR8" s="120">
        <v>0</v>
      </c>
      <c r="AS8" s="120">
        <f aca="true" t="shared" si="16" ref="AS8:AS27">SUM(AT8:AV8)</f>
        <v>669556</v>
      </c>
      <c r="AT8" s="120">
        <v>24307</v>
      </c>
      <c r="AU8" s="120">
        <v>627286</v>
      </c>
      <c r="AV8" s="120">
        <v>17963</v>
      </c>
      <c r="AW8" s="120">
        <v>0</v>
      </c>
      <c r="AX8" s="120">
        <f aca="true" t="shared" si="17" ref="AX8:AX27">SUM(AY8:BB8)</f>
        <v>1556537</v>
      </c>
      <c r="AY8" s="120">
        <v>262202</v>
      </c>
      <c r="AZ8" s="120">
        <v>1275838</v>
      </c>
      <c r="BA8" s="120">
        <v>18497</v>
      </c>
      <c r="BB8" s="120">
        <v>0</v>
      </c>
      <c r="BC8" s="120">
        <v>105903</v>
      </c>
      <c r="BD8" s="120">
        <v>0</v>
      </c>
      <c r="BE8" s="120">
        <v>38320</v>
      </c>
      <c r="BF8" s="120">
        <f aca="true" t="shared" si="18" ref="BF8:BF27">SUM(AE8,+AM8,+BE8)</f>
        <v>3116990</v>
      </c>
      <c r="BG8" s="120">
        <f aca="true" t="shared" si="19" ref="BG8:BG27">SUM(BH8,+BM8)</f>
        <v>0</v>
      </c>
      <c r="BH8" s="120">
        <f aca="true" t="shared" si="20" ref="BH8:BH27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27">SUM(BP8,BU8,BY8,BZ8,CF8)</f>
        <v>304561</v>
      </c>
      <c r="BP8" s="120">
        <f aca="true" t="shared" si="22" ref="BP8:BP27">SUM(BQ8:BT8)</f>
        <v>123274</v>
      </c>
      <c r="BQ8" s="120">
        <v>45743</v>
      </c>
      <c r="BR8" s="120">
        <v>0</v>
      </c>
      <c r="BS8" s="120">
        <v>77531</v>
      </c>
      <c r="BT8" s="120">
        <v>0</v>
      </c>
      <c r="BU8" s="120">
        <f aca="true" t="shared" si="23" ref="BU8:BU27">SUM(BV8:BX8)</f>
        <v>165188</v>
      </c>
      <c r="BV8" s="120">
        <v>0</v>
      </c>
      <c r="BW8" s="120">
        <v>164578</v>
      </c>
      <c r="BX8" s="120">
        <v>610</v>
      </c>
      <c r="BY8" s="120">
        <v>0</v>
      </c>
      <c r="BZ8" s="120">
        <f aca="true" t="shared" si="24" ref="BZ8:BZ27">SUM(CA8:CD8)</f>
        <v>16099</v>
      </c>
      <c r="CA8" s="120">
        <v>7993</v>
      </c>
      <c r="CB8" s="120">
        <v>8106</v>
      </c>
      <c r="CC8" s="120">
        <v>0</v>
      </c>
      <c r="CD8" s="120">
        <v>0</v>
      </c>
      <c r="CE8" s="120">
        <v>101484</v>
      </c>
      <c r="CF8" s="120">
        <v>0</v>
      </c>
      <c r="CG8" s="120">
        <v>0</v>
      </c>
      <c r="CH8" s="120">
        <f aca="true" t="shared" si="25" ref="CH8:CH27">SUM(BG8,+BO8,+CG8)</f>
        <v>304561</v>
      </c>
      <c r="CI8" s="120">
        <f aca="true" t="shared" si="26" ref="CI8:CX23">SUM(AE8,+BG8)</f>
        <v>0</v>
      </c>
      <c r="CJ8" s="120">
        <f t="shared" si="26"/>
        <v>0</v>
      </c>
      <c r="CK8" s="120">
        <f t="shared" si="26"/>
        <v>0</v>
      </c>
      <c r="CL8" s="120">
        <f t="shared" si="26"/>
        <v>0</v>
      </c>
      <c r="CM8" s="120">
        <f t="shared" si="26"/>
        <v>0</v>
      </c>
      <c r="CN8" s="120">
        <f t="shared" si="26"/>
        <v>0</v>
      </c>
      <c r="CO8" s="120">
        <f t="shared" si="26"/>
        <v>0</v>
      </c>
      <c r="CP8" s="120">
        <f t="shared" si="26"/>
        <v>0</v>
      </c>
      <c r="CQ8" s="120">
        <f t="shared" si="26"/>
        <v>3383231</v>
      </c>
      <c r="CR8" s="120">
        <f t="shared" si="26"/>
        <v>975851</v>
      </c>
      <c r="CS8" s="120">
        <f t="shared" si="26"/>
        <v>265625</v>
      </c>
      <c r="CT8" s="120">
        <f t="shared" si="26"/>
        <v>525743</v>
      </c>
      <c r="CU8" s="120">
        <f t="shared" si="26"/>
        <v>184483</v>
      </c>
      <c r="CV8" s="120">
        <f t="shared" si="26"/>
        <v>0</v>
      </c>
      <c r="CW8" s="120">
        <f t="shared" si="26"/>
        <v>834744</v>
      </c>
      <c r="CX8" s="120">
        <f t="shared" si="26"/>
        <v>24307</v>
      </c>
      <c r="CY8" s="120">
        <f aca="true" t="shared" si="27" ref="CY8:CY27">SUM(AU8,+BW8)</f>
        <v>791864</v>
      </c>
      <c r="CZ8" s="120">
        <f aca="true" t="shared" si="28" ref="CZ8:CZ27">SUM(AV8,+BX8)</f>
        <v>18573</v>
      </c>
      <c r="DA8" s="120">
        <f aca="true" t="shared" si="29" ref="DA8:DA27">SUM(AW8,+BY8)</f>
        <v>0</v>
      </c>
      <c r="DB8" s="120">
        <f aca="true" t="shared" si="30" ref="DB8:DB27">SUM(AX8,+BZ8)</f>
        <v>1572636</v>
      </c>
      <c r="DC8" s="120">
        <f aca="true" t="shared" si="31" ref="DC8:DC27">SUM(AY8,+CA8)</f>
        <v>270195</v>
      </c>
      <c r="DD8" s="120">
        <f aca="true" t="shared" si="32" ref="DD8:DD27">SUM(AZ8,+CB8)</f>
        <v>1283944</v>
      </c>
      <c r="DE8" s="120">
        <f aca="true" t="shared" si="33" ref="DE8:DE27">SUM(BA8,+CC8)</f>
        <v>18497</v>
      </c>
      <c r="DF8" s="120">
        <f aca="true" t="shared" si="34" ref="DF8:DF27">SUM(BB8,+CD8)</f>
        <v>0</v>
      </c>
      <c r="DG8" s="120">
        <f aca="true" t="shared" si="35" ref="DG8:DG27">SUM(BC8,+CE8)</f>
        <v>207387</v>
      </c>
      <c r="DH8" s="120">
        <f aca="true" t="shared" si="36" ref="DH8:DH27">SUM(BD8,+CF8)</f>
        <v>0</v>
      </c>
      <c r="DI8" s="120">
        <f aca="true" t="shared" si="37" ref="DI8:DI27">SUM(BE8,+CG8)</f>
        <v>38320</v>
      </c>
      <c r="DJ8" s="120">
        <f aca="true" t="shared" si="38" ref="DJ8:DJ27">SUM(BF8,+CH8)</f>
        <v>3421551</v>
      </c>
    </row>
    <row r="9" spans="1:114" s="122" customFormat="1" ht="12" customHeight="1">
      <c r="A9" s="118" t="s">
        <v>220</v>
      </c>
      <c r="B9" s="134" t="s">
        <v>224</v>
      </c>
      <c r="C9" s="118" t="s">
        <v>225</v>
      </c>
      <c r="D9" s="120">
        <f t="shared" si="0"/>
        <v>1356303</v>
      </c>
      <c r="E9" s="120">
        <f t="shared" si="1"/>
        <v>521755</v>
      </c>
      <c r="F9" s="120">
        <v>10051</v>
      </c>
      <c r="G9" s="120">
        <v>172645</v>
      </c>
      <c r="H9" s="120">
        <v>0</v>
      </c>
      <c r="I9" s="120">
        <v>304487</v>
      </c>
      <c r="J9" s="121" t="s">
        <v>218</v>
      </c>
      <c r="K9" s="120">
        <v>34572</v>
      </c>
      <c r="L9" s="120">
        <v>834548</v>
      </c>
      <c r="M9" s="120">
        <f t="shared" si="2"/>
        <v>446297</v>
      </c>
      <c r="N9" s="120">
        <f t="shared" si="3"/>
        <v>251235</v>
      </c>
      <c r="O9" s="120">
        <v>160029</v>
      </c>
      <c r="P9" s="120">
        <v>40000</v>
      </c>
      <c r="Q9" s="120">
        <v>0</v>
      </c>
      <c r="R9" s="120">
        <v>51130</v>
      </c>
      <c r="S9" s="121" t="s">
        <v>218</v>
      </c>
      <c r="T9" s="120">
        <v>76</v>
      </c>
      <c r="U9" s="120">
        <v>195062</v>
      </c>
      <c r="V9" s="120">
        <f t="shared" si="4"/>
        <v>1802600</v>
      </c>
      <c r="W9" s="120">
        <f t="shared" si="5"/>
        <v>772990</v>
      </c>
      <c r="X9" s="120">
        <f t="shared" si="6"/>
        <v>170080</v>
      </c>
      <c r="Y9" s="120">
        <f t="shared" si="7"/>
        <v>212645</v>
      </c>
      <c r="Z9" s="120">
        <f t="shared" si="8"/>
        <v>0</v>
      </c>
      <c r="AA9" s="120">
        <f t="shared" si="9"/>
        <v>355617</v>
      </c>
      <c r="AB9" s="121" t="s">
        <v>218</v>
      </c>
      <c r="AC9" s="120">
        <f t="shared" si="10"/>
        <v>34648</v>
      </c>
      <c r="AD9" s="120">
        <f t="shared" si="11"/>
        <v>1029610</v>
      </c>
      <c r="AE9" s="120">
        <f t="shared" si="12"/>
        <v>3606</v>
      </c>
      <c r="AF9" s="120">
        <f t="shared" si="13"/>
        <v>3324</v>
      </c>
      <c r="AG9" s="120">
        <v>0</v>
      </c>
      <c r="AH9" s="120">
        <v>3324</v>
      </c>
      <c r="AI9" s="120">
        <v>0</v>
      </c>
      <c r="AJ9" s="120">
        <v>0</v>
      </c>
      <c r="AK9" s="120">
        <v>282</v>
      </c>
      <c r="AL9" s="120">
        <v>0</v>
      </c>
      <c r="AM9" s="120">
        <f t="shared" si="14"/>
        <v>1274777</v>
      </c>
      <c r="AN9" s="120">
        <f t="shared" si="15"/>
        <v>144449</v>
      </c>
      <c r="AO9" s="120">
        <v>22276</v>
      </c>
      <c r="AP9" s="120">
        <v>113947</v>
      </c>
      <c r="AQ9" s="120">
        <v>8226</v>
      </c>
      <c r="AR9" s="120">
        <v>0</v>
      </c>
      <c r="AS9" s="120">
        <f t="shared" si="16"/>
        <v>470531</v>
      </c>
      <c r="AT9" s="120">
        <v>22243</v>
      </c>
      <c r="AU9" s="120">
        <v>325048</v>
      </c>
      <c r="AV9" s="120">
        <v>123240</v>
      </c>
      <c r="AW9" s="120">
        <v>0</v>
      </c>
      <c r="AX9" s="120">
        <f t="shared" si="17"/>
        <v>659797</v>
      </c>
      <c r="AY9" s="120">
        <v>445768</v>
      </c>
      <c r="AZ9" s="120">
        <v>208962</v>
      </c>
      <c r="BA9" s="120">
        <v>4148</v>
      </c>
      <c r="BB9" s="120">
        <v>919</v>
      </c>
      <c r="BC9" s="120">
        <v>0</v>
      </c>
      <c r="BD9" s="120">
        <v>0</v>
      </c>
      <c r="BE9" s="120">
        <v>77920</v>
      </c>
      <c r="BF9" s="120">
        <f t="shared" si="18"/>
        <v>1356303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446297</v>
      </c>
      <c r="BP9" s="120">
        <f t="shared" si="22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3"/>
        <v>158473</v>
      </c>
      <c r="BV9" s="120">
        <v>253</v>
      </c>
      <c r="BW9" s="120">
        <v>158220</v>
      </c>
      <c r="BX9" s="120">
        <v>0</v>
      </c>
      <c r="BY9" s="120">
        <v>0</v>
      </c>
      <c r="BZ9" s="120">
        <f t="shared" si="24"/>
        <v>287824</v>
      </c>
      <c r="CA9" s="120">
        <v>147451</v>
      </c>
      <c r="CB9" s="120">
        <v>140373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f t="shared" si="25"/>
        <v>446297</v>
      </c>
      <c r="CI9" s="120">
        <f t="shared" si="26"/>
        <v>3606</v>
      </c>
      <c r="CJ9" s="120">
        <f t="shared" si="26"/>
        <v>3324</v>
      </c>
      <c r="CK9" s="120">
        <f t="shared" si="26"/>
        <v>0</v>
      </c>
      <c r="CL9" s="120">
        <f t="shared" si="26"/>
        <v>3324</v>
      </c>
      <c r="CM9" s="120">
        <f t="shared" si="26"/>
        <v>0</v>
      </c>
      <c r="CN9" s="120">
        <f t="shared" si="26"/>
        <v>0</v>
      </c>
      <c r="CO9" s="120">
        <f t="shared" si="26"/>
        <v>282</v>
      </c>
      <c r="CP9" s="120">
        <f t="shared" si="26"/>
        <v>0</v>
      </c>
      <c r="CQ9" s="120">
        <f t="shared" si="26"/>
        <v>1721074</v>
      </c>
      <c r="CR9" s="120">
        <f t="shared" si="26"/>
        <v>144449</v>
      </c>
      <c r="CS9" s="120">
        <f t="shared" si="26"/>
        <v>22276</v>
      </c>
      <c r="CT9" s="120">
        <f t="shared" si="26"/>
        <v>113947</v>
      </c>
      <c r="CU9" s="120">
        <f t="shared" si="26"/>
        <v>8226</v>
      </c>
      <c r="CV9" s="120">
        <f t="shared" si="26"/>
        <v>0</v>
      </c>
      <c r="CW9" s="120">
        <f t="shared" si="26"/>
        <v>629004</v>
      </c>
      <c r="CX9" s="120">
        <f t="shared" si="26"/>
        <v>22496</v>
      </c>
      <c r="CY9" s="120">
        <f t="shared" si="27"/>
        <v>483268</v>
      </c>
      <c r="CZ9" s="120">
        <f t="shared" si="28"/>
        <v>123240</v>
      </c>
      <c r="DA9" s="120">
        <f t="shared" si="29"/>
        <v>0</v>
      </c>
      <c r="DB9" s="120">
        <f t="shared" si="30"/>
        <v>947621</v>
      </c>
      <c r="DC9" s="120">
        <f t="shared" si="31"/>
        <v>593219</v>
      </c>
      <c r="DD9" s="120">
        <f t="shared" si="32"/>
        <v>349335</v>
      </c>
      <c r="DE9" s="120">
        <f t="shared" si="33"/>
        <v>4148</v>
      </c>
      <c r="DF9" s="120">
        <f t="shared" si="34"/>
        <v>919</v>
      </c>
      <c r="DG9" s="120">
        <f t="shared" si="35"/>
        <v>0</v>
      </c>
      <c r="DH9" s="120">
        <f t="shared" si="36"/>
        <v>0</v>
      </c>
      <c r="DI9" s="120">
        <f t="shared" si="37"/>
        <v>77920</v>
      </c>
      <c r="DJ9" s="120">
        <f t="shared" si="38"/>
        <v>1802600</v>
      </c>
    </row>
    <row r="10" spans="1:114" s="122" customFormat="1" ht="12" customHeight="1">
      <c r="A10" s="118" t="s">
        <v>220</v>
      </c>
      <c r="B10" s="134" t="s">
        <v>226</v>
      </c>
      <c r="C10" s="118" t="s">
        <v>227</v>
      </c>
      <c r="D10" s="120">
        <f t="shared" si="0"/>
        <v>1120760</v>
      </c>
      <c r="E10" s="120">
        <f t="shared" si="1"/>
        <v>112580</v>
      </c>
      <c r="F10" s="120">
        <v>0</v>
      </c>
      <c r="G10" s="120">
        <v>0</v>
      </c>
      <c r="H10" s="120">
        <v>0</v>
      </c>
      <c r="I10" s="120">
        <v>111993</v>
      </c>
      <c r="J10" s="121" t="s">
        <v>218</v>
      </c>
      <c r="K10" s="120">
        <v>587</v>
      </c>
      <c r="L10" s="120">
        <v>1008180</v>
      </c>
      <c r="M10" s="120">
        <f t="shared" si="2"/>
        <v>79344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218</v>
      </c>
      <c r="T10" s="120">
        <v>0</v>
      </c>
      <c r="U10" s="120">
        <v>79344</v>
      </c>
      <c r="V10" s="120">
        <f t="shared" si="4"/>
        <v>1200104</v>
      </c>
      <c r="W10" s="120">
        <f t="shared" si="5"/>
        <v>112580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111993</v>
      </c>
      <c r="AB10" s="121" t="s">
        <v>218</v>
      </c>
      <c r="AC10" s="120">
        <f t="shared" si="10"/>
        <v>587</v>
      </c>
      <c r="AD10" s="120">
        <f t="shared" si="11"/>
        <v>1087524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382069</v>
      </c>
      <c r="AN10" s="120">
        <f t="shared" si="15"/>
        <v>79931</v>
      </c>
      <c r="AO10" s="120">
        <v>79931</v>
      </c>
      <c r="AP10" s="120">
        <v>0</v>
      </c>
      <c r="AQ10" s="120">
        <v>0</v>
      </c>
      <c r="AR10" s="120">
        <v>0</v>
      </c>
      <c r="AS10" s="120">
        <f t="shared" si="16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7"/>
        <v>302138</v>
      </c>
      <c r="AY10" s="120">
        <v>292347</v>
      </c>
      <c r="AZ10" s="120">
        <v>0</v>
      </c>
      <c r="BA10" s="120">
        <v>0</v>
      </c>
      <c r="BB10" s="120">
        <v>9791</v>
      </c>
      <c r="BC10" s="120">
        <v>675407</v>
      </c>
      <c r="BD10" s="120">
        <v>0</v>
      </c>
      <c r="BE10" s="120">
        <v>63284</v>
      </c>
      <c r="BF10" s="120">
        <f t="shared" si="18"/>
        <v>445353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78415</v>
      </c>
      <c r="BP10" s="120">
        <f t="shared" si="22"/>
        <v>42775</v>
      </c>
      <c r="BQ10" s="120">
        <v>42775</v>
      </c>
      <c r="BR10" s="120">
        <v>0</v>
      </c>
      <c r="BS10" s="120">
        <v>0</v>
      </c>
      <c r="BT10" s="120">
        <v>0</v>
      </c>
      <c r="BU10" s="120">
        <f t="shared" si="23"/>
        <v>27898</v>
      </c>
      <c r="BV10" s="120">
        <v>0</v>
      </c>
      <c r="BW10" s="120">
        <v>27898</v>
      </c>
      <c r="BX10" s="120">
        <v>0</v>
      </c>
      <c r="BY10" s="120">
        <v>0</v>
      </c>
      <c r="BZ10" s="120">
        <f t="shared" si="24"/>
        <v>7742</v>
      </c>
      <c r="CA10" s="120">
        <v>0</v>
      </c>
      <c r="CB10" s="120">
        <v>7742</v>
      </c>
      <c r="CC10" s="120">
        <v>0</v>
      </c>
      <c r="CD10" s="120">
        <v>0</v>
      </c>
      <c r="CE10" s="120">
        <v>0</v>
      </c>
      <c r="CF10" s="120">
        <v>0</v>
      </c>
      <c r="CG10" s="120">
        <v>929</v>
      </c>
      <c r="CH10" s="120">
        <f t="shared" si="25"/>
        <v>79344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460484</v>
      </c>
      <c r="CR10" s="120">
        <f t="shared" si="26"/>
        <v>122706</v>
      </c>
      <c r="CS10" s="120">
        <f t="shared" si="26"/>
        <v>122706</v>
      </c>
      <c r="CT10" s="120">
        <f t="shared" si="26"/>
        <v>0</v>
      </c>
      <c r="CU10" s="120">
        <f t="shared" si="26"/>
        <v>0</v>
      </c>
      <c r="CV10" s="120">
        <f t="shared" si="26"/>
        <v>0</v>
      </c>
      <c r="CW10" s="120">
        <f t="shared" si="26"/>
        <v>27898</v>
      </c>
      <c r="CX10" s="120">
        <f t="shared" si="26"/>
        <v>0</v>
      </c>
      <c r="CY10" s="120">
        <f t="shared" si="27"/>
        <v>27898</v>
      </c>
      <c r="CZ10" s="120">
        <f t="shared" si="28"/>
        <v>0</v>
      </c>
      <c r="DA10" s="120">
        <f t="shared" si="29"/>
        <v>0</v>
      </c>
      <c r="DB10" s="120">
        <f t="shared" si="30"/>
        <v>309880</v>
      </c>
      <c r="DC10" s="120">
        <f t="shared" si="31"/>
        <v>292347</v>
      </c>
      <c r="DD10" s="120">
        <f t="shared" si="32"/>
        <v>7742</v>
      </c>
      <c r="DE10" s="120">
        <f t="shared" si="33"/>
        <v>0</v>
      </c>
      <c r="DF10" s="120">
        <f t="shared" si="34"/>
        <v>9791</v>
      </c>
      <c r="DG10" s="120">
        <f t="shared" si="35"/>
        <v>675407</v>
      </c>
      <c r="DH10" s="120">
        <f t="shared" si="36"/>
        <v>0</v>
      </c>
      <c r="DI10" s="120">
        <f t="shared" si="37"/>
        <v>64213</v>
      </c>
      <c r="DJ10" s="120">
        <f t="shared" si="38"/>
        <v>524697</v>
      </c>
    </row>
    <row r="11" spans="1:114" s="122" customFormat="1" ht="12" customHeight="1">
      <c r="A11" s="118" t="s">
        <v>220</v>
      </c>
      <c r="B11" s="134" t="s">
        <v>228</v>
      </c>
      <c r="C11" s="118" t="s">
        <v>229</v>
      </c>
      <c r="D11" s="120">
        <f t="shared" si="0"/>
        <v>207576</v>
      </c>
      <c r="E11" s="120">
        <f t="shared" si="1"/>
        <v>41572</v>
      </c>
      <c r="F11" s="120">
        <v>0</v>
      </c>
      <c r="G11" s="120">
        <v>0</v>
      </c>
      <c r="H11" s="120">
        <v>0</v>
      </c>
      <c r="I11" s="120">
        <v>32579</v>
      </c>
      <c r="J11" s="121" t="s">
        <v>218</v>
      </c>
      <c r="K11" s="120">
        <v>8993</v>
      </c>
      <c r="L11" s="120">
        <v>166004</v>
      </c>
      <c r="M11" s="120">
        <f t="shared" si="2"/>
        <v>78713</v>
      </c>
      <c r="N11" s="120">
        <f t="shared" si="3"/>
        <v>3</v>
      </c>
      <c r="O11" s="120">
        <v>0</v>
      </c>
      <c r="P11" s="120">
        <v>0</v>
      </c>
      <c r="Q11" s="120">
        <v>0</v>
      </c>
      <c r="R11" s="120">
        <v>3</v>
      </c>
      <c r="S11" s="121" t="s">
        <v>218</v>
      </c>
      <c r="T11" s="120">
        <v>0</v>
      </c>
      <c r="U11" s="120">
        <v>78710</v>
      </c>
      <c r="V11" s="120">
        <f t="shared" si="4"/>
        <v>286289</v>
      </c>
      <c r="W11" s="120">
        <f t="shared" si="5"/>
        <v>41575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32582</v>
      </c>
      <c r="AB11" s="121" t="s">
        <v>218</v>
      </c>
      <c r="AC11" s="120">
        <f t="shared" si="10"/>
        <v>8993</v>
      </c>
      <c r="AD11" s="120">
        <f t="shared" si="11"/>
        <v>244714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204112</v>
      </c>
      <c r="AN11" s="120">
        <f t="shared" si="15"/>
        <v>29099</v>
      </c>
      <c r="AO11" s="120">
        <v>5413</v>
      </c>
      <c r="AP11" s="120">
        <v>0</v>
      </c>
      <c r="AQ11" s="120">
        <v>23686</v>
      </c>
      <c r="AR11" s="120">
        <v>0</v>
      </c>
      <c r="AS11" s="120">
        <f t="shared" si="16"/>
        <v>50526</v>
      </c>
      <c r="AT11" s="120">
        <v>2404</v>
      </c>
      <c r="AU11" s="120">
        <v>48101</v>
      </c>
      <c r="AV11" s="120">
        <v>21</v>
      </c>
      <c r="AW11" s="120">
        <v>0</v>
      </c>
      <c r="AX11" s="120">
        <f t="shared" si="17"/>
        <v>124487</v>
      </c>
      <c r="AY11" s="120">
        <v>61983</v>
      </c>
      <c r="AZ11" s="120">
        <v>36105</v>
      </c>
      <c r="BA11" s="120">
        <v>26227</v>
      </c>
      <c r="BB11" s="120">
        <v>172</v>
      </c>
      <c r="BC11" s="120">
        <v>0</v>
      </c>
      <c r="BD11" s="120">
        <v>0</v>
      </c>
      <c r="BE11" s="120">
        <v>3464</v>
      </c>
      <c r="BF11" s="120">
        <f t="shared" si="18"/>
        <v>207576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845</v>
      </c>
      <c r="BP11" s="120">
        <f t="shared" si="22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3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4"/>
        <v>845</v>
      </c>
      <c r="CA11" s="120">
        <v>516</v>
      </c>
      <c r="CB11" s="120">
        <v>329</v>
      </c>
      <c r="CC11" s="120">
        <v>0</v>
      </c>
      <c r="CD11" s="120">
        <v>0</v>
      </c>
      <c r="CE11" s="120">
        <v>77868</v>
      </c>
      <c r="CF11" s="120">
        <v>0</v>
      </c>
      <c r="CG11" s="120">
        <v>0</v>
      </c>
      <c r="CH11" s="120">
        <f t="shared" si="25"/>
        <v>845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0</v>
      </c>
      <c r="CQ11" s="120">
        <f t="shared" si="26"/>
        <v>204957</v>
      </c>
      <c r="CR11" s="120">
        <f t="shared" si="26"/>
        <v>29099</v>
      </c>
      <c r="CS11" s="120">
        <f t="shared" si="26"/>
        <v>5413</v>
      </c>
      <c r="CT11" s="120">
        <f t="shared" si="26"/>
        <v>0</v>
      </c>
      <c r="CU11" s="120">
        <f t="shared" si="26"/>
        <v>23686</v>
      </c>
      <c r="CV11" s="120">
        <f t="shared" si="26"/>
        <v>0</v>
      </c>
      <c r="CW11" s="120">
        <f t="shared" si="26"/>
        <v>50526</v>
      </c>
      <c r="CX11" s="120">
        <f t="shared" si="26"/>
        <v>2404</v>
      </c>
      <c r="CY11" s="120">
        <f t="shared" si="27"/>
        <v>48101</v>
      </c>
      <c r="CZ11" s="120">
        <f t="shared" si="28"/>
        <v>21</v>
      </c>
      <c r="DA11" s="120">
        <f t="shared" si="29"/>
        <v>0</v>
      </c>
      <c r="DB11" s="120">
        <f t="shared" si="30"/>
        <v>125332</v>
      </c>
      <c r="DC11" s="120">
        <f t="shared" si="31"/>
        <v>62499</v>
      </c>
      <c r="DD11" s="120">
        <f t="shared" si="32"/>
        <v>36434</v>
      </c>
      <c r="DE11" s="120">
        <f t="shared" si="33"/>
        <v>26227</v>
      </c>
      <c r="DF11" s="120">
        <f t="shared" si="34"/>
        <v>172</v>
      </c>
      <c r="DG11" s="120">
        <f t="shared" si="35"/>
        <v>77868</v>
      </c>
      <c r="DH11" s="120">
        <f t="shared" si="36"/>
        <v>0</v>
      </c>
      <c r="DI11" s="120">
        <f t="shared" si="37"/>
        <v>3464</v>
      </c>
      <c r="DJ11" s="120">
        <f t="shared" si="38"/>
        <v>208421</v>
      </c>
    </row>
    <row r="12" spans="1:114" s="122" customFormat="1" ht="12" customHeight="1">
      <c r="A12" s="118" t="s">
        <v>220</v>
      </c>
      <c r="B12" s="133" t="s">
        <v>230</v>
      </c>
      <c r="C12" s="118" t="s">
        <v>231</v>
      </c>
      <c r="D12" s="130">
        <f t="shared" si="0"/>
        <v>533791</v>
      </c>
      <c r="E12" s="130">
        <f t="shared" si="1"/>
        <v>120352</v>
      </c>
      <c r="F12" s="130">
        <v>0</v>
      </c>
      <c r="G12" s="130">
        <v>0</v>
      </c>
      <c r="H12" s="130">
        <v>0</v>
      </c>
      <c r="I12" s="130">
        <v>102360</v>
      </c>
      <c r="J12" s="131" t="s">
        <v>218</v>
      </c>
      <c r="K12" s="130">
        <v>17992</v>
      </c>
      <c r="L12" s="130">
        <v>413439</v>
      </c>
      <c r="M12" s="130">
        <f t="shared" si="2"/>
        <v>137467</v>
      </c>
      <c r="N12" s="130">
        <f t="shared" si="3"/>
        <v>929</v>
      </c>
      <c r="O12" s="130">
        <v>0</v>
      </c>
      <c r="P12" s="130">
        <v>0</v>
      </c>
      <c r="Q12" s="130">
        <v>0</v>
      </c>
      <c r="R12" s="130">
        <v>929</v>
      </c>
      <c r="S12" s="131" t="s">
        <v>218</v>
      </c>
      <c r="T12" s="130">
        <v>0</v>
      </c>
      <c r="U12" s="130">
        <v>136538</v>
      </c>
      <c r="V12" s="130">
        <f t="shared" si="4"/>
        <v>671258</v>
      </c>
      <c r="W12" s="130">
        <f t="shared" si="5"/>
        <v>121281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103289</v>
      </c>
      <c r="AB12" s="131" t="s">
        <v>218</v>
      </c>
      <c r="AC12" s="130">
        <f t="shared" si="10"/>
        <v>17992</v>
      </c>
      <c r="AD12" s="130">
        <f t="shared" si="11"/>
        <v>549977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29641</v>
      </c>
      <c r="AM12" s="130">
        <f t="shared" si="14"/>
        <v>488499</v>
      </c>
      <c r="AN12" s="130">
        <f t="shared" si="15"/>
        <v>69693</v>
      </c>
      <c r="AO12" s="130">
        <v>69693</v>
      </c>
      <c r="AP12" s="130">
        <v>0</v>
      </c>
      <c r="AQ12" s="130">
        <v>0</v>
      </c>
      <c r="AR12" s="130">
        <v>0</v>
      </c>
      <c r="AS12" s="130">
        <f t="shared" si="16"/>
        <v>115714</v>
      </c>
      <c r="AT12" s="130">
        <v>548</v>
      </c>
      <c r="AU12" s="130">
        <v>113966</v>
      </c>
      <c r="AV12" s="130">
        <v>1200</v>
      </c>
      <c r="AW12" s="130">
        <v>0</v>
      </c>
      <c r="AX12" s="130">
        <f t="shared" si="17"/>
        <v>303092</v>
      </c>
      <c r="AY12" s="130">
        <v>118601</v>
      </c>
      <c r="AZ12" s="130">
        <v>161692</v>
      </c>
      <c r="BA12" s="130">
        <v>0</v>
      </c>
      <c r="BB12" s="130">
        <v>22799</v>
      </c>
      <c r="BC12" s="130">
        <v>0</v>
      </c>
      <c r="BD12" s="130">
        <v>0</v>
      </c>
      <c r="BE12" s="130">
        <v>15651</v>
      </c>
      <c r="BF12" s="130">
        <f t="shared" si="18"/>
        <v>504150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0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137467</v>
      </c>
      <c r="CF12" s="130">
        <v>0</v>
      </c>
      <c r="CG12" s="130">
        <v>0</v>
      </c>
      <c r="CH12" s="130">
        <f t="shared" si="25"/>
        <v>0</v>
      </c>
      <c r="CI12" s="130">
        <f t="shared" si="26"/>
        <v>0</v>
      </c>
      <c r="CJ12" s="130">
        <f t="shared" si="26"/>
        <v>0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29641</v>
      </c>
      <c r="CQ12" s="130">
        <f t="shared" si="26"/>
        <v>488499</v>
      </c>
      <c r="CR12" s="130">
        <f t="shared" si="26"/>
        <v>69693</v>
      </c>
      <c r="CS12" s="130">
        <f t="shared" si="26"/>
        <v>69693</v>
      </c>
      <c r="CT12" s="130">
        <f t="shared" si="26"/>
        <v>0</v>
      </c>
      <c r="CU12" s="130">
        <f t="shared" si="26"/>
        <v>0</v>
      </c>
      <c r="CV12" s="130">
        <f t="shared" si="26"/>
        <v>0</v>
      </c>
      <c r="CW12" s="130">
        <f t="shared" si="26"/>
        <v>115714</v>
      </c>
      <c r="CX12" s="130">
        <f t="shared" si="26"/>
        <v>548</v>
      </c>
      <c r="CY12" s="130">
        <f t="shared" si="27"/>
        <v>113966</v>
      </c>
      <c r="CZ12" s="130">
        <f t="shared" si="28"/>
        <v>1200</v>
      </c>
      <c r="DA12" s="130">
        <f t="shared" si="29"/>
        <v>0</v>
      </c>
      <c r="DB12" s="130">
        <f t="shared" si="30"/>
        <v>303092</v>
      </c>
      <c r="DC12" s="130">
        <f t="shared" si="31"/>
        <v>118601</v>
      </c>
      <c r="DD12" s="130">
        <f t="shared" si="32"/>
        <v>161692</v>
      </c>
      <c r="DE12" s="130">
        <f t="shared" si="33"/>
        <v>0</v>
      </c>
      <c r="DF12" s="130">
        <f t="shared" si="34"/>
        <v>22799</v>
      </c>
      <c r="DG12" s="130">
        <f t="shared" si="35"/>
        <v>137467</v>
      </c>
      <c r="DH12" s="130">
        <f t="shared" si="36"/>
        <v>0</v>
      </c>
      <c r="DI12" s="130">
        <f t="shared" si="37"/>
        <v>15651</v>
      </c>
      <c r="DJ12" s="130">
        <f t="shared" si="38"/>
        <v>504150</v>
      </c>
    </row>
    <row r="13" spans="1:114" s="122" customFormat="1" ht="12" customHeight="1">
      <c r="A13" s="118" t="s">
        <v>220</v>
      </c>
      <c r="B13" s="133" t="s">
        <v>232</v>
      </c>
      <c r="C13" s="118" t="s">
        <v>233</v>
      </c>
      <c r="D13" s="130">
        <f t="shared" si="0"/>
        <v>525113</v>
      </c>
      <c r="E13" s="130">
        <f t="shared" si="1"/>
        <v>131863</v>
      </c>
      <c r="F13" s="130">
        <v>0</v>
      </c>
      <c r="G13" s="130">
        <v>0</v>
      </c>
      <c r="H13" s="130">
        <v>0</v>
      </c>
      <c r="I13" s="130">
        <v>118807</v>
      </c>
      <c r="J13" s="131" t="s">
        <v>218</v>
      </c>
      <c r="K13" s="130">
        <v>13056</v>
      </c>
      <c r="L13" s="130">
        <v>393250</v>
      </c>
      <c r="M13" s="130">
        <f t="shared" si="2"/>
        <v>258521</v>
      </c>
      <c r="N13" s="130">
        <f t="shared" si="3"/>
        <v>361</v>
      </c>
      <c r="O13" s="130">
        <v>0</v>
      </c>
      <c r="P13" s="130">
        <v>0</v>
      </c>
      <c r="Q13" s="130">
        <v>0</v>
      </c>
      <c r="R13" s="130">
        <v>0</v>
      </c>
      <c r="S13" s="131" t="s">
        <v>218</v>
      </c>
      <c r="T13" s="130">
        <v>361</v>
      </c>
      <c r="U13" s="130">
        <v>258160</v>
      </c>
      <c r="V13" s="130">
        <f t="shared" si="4"/>
        <v>783634</v>
      </c>
      <c r="W13" s="130">
        <f t="shared" si="5"/>
        <v>132224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118807</v>
      </c>
      <c r="AB13" s="131" t="s">
        <v>218</v>
      </c>
      <c r="AC13" s="130">
        <f t="shared" si="10"/>
        <v>13417</v>
      </c>
      <c r="AD13" s="130">
        <f t="shared" si="11"/>
        <v>651410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36597</v>
      </c>
      <c r="AM13" s="130">
        <f t="shared" si="14"/>
        <v>276740</v>
      </c>
      <c r="AN13" s="130">
        <f t="shared" si="15"/>
        <v>60687</v>
      </c>
      <c r="AO13" s="130">
        <v>57150</v>
      </c>
      <c r="AP13" s="130">
        <v>0</v>
      </c>
      <c r="AQ13" s="130">
        <v>3537</v>
      </c>
      <c r="AR13" s="130">
        <v>0</v>
      </c>
      <c r="AS13" s="130">
        <f t="shared" si="16"/>
        <v>3738</v>
      </c>
      <c r="AT13" s="130">
        <v>0</v>
      </c>
      <c r="AU13" s="130">
        <v>3738</v>
      </c>
      <c r="AV13" s="130">
        <v>0</v>
      </c>
      <c r="AW13" s="130">
        <v>0</v>
      </c>
      <c r="AX13" s="130">
        <f t="shared" si="17"/>
        <v>212315</v>
      </c>
      <c r="AY13" s="130">
        <v>188275</v>
      </c>
      <c r="AZ13" s="130">
        <v>12388</v>
      </c>
      <c r="BA13" s="130">
        <v>0</v>
      </c>
      <c r="BB13" s="130">
        <v>11652</v>
      </c>
      <c r="BC13" s="130">
        <v>183588</v>
      </c>
      <c r="BD13" s="130">
        <v>0</v>
      </c>
      <c r="BE13" s="130">
        <v>28188</v>
      </c>
      <c r="BF13" s="130">
        <f t="shared" si="18"/>
        <v>304928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203294</v>
      </c>
      <c r="BP13" s="130">
        <f t="shared" si="22"/>
        <v>39828</v>
      </c>
      <c r="BQ13" s="130">
        <v>39828</v>
      </c>
      <c r="BR13" s="130">
        <v>0</v>
      </c>
      <c r="BS13" s="130">
        <v>0</v>
      </c>
      <c r="BT13" s="130">
        <v>0</v>
      </c>
      <c r="BU13" s="130">
        <f t="shared" si="23"/>
        <v>125793</v>
      </c>
      <c r="BV13" s="130">
        <v>0</v>
      </c>
      <c r="BW13" s="130">
        <v>125793</v>
      </c>
      <c r="BX13" s="130">
        <v>0</v>
      </c>
      <c r="BY13" s="130">
        <v>0</v>
      </c>
      <c r="BZ13" s="130">
        <f t="shared" si="24"/>
        <v>37673</v>
      </c>
      <c r="CA13" s="130">
        <v>3269</v>
      </c>
      <c r="CB13" s="130">
        <v>34404</v>
      </c>
      <c r="CC13" s="130">
        <v>0</v>
      </c>
      <c r="CD13" s="130">
        <v>0</v>
      </c>
      <c r="CE13" s="130">
        <v>50382</v>
      </c>
      <c r="CF13" s="130">
        <v>0</v>
      </c>
      <c r="CG13" s="130">
        <v>4845</v>
      </c>
      <c r="CH13" s="130">
        <f t="shared" si="25"/>
        <v>208139</v>
      </c>
      <c r="CI13" s="130">
        <f t="shared" si="26"/>
        <v>0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36597</v>
      </c>
      <c r="CQ13" s="130">
        <f t="shared" si="26"/>
        <v>480034</v>
      </c>
      <c r="CR13" s="130">
        <f t="shared" si="26"/>
        <v>100515</v>
      </c>
      <c r="CS13" s="130">
        <f t="shared" si="26"/>
        <v>96978</v>
      </c>
      <c r="CT13" s="130">
        <f t="shared" si="26"/>
        <v>0</v>
      </c>
      <c r="CU13" s="130">
        <f t="shared" si="26"/>
        <v>3537</v>
      </c>
      <c r="CV13" s="130">
        <f t="shared" si="26"/>
        <v>0</v>
      </c>
      <c r="CW13" s="130">
        <f t="shared" si="26"/>
        <v>129531</v>
      </c>
      <c r="CX13" s="130">
        <f t="shared" si="26"/>
        <v>0</v>
      </c>
      <c r="CY13" s="130">
        <f t="shared" si="27"/>
        <v>129531</v>
      </c>
      <c r="CZ13" s="130">
        <f t="shared" si="28"/>
        <v>0</v>
      </c>
      <c r="DA13" s="130">
        <f t="shared" si="29"/>
        <v>0</v>
      </c>
      <c r="DB13" s="130">
        <f t="shared" si="30"/>
        <v>249988</v>
      </c>
      <c r="DC13" s="130">
        <f t="shared" si="31"/>
        <v>191544</v>
      </c>
      <c r="DD13" s="130">
        <f t="shared" si="32"/>
        <v>46792</v>
      </c>
      <c r="DE13" s="130">
        <f t="shared" si="33"/>
        <v>0</v>
      </c>
      <c r="DF13" s="130">
        <f t="shared" si="34"/>
        <v>11652</v>
      </c>
      <c r="DG13" s="130">
        <f t="shared" si="35"/>
        <v>233970</v>
      </c>
      <c r="DH13" s="130">
        <f t="shared" si="36"/>
        <v>0</v>
      </c>
      <c r="DI13" s="130">
        <f t="shared" si="37"/>
        <v>33033</v>
      </c>
      <c r="DJ13" s="130">
        <f t="shared" si="38"/>
        <v>513067</v>
      </c>
    </row>
    <row r="14" spans="1:114" s="122" customFormat="1" ht="12" customHeight="1">
      <c r="A14" s="118" t="s">
        <v>220</v>
      </c>
      <c r="B14" s="133" t="s">
        <v>234</v>
      </c>
      <c r="C14" s="118" t="s">
        <v>235</v>
      </c>
      <c r="D14" s="130">
        <f t="shared" si="0"/>
        <v>324287</v>
      </c>
      <c r="E14" s="130">
        <f t="shared" si="1"/>
        <v>65702</v>
      </c>
      <c r="F14" s="130">
        <v>0</v>
      </c>
      <c r="G14" s="130">
        <v>0</v>
      </c>
      <c r="H14" s="130">
        <v>0</v>
      </c>
      <c r="I14" s="130">
        <v>55938</v>
      </c>
      <c r="J14" s="131" t="s">
        <v>218</v>
      </c>
      <c r="K14" s="130">
        <v>9764</v>
      </c>
      <c r="L14" s="130">
        <v>258585</v>
      </c>
      <c r="M14" s="130">
        <f t="shared" si="2"/>
        <v>112261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218</v>
      </c>
      <c r="T14" s="130">
        <v>0</v>
      </c>
      <c r="U14" s="130">
        <v>112261</v>
      </c>
      <c r="V14" s="130">
        <f t="shared" si="4"/>
        <v>436548</v>
      </c>
      <c r="W14" s="130">
        <f t="shared" si="5"/>
        <v>65702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55938</v>
      </c>
      <c r="AB14" s="131" t="s">
        <v>218</v>
      </c>
      <c r="AC14" s="130">
        <f t="shared" si="10"/>
        <v>9764</v>
      </c>
      <c r="AD14" s="130">
        <f t="shared" si="11"/>
        <v>370846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17087</v>
      </c>
      <c r="AM14" s="130">
        <f t="shared" si="14"/>
        <v>187392</v>
      </c>
      <c r="AN14" s="130">
        <f t="shared" si="15"/>
        <v>65490</v>
      </c>
      <c r="AO14" s="130">
        <v>43660</v>
      </c>
      <c r="AP14" s="130">
        <v>10915</v>
      </c>
      <c r="AQ14" s="130">
        <v>10915</v>
      </c>
      <c r="AR14" s="130">
        <v>0</v>
      </c>
      <c r="AS14" s="130">
        <f t="shared" si="16"/>
        <v>620</v>
      </c>
      <c r="AT14" s="130">
        <v>620</v>
      </c>
      <c r="AU14" s="130">
        <v>0</v>
      </c>
      <c r="AV14" s="130">
        <v>0</v>
      </c>
      <c r="AW14" s="130">
        <v>0</v>
      </c>
      <c r="AX14" s="130">
        <f t="shared" si="17"/>
        <v>121282</v>
      </c>
      <c r="AY14" s="130">
        <v>83</v>
      </c>
      <c r="AZ14" s="130">
        <v>121199</v>
      </c>
      <c r="BA14" s="130">
        <v>0</v>
      </c>
      <c r="BB14" s="130">
        <v>0</v>
      </c>
      <c r="BC14" s="130">
        <v>117791</v>
      </c>
      <c r="BD14" s="130">
        <v>0</v>
      </c>
      <c r="BE14" s="130">
        <v>2017</v>
      </c>
      <c r="BF14" s="130">
        <f t="shared" si="18"/>
        <v>189409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112261</v>
      </c>
      <c r="CF14" s="130">
        <v>0</v>
      </c>
      <c r="CG14" s="130">
        <v>0</v>
      </c>
      <c r="CH14" s="130">
        <f t="shared" si="25"/>
        <v>0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17087</v>
      </c>
      <c r="CQ14" s="130">
        <f t="shared" si="26"/>
        <v>187392</v>
      </c>
      <c r="CR14" s="130">
        <f t="shared" si="26"/>
        <v>65490</v>
      </c>
      <c r="CS14" s="130">
        <f t="shared" si="26"/>
        <v>43660</v>
      </c>
      <c r="CT14" s="130">
        <f t="shared" si="26"/>
        <v>10915</v>
      </c>
      <c r="CU14" s="130">
        <f t="shared" si="26"/>
        <v>10915</v>
      </c>
      <c r="CV14" s="130">
        <f t="shared" si="26"/>
        <v>0</v>
      </c>
      <c r="CW14" s="130">
        <f t="shared" si="26"/>
        <v>620</v>
      </c>
      <c r="CX14" s="130">
        <f t="shared" si="26"/>
        <v>620</v>
      </c>
      <c r="CY14" s="130">
        <f t="shared" si="27"/>
        <v>0</v>
      </c>
      <c r="CZ14" s="130">
        <f t="shared" si="28"/>
        <v>0</v>
      </c>
      <c r="DA14" s="130">
        <f t="shared" si="29"/>
        <v>0</v>
      </c>
      <c r="DB14" s="130">
        <f t="shared" si="30"/>
        <v>121282</v>
      </c>
      <c r="DC14" s="130">
        <f t="shared" si="31"/>
        <v>83</v>
      </c>
      <c r="DD14" s="130">
        <f t="shared" si="32"/>
        <v>121199</v>
      </c>
      <c r="DE14" s="130">
        <f t="shared" si="33"/>
        <v>0</v>
      </c>
      <c r="DF14" s="130">
        <f t="shared" si="34"/>
        <v>0</v>
      </c>
      <c r="DG14" s="130">
        <f t="shared" si="35"/>
        <v>230052</v>
      </c>
      <c r="DH14" s="130">
        <f t="shared" si="36"/>
        <v>0</v>
      </c>
      <c r="DI14" s="130">
        <f t="shared" si="37"/>
        <v>2017</v>
      </c>
      <c r="DJ14" s="130">
        <f t="shared" si="38"/>
        <v>189409</v>
      </c>
    </row>
    <row r="15" spans="1:114" s="122" customFormat="1" ht="12" customHeight="1">
      <c r="A15" s="118" t="s">
        <v>220</v>
      </c>
      <c r="B15" s="133" t="s">
        <v>236</v>
      </c>
      <c r="C15" s="118" t="s">
        <v>237</v>
      </c>
      <c r="D15" s="130">
        <f t="shared" si="0"/>
        <v>602445</v>
      </c>
      <c r="E15" s="130">
        <f t="shared" si="1"/>
        <v>81103</v>
      </c>
      <c r="F15" s="130">
        <v>0</v>
      </c>
      <c r="G15" s="130">
        <v>0</v>
      </c>
      <c r="H15" s="130">
        <v>0</v>
      </c>
      <c r="I15" s="130">
        <v>80901</v>
      </c>
      <c r="J15" s="131" t="s">
        <v>218</v>
      </c>
      <c r="K15" s="130">
        <v>202</v>
      </c>
      <c r="L15" s="130">
        <v>521342</v>
      </c>
      <c r="M15" s="130">
        <f t="shared" si="2"/>
        <v>154557</v>
      </c>
      <c r="N15" s="130">
        <f t="shared" si="3"/>
        <v>40</v>
      </c>
      <c r="O15" s="130">
        <v>0</v>
      </c>
      <c r="P15" s="130">
        <v>0</v>
      </c>
      <c r="Q15" s="130">
        <v>0</v>
      </c>
      <c r="R15" s="130">
        <v>0</v>
      </c>
      <c r="S15" s="131" t="s">
        <v>218</v>
      </c>
      <c r="T15" s="130">
        <v>40</v>
      </c>
      <c r="U15" s="130">
        <v>154517</v>
      </c>
      <c r="V15" s="130">
        <f t="shared" si="4"/>
        <v>757002</v>
      </c>
      <c r="W15" s="130">
        <f t="shared" si="5"/>
        <v>81143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80901</v>
      </c>
      <c r="AB15" s="131" t="s">
        <v>218</v>
      </c>
      <c r="AC15" s="130">
        <f t="shared" si="10"/>
        <v>242</v>
      </c>
      <c r="AD15" s="130">
        <f t="shared" si="11"/>
        <v>675859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594206</v>
      </c>
      <c r="AN15" s="130">
        <f t="shared" si="15"/>
        <v>128184</v>
      </c>
      <c r="AO15" s="130">
        <v>28682</v>
      </c>
      <c r="AP15" s="130">
        <v>99502</v>
      </c>
      <c r="AQ15" s="130">
        <v>0</v>
      </c>
      <c r="AR15" s="130">
        <v>0</v>
      </c>
      <c r="AS15" s="130">
        <f t="shared" si="16"/>
        <v>13647</v>
      </c>
      <c r="AT15" s="130">
        <v>13647</v>
      </c>
      <c r="AU15" s="130">
        <v>0</v>
      </c>
      <c r="AV15" s="130">
        <v>0</v>
      </c>
      <c r="AW15" s="130">
        <v>1452</v>
      </c>
      <c r="AX15" s="130">
        <f t="shared" si="17"/>
        <v>450923</v>
      </c>
      <c r="AY15" s="130">
        <v>106687</v>
      </c>
      <c r="AZ15" s="130">
        <v>322443</v>
      </c>
      <c r="BA15" s="130">
        <v>6864</v>
      </c>
      <c r="BB15" s="130">
        <v>14929</v>
      </c>
      <c r="BC15" s="130">
        <v>0</v>
      </c>
      <c r="BD15" s="130">
        <v>0</v>
      </c>
      <c r="BE15" s="130">
        <v>8239</v>
      </c>
      <c r="BF15" s="130">
        <f t="shared" si="18"/>
        <v>602445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6507</v>
      </c>
      <c r="BP15" s="130">
        <f t="shared" si="22"/>
        <v>5613</v>
      </c>
      <c r="BQ15" s="130">
        <v>5613</v>
      </c>
      <c r="BR15" s="130">
        <v>0</v>
      </c>
      <c r="BS15" s="130">
        <v>0</v>
      </c>
      <c r="BT15" s="130">
        <v>0</v>
      </c>
      <c r="BU15" s="130">
        <f t="shared" si="23"/>
        <v>894</v>
      </c>
      <c r="BV15" s="130">
        <v>894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148050</v>
      </c>
      <c r="CF15" s="130">
        <v>0</v>
      </c>
      <c r="CG15" s="130">
        <v>0</v>
      </c>
      <c r="CH15" s="130">
        <f t="shared" si="25"/>
        <v>6507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0</v>
      </c>
      <c r="CQ15" s="130">
        <f t="shared" si="26"/>
        <v>600713</v>
      </c>
      <c r="CR15" s="130">
        <f t="shared" si="26"/>
        <v>133797</v>
      </c>
      <c r="CS15" s="130">
        <f t="shared" si="26"/>
        <v>34295</v>
      </c>
      <c r="CT15" s="130">
        <f t="shared" si="26"/>
        <v>99502</v>
      </c>
      <c r="CU15" s="130">
        <f t="shared" si="26"/>
        <v>0</v>
      </c>
      <c r="CV15" s="130">
        <f t="shared" si="26"/>
        <v>0</v>
      </c>
      <c r="CW15" s="130">
        <f t="shared" si="26"/>
        <v>14541</v>
      </c>
      <c r="CX15" s="130">
        <f t="shared" si="26"/>
        <v>14541</v>
      </c>
      <c r="CY15" s="130">
        <f t="shared" si="27"/>
        <v>0</v>
      </c>
      <c r="CZ15" s="130">
        <f t="shared" si="28"/>
        <v>0</v>
      </c>
      <c r="DA15" s="130">
        <f t="shared" si="29"/>
        <v>1452</v>
      </c>
      <c r="DB15" s="130">
        <f t="shared" si="30"/>
        <v>450923</v>
      </c>
      <c r="DC15" s="130">
        <f t="shared" si="31"/>
        <v>106687</v>
      </c>
      <c r="DD15" s="130">
        <f t="shared" si="32"/>
        <v>322443</v>
      </c>
      <c r="DE15" s="130">
        <f t="shared" si="33"/>
        <v>6864</v>
      </c>
      <c r="DF15" s="130">
        <f t="shared" si="34"/>
        <v>14929</v>
      </c>
      <c r="DG15" s="130">
        <f t="shared" si="35"/>
        <v>148050</v>
      </c>
      <c r="DH15" s="130">
        <f t="shared" si="36"/>
        <v>0</v>
      </c>
      <c r="DI15" s="130">
        <f t="shared" si="37"/>
        <v>8239</v>
      </c>
      <c r="DJ15" s="130">
        <f t="shared" si="38"/>
        <v>608952</v>
      </c>
    </row>
    <row r="16" spans="1:114" s="122" customFormat="1" ht="12" customHeight="1">
      <c r="A16" s="118" t="s">
        <v>220</v>
      </c>
      <c r="B16" s="133" t="s">
        <v>238</v>
      </c>
      <c r="C16" s="118" t="s">
        <v>239</v>
      </c>
      <c r="D16" s="130">
        <f t="shared" si="0"/>
        <v>306890</v>
      </c>
      <c r="E16" s="130">
        <f t="shared" si="1"/>
        <v>62612</v>
      </c>
      <c r="F16" s="130">
        <v>0</v>
      </c>
      <c r="G16" s="130">
        <v>0</v>
      </c>
      <c r="H16" s="130">
        <v>0</v>
      </c>
      <c r="I16" s="130">
        <v>48645</v>
      </c>
      <c r="J16" s="131" t="s">
        <v>218</v>
      </c>
      <c r="K16" s="130">
        <v>13967</v>
      </c>
      <c r="L16" s="130">
        <v>244278</v>
      </c>
      <c r="M16" s="130">
        <f t="shared" si="2"/>
        <v>310886</v>
      </c>
      <c r="N16" s="130">
        <f t="shared" si="3"/>
        <v>151798</v>
      </c>
      <c r="O16" s="130">
        <v>0</v>
      </c>
      <c r="P16" s="130">
        <v>0</v>
      </c>
      <c r="Q16" s="130">
        <v>0</v>
      </c>
      <c r="R16" s="130">
        <v>151798</v>
      </c>
      <c r="S16" s="131" t="s">
        <v>218</v>
      </c>
      <c r="T16" s="130">
        <v>0</v>
      </c>
      <c r="U16" s="130">
        <v>159088</v>
      </c>
      <c r="V16" s="130">
        <f t="shared" si="4"/>
        <v>617776</v>
      </c>
      <c r="W16" s="130">
        <f t="shared" si="5"/>
        <v>214410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200443</v>
      </c>
      <c r="AB16" s="131" t="s">
        <v>218</v>
      </c>
      <c r="AC16" s="130">
        <f t="shared" si="10"/>
        <v>13967</v>
      </c>
      <c r="AD16" s="130">
        <f t="shared" si="11"/>
        <v>403366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16247</v>
      </c>
      <c r="AM16" s="130">
        <f t="shared" si="14"/>
        <v>141916</v>
      </c>
      <c r="AN16" s="130">
        <f t="shared" si="15"/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f t="shared" si="16"/>
        <v>942</v>
      </c>
      <c r="AT16" s="130">
        <v>0</v>
      </c>
      <c r="AU16" s="130">
        <v>942</v>
      </c>
      <c r="AV16" s="130">
        <v>0</v>
      </c>
      <c r="AW16" s="130">
        <v>0</v>
      </c>
      <c r="AX16" s="130">
        <f t="shared" si="17"/>
        <v>140974</v>
      </c>
      <c r="AY16" s="130">
        <v>134800</v>
      </c>
      <c r="AZ16" s="130">
        <v>0</v>
      </c>
      <c r="BA16" s="130">
        <v>6174</v>
      </c>
      <c r="BB16" s="130">
        <v>0</v>
      </c>
      <c r="BC16" s="130">
        <v>107059</v>
      </c>
      <c r="BD16" s="130">
        <v>0</v>
      </c>
      <c r="BE16" s="130">
        <v>41668</v>
      </c>
      <c r="BF16" s="130">
        <f t="shared" si="18"/>
        <v>183584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165018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165018</v>
      </c>
      <c r="CA16" s="130">
        <v>165018</v>
      </c>
      <c r="CB16" s="130">
        <v>0</v>
      </c>
      <c r="CC16" s="130">
        <v>0</v>
      </c>
      <c r="CD16" s="130">
        <v>0</v>
      </c>
      <c r="CE16" s="130">
        <v>108128</v>
      </c>
      <c r="CF16" s="130">
        <v>0</v>
      </c>
      <c r="CG16" s="130">
        <v>37740</v>
      </c>
      <c r="CH16" s="130">
        <f t="shared" si="25"/>
        <v>202758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16247</v>
      </c>
      <c r="CQ16" s="130">
        <f t="shared" si="26"/>
        <v>306934</v>
      </c>
      <c r="CR16" s="130">
        <f t="shared" si="26"/>
        <v>0</v>
      </c>
      <c r="CS16" s="130">
        <f t="shared" si="26"/>
        <v>0</v>
      </c>
      <c r="CT16" s="130">
        <f t="shared" si="26"/>
        <v>0</v>
      </c>
      <c r="CU16" s="130">
        <f t="shared" si="26"/>
        <v>0</v>
      </c>
      <c r="CV16" s="130">
        <f t="shared" si="26"/>
        <v>0</v>
      </c>
      <c r="CW16" s="130">
        <f t="shared" si="26"/>
        <v>942</v>
      </c>
      <c r="CX16" s="130">
        <f t="shared" si="26"/>
        <v>0</v>
      </c>
      <c r="CY16" s="130">
        <f t="shared" si="27"/>
        <v>942</v>
      </c>
      <c r="CZ16" s="130">
        <f t="shared" si="28"/>
        <v>0</v>
      </c>
      <c r="DA16" s="130">
        <f t="shared" si="29"/>
        <v>0</v>
      </c>
      <c r="DB16" s="130">
        <f t="shared" si="30"/>
        <v>305992</v>
      </c>
      <c r="DC16" s="130">
        <f t="shared" si="31"/>
        <v>299818</v>
      </c>
      <c r="DD16" s="130">
        <f t="shared" si="32"/>
        <v>0</v>
      </c>
      <c r="DE16" s="130">
        <f t="shared" si="33"/>
        <v>6174</v>
      </c>
      <c r="DF16" s="130">
        <f t="shared" si="34"/>
        <v>0</v>
      </c>
      <c r="DG16" s="130">
        <f t="shared" si="35"/>
        <v>215187</v>
      </c>
      <c r="DH16" s="130">
        <f t="shared" si="36"/>
        <v>0</v>
      </c>
      <c r="DI16" s="130">
        <f t="shared" si="37"/>
        <v>79408</v>
      </c>
      <c r="DJ16" s="130">
        <f t="shared" si="38"/>
        <v>386342</v>
      </c>
    </row>
    <row r="17" spans="1:114" s="122" customFormat="1" ht="12" customHeight="1">
      <c r="A17" s="118" t="s">
        <v>220</v>
      </c>
      <c r="B17" s="133" t="s">
        <v>240</v>
      </c>
      <c r="C17" s="118" t="s">
        <v>241</v>
      </c>
      <c r="D17" s="130">
        <f t="shared" si="0"/>
        <v>258836</v>
      </c>
      <c r="E17" s="130">
        <f t="shared" si="1"/>
        <v>43510</v>
      </c>
      <c r="F17" s="130">
        <v>0</v>
      </c>
      <c r="G17" s="130">
        <v>0</v>
      </c>
      <c r="H17" s="130">
        <v>0</v>
      </c>
      <c r="I17" s="130">
        <v>43510</v>
      </c>
      <c r="J17" s="131" t="s">
        <v>218</v>
      </c>
      <c r="K17" s="130">
        <v>0</v>
      </c>
      <c r="L17" s="130">
        <v>215326</v>
      </c>
      <c r="M17" s="130">
        <f t="shared" si="2"/>
        <v>146427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218</v>
      </c>
      <c r="T17" s="130">
        <v>0</v>
      </c>
      <c r="U17" s="130">
        <v>146427</v>
      </c>
      <c r="V17" s="130">
        <f t="shared" si="4"/>
        <v>405263</v>
      </c>
      <c r="W17" s="130">
        <f t="shared" si="5"/>
        <v>43510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43510</v>
      </c>
      <c r="AB17" s="131" t="s">
        <v>218</v>
      </c>
      <c r="AC17" s="130">
        <f t="shared" si="10"/>
        <v>0</v>
      </c>
      <c r="AD17" s="130">
        <f t="shared" si="11"/>
        <v>361753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10974</v>
      </c>
      <c r="AN17" s="130">
        <f t="shared" si="15"/>
        <v>10974</v>
      </c>
      <c r="AO17" s="130">
        <v>10974</v>
      </c>
      <c r="AP17" s="130">
        <v>0</v>
      </c>
      <c r="AQ17" s="130">
        <v>0</v>
      </c>
      <c r="AR17" s="130">
        <v>0</v>
      </c>
      <c r="AS17" s="130">
        <f t="shared" si="16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7"/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235195</v>
      </c>
      <c r="BD17" s="130">
        <v>0</v>
      </c>
      <c r="BE17" s="130">
        <v>12667</v>
      </c>
      <c r="BF17" s="130">
        <f t="shared" si="18"/>
        <v>23641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10973</v>
      </c>
      <c r="BP17" s="130">
        <f t="shared" si="22"/>
        <v>10973</v>
      </c>
      <c r="BQ17" s="130">
        <v>10973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102416</v>
      </c>
      <c r="CF17" s="130">
        <v>0</v>
      </c>
      <c r="CG17" s="130">
        <v>33038</v>
      </c>
      <c r="CH17" s="130">
        <f t="shared" si="25"/>
        <v>44011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21947</v>
      </c>
      <c r="CR17" s="130">
        <f t="shared" si="26"/>
        <v>21947</v>
      </c>
      <c r="CS17" s="130">
        <f t="shared" si="26"/>
        <v>21947</v>
      </c>
      <c r="CT17" s="130">
        <f t="shared" si="26"/>
        <v>0</v>
      </c>
      <c r="CU17" s="130">
        <f t="shared" si="26"/>
        <v>0</v>
      </c>
      <c r="CV17" s="130">
        <f t="shared" si="26"/>
        <v>0</v>
      </c>
      <c r="CW17" s="130">
        <f t="shared" si="26"/>
        <v>0</v>
      </c>
      <c r="CX17" s="130">
        <f t="shared" si="26"/>
        <v>0</v>
      </c>
      <c r="CY17" s="130">
        <f t="shared" si="27"/>
        <v>0</v>
      </c>
      <c r="CZ17" s="130">
        <f t="shared" si="28"/>
        <v>0</v>
      </c>
      <c r="DA17" s="130">
        <f t="shared" si="29"/>
        <v>0</v>
      </c>
      <c r="DB17" s="130">
        <f t="shared" si="30"/>
        <v>0</v>
      </c>
      <c r="DC17" s="130">
        <f t="shared" si="31"/>
        <v>0</v>
      </c>
      <c r="DD17" s="130">
        <f t="shared" si="32"/>
        <v>0</v>
      </c>
      <c r="DE17" s="130">
        <f t="shared" si="33"/>
        <v>0</v>
      </c>
      <c r="DF17" s="130">
        <f t="shared" si="34"/>
        <v>0</v>
      </c>
      <c r="DG17" s="130">
        <f t="shared" si="35"/>
        <v>337611</v>
      </c>
      <c r="DH17" s="130">
        <f t="shared" si="36"/>
        <v>0</v>
      </c>
      <c r="DI17" s="130">
        <f t="shared" si="37"/>
        <v>45705</v>
      </c>
      <c r="DJ17" s="130">
        <f t="shared" si="38"/>
        <v>67652</v>
      </c>
    </row>
    <row r="18" spans="1:114" s="122" customFormat="1" ht="12" customHeight="1">
      <c r="A18" s="118" t="s">
        <v>220</v>
      </c>
      <c r="B18" s="133" t="s">
        <v>242</v>
      </c>
      <c r="C18" s="118" t="s">
        <v>243</v>
      </c>
      <c r="D18" s="130">
        <f t="shared" si="0"/>
        <v>217803</v>
      </c>
      <c r="E18" s="130">
        <f t="shared" si="1"/>
        <v>19828</v>
      </c>
      <c r="F18" s="130">
        <v>0</v>
      </c>
      <c r="G18" s="130">
        <v>0</v>
      </c>
      <c r="H18" s="130">
        <v>0</v>
      </c>
      <c r="I18" s="130">
        <v>19828</v>
      </c>
      <c r="J18" s="131" t="s">
        <v>218</v>
      </c>
      <c r="K18" s="130">
        <v>0</v>
      </c>
      <c r="L18" s="130">
        <v>197975</v>
      </c>
      <c r="M18" s="130">
        <f t="shared" si="2"/>
        <v>39338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218</v>
      </c>
      <c r="T18" s="130">
        <v>0</v>
      </c>
      <c r="U18" s="130">
        <v>39338</v>
      </c>
      <c r="V18" s="130">
        <f t="shared" si="4"/>
        <v>257141</v>
      </c>
      <c r="W18" s="130">
        <f t="shared" si="5"/>
        <v>19828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19828</v>
      </c>
      <c r="AB18" s="131" t="s">
        <v>218</v>
      </c>
      <c r="AC18" s="130">
        <f t="shared" si="10"/>
        <v>0</v>
      </c>
      <c r="AD18" s="130">
        <f t="shared" si="11"/>
        <v>237313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103254</v>
      </c>
      <c r="AN18" s="130">
        <f t="shared" si="15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103254</v>
      </c>
      <c r="AY18" s="130">
        <v>0</v>
      </c>
      <c r="AZ18" s="130">
        <v>0</v>
      </c>
      <c r="BA18" s="130">
        <v>80</v>
      </c>
      <c r="BB18" s="130">
        <v>103174</v>
      </c>
      <c r="BC18" s="130">
        <v>114549</v>
      </c>
      <c r="BD18" s="130">
        <v>0</v>
      </c>
      <c r="BE18" s="130">
        <v>0</v>
      </c>
      <c r="BF18" s="130">
        <f t="shared" si="18"/>
        <v>103254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7797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7797</v>
      </c>
      <c r="CA18" s="130">
        <v>0</v>
      </c>
      <c r="CB18" s="130">
        <v>0</v>
      </c>
      <c r="CC18" s="130">
        <v>0</v>
      </c>
      <c r="CD18" s="130">
        <v>7797</v>
      </c>
      <c r="CE18" s="130">
        <v>31541</v>
      </c>
      <c r="CF18" s="130">
        <v>0</v>
      </c>
      <c r="CG18" s="130">
        <v>0</v>
      </c>
      <c r="CH18" s="130">
        <f t="shared" si="25"/>
        <v>7797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111051</v>
      </c>
      <c r="CR18" s="130">
        <f t="shared" si="26"/>
        <v>0</v>
      </c>
      <c r="CS18" s="130">
        <f t="shared" si="26"/>
        <v>0</v>
      </c>
      <c r="CT18" s="130">
        <f t="shared" si="26"/>
        <v>0</v>
      </c>
      <c r="CU18" s="130">
        <f t="shared" si="26"/>
        <v>0</v>
      </c>
      <c r="CV18" s="130">
        <f t="shared" si="26"/>
        <v>0</v>
      </c>
      <c r="CW18" s="130">
        <f t="shared" si="26"/>
        <v>0</v>
      </c>
      <c r="CX18" s="130">
        <f t="shared" si="26"/>
        <v>0</v>
      </c>
      <c r="CY18" s="130">
        <f t="shared" si="27"/>
        <v>0</v>
      </c>
      <c r="CZ18" s="130">
        <f t="shared" si="28"/>
        <v>0</v>
      </c>
      <c r="DA18" s="130">
        <f t="shared" si="29"/>
        <v>0</v>
      </c>
      <c r="DB18" s="130">
        <f t="shared" si="30"/>
        <v>111051</v>
      </c>
      <c r="DC18" s="130">
        <f t="shared" si="31"/>
        <v>0</v>
      </c>
      <c r="DD18" s="130">
        <f t="shared" si="32"/>
        <v>0</v>
      </c>
      <c r="DE18" s="130">
        <f t="shared" si="33"/>
        <v>80</v>
      </c>
      <c r="DF18" s="130">
        <f t="shared" si="34"/>
        <v>110971</v>
      </c>
      <c r="DG18" s="130">
        <f t="shared" si="35"/>
        <v>146090</v>
      </c>
      <c r="DH18" s="130">
        <f t="shared" si="36"/>
        <v>0</v>
      </c>
      <c r="DI18" s="130">
        <f t="shared" si="37"/>
        <v>0</v>
      </c>
      <c r="DJ18" s="130">
        <f t="shared" si="38"/>
        <v>111051</v>
      </c>
    </row>
    <row r="19" spans="1:114" s="122" customFormat="1" ht="12" customHeight="1">
      <c r="A19" s="118" t="s">
        <v>220</v>
      </c>
      <c r="B19" s="133" t="s">
        <v>244</v>
      </c>
      <c r="C19" s="118" t="s">
        <v>245</v>
      </c>
      <c r="D19" s="130">
        <f t="shared" si="0"/>
        <v>113632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1" t="s">
        <v>218</v>
      </c>
      <c r="K19" s="130">
        <v>0</v>
      </c>
      <c r="L19" s="130">
        <v>113632</v>
      </c>
      <c r="M19" s="130">
        <f t="shared" si="2"/>
        <v>49111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218</v>
      </c>
      <c r="T19" s="130">
        <v>0</v>
      </c>
      <c r="U19" s="130">
        <v>49111</v>
      </c>
      <c r="V19" s="130">
        <f t="shared" si="4"/>
        <v>162743</v>
      </c>
      <c r="W19" s="130">
        <f t="shared" si="5"/>
        <v>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 t="s">
        <v>218</v>
      </c>
      <c r="AC19" s="130">
        <f t="shared" si="10"/>
        <v>0</v>
      </c>
      <c r="AD19" s="130">
        <f t="shared" si="11"/>
        <v>162743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0</v>
      </c>
      <c r="AN19" s="130">
        <f t="shared" si="15"/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113632</v>
      </c>
      <c r="BD19" s="130">
        <v>0</v>
      </c>
      <c r="BE19" s="130">
        <v>0</v>
      </c>
      <c r="BF19" s="130">
        <f t="shared" si="18"/>
        <v>0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49111</v>
      </c>
      <c r="CF19" s="130">
        <v>0</v>
      </c>
      <c r="CG19" s="130">
        <v>0</v>
      </c>
      <c r="CH19" s="130">
        <f t="shared" si="25"/>
        <v>0</v>
      </c>
      <c r="CI19" s="130">
        <f t="shared" si="26"/>
        <v>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0</v>
      </c>
      <c r="CR19" s="130">
        <f t="shared" si="26"/>
        <v>0</v>
      </c>
      <c r="CS19" s="130">
        <f t="shared" si="26"/>
        <v>0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0</v>
      </c>
      <c r="CX19" s="130">
        <f t="shared" si="26"/>
        <v>0</v>
      </c>
      <c r="CY19" s="130">
        <f t="shared" si="27"/>
        <v>0</v>
      </c>
      <c r="CZ19" s="130">
        <f t="shared" si="28"/>
        <v>0</v>
      </c>
      <c r="DA19" s="130">
        <f t="shared" si="29"/>
        <v>0</v>
      </c>
      <c r="DB19" s="130">
        <f t="shared" si="30"/>
        <v>0</v>
      </c>
      <c r="DC19" s="130">
        <f t="shared" si="31"/>
        <v>0</v>
      </c>
      <c r="DD19" s="130">
        <f t="shared" si="32"/>
        <v>0</v>
      </c>
      <c r="DE19" s="130">
        <f t="shared" si="33"/>
        <v>0</v>
      </c>
      <c r="DF19" s="130">
        <f t="shared" si="34"/>
        <v>0</v>
      </c>
      <c r="DG19" s="130">
        <f t="shared" si="35"/>
        <v>162743</v>
      </c>
      <c r="DH19" s="130">
        <f t="shared" si="36"/>
        <v>0</v>
      </c>
      <c r="DI19" s="130">
        <f t="shared" si="37"/>
        <v>0</v>
      </c>
      <c r="DJ19" s="130">
        <f t="shared" si="38"/>
        <v>0</v>
      </c>
    </row>
    <row r="20" spans="1:114" s="122" customFormat="1" ht="12" customHeight="1">
      <c r="A20" s="118" t="s">
        <v>220</v>
      </c>
      <c r="B20" s="133" t="s">
        <v>246</v>
      </c>
      <c r="C20" s="118" t="s">
        <v>247</v>
      </c>
      <c r="D20" s="130">
        <f t="shared" si="0"/>
        <v>139128</v>
      </c>
      <c r="E20" s="130">
        <f t="shared" si="1"/>
        <v>10245</v>
      </c>
      <c r="F20" s="130">
        <v>0</v>
      </c>
      <c r="G20" s="130">
        <v>0</v>
      </c>
      <c r="H20" s="130">
        <v>0</v>
      </c>
      <c r="I20" s="130">
        <v>23</v>
      </c>
      <c r="J20" s="131" t="s">
        <v>218</v>
      </c>
      <c r="K20" s="130">
        <v>10222</v>
      </c>
      <c r="L20" s="130">
        <v>128883</v>
      </c>
      <c r="M20" s="130">
        <f t="shared" si="2"/>
        <v>40461</v>
      </c>
      <c r="N20" s="130">
        <f t="shared" si="3"/>
        <v>3</v>
      </c>
      <c r="O20" s="130">
        <v>0</v>
      </c>
      <c r="P20" s="130">
        <v>0</v>
      </c>
      <c r="Q20" s="130">
        <v>0</v>
      </c>
      <c r="R20" s="130">
        <v>3</v>
      </c>
      <c r="S20" s="131" t="s">
        <v>218</v>
      </c>
      <c r="T20" s="130">
        <v>0</v>
      </c>
      <c r="U20" s="130">
        <v>40458</v>
      </c>
      <c r="V20" s="130">
        <f t="shared" si="4"/>
        <v>179589</v>
      </c>
      <c r="W20" s="130">
        <f t="shared" si="5"/>
        <v>10248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26</v>
      </c>
      <c r="AB20" s="131" t="s">
        <v>218</v>
      </c>
      <c r="AC20" s="130">
        <f t="shared" si="10"/>
        <v>10222</v>
      </c>
      <c r="AD20" s="130">
        <f t="shared" si="11"/>
        <v>169341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39391</v>
      </c>
      <c r="AN20" s="130">
        <f t="shared" si="15"/>
        <v>15658</v>
      </c>
      <c r="AO20" s="130">
        <v>15658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23733</v>
      </c>
      <c r="AY20" s="130">
        <v>23344</v>
      </c>
      <c r="AZ20" s="130">
        <v>389</v>
      </c>
      <c r="BA20" s="130">
        <v>0</v>
      </c>
      <c r="BB20" s="130">
        <v>0</v>
      </c>
      <c r="BC20" s="130">
        <v>99737</v>
      </c>
      <c r="BD20" s="130">
        <v>0</v>
      </c>
      <c r="BE20" s="130">
        <v>0</v>
      </c>
      <c r="BF20" s="130">
        <f t="shared" si="18"/>
        <v>39391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9098</v>
      </c>
      <c r="BP20" s="130">
        <f t="shared" si="22"/>
        <v>7829</v>
      </c>
      <c r="BQ20" s="130">
        <v>7829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1269</v>
      </c>
      <c r="CA20" s="130">
        <v>1269</v>
      </c>
      <c r="CB20" s="130">
        <v>0</v>
      </c>
      <c r="CC20" s="130">
        <v>0</v>
      </c>
      <c r="CD20" s="130">
        <v>0</v>
      </c>
      <c r="CE20" s="130">
        <v>31363</v>
      </c>
      <c r="CF20" s="130">
        <v>0</v>
      </c>
      <c r="CG20" s="130">
        <v>0</v>
      </c>
      <c r="CH20" s="130">
        <f t="shared" si="25"/>
        <v>9098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48489</v>
      </c>
      <c r="CR20" s="130">
        <f t="shared" si="26"/>
        <v>23487</v>
      </c>
      <c r="CS20" s="130">
        <f t="shared" si="26"/>
        <v>23487</v>
      </c>
      <c r="CT20" s="130">
        <f t="shared" si="26"/>
        <v>0</v>
      </c>
      <c r="CU20" s="130">
        <f t="shared" si="26"/>
        <v>0</v>
      </c>
      <c r="CV20" s="130">
        <f t="shared" si="26"/>
        <v>0</v>
      </c>
      <c r="CW20" s="130">
        <f t="shared" si="26"/>
        <v>0</v>
      </c>
      <c r="CX20" s="130">
        <f t="shared" si="26"/>
        <v>0</v>
      </c>
      <c r="CY20" s="130">
        <f t="shared" si="27"/>
        <v>0</v>
      </c>
      <c r="CZ20" s="130">
        <f t="shared" si="28"/>
        <v>0</v>
      </c>
      <c r="DA20" s="130">
        <f t="shared" si="29"/>
        <v>0</v>
      </c>
      <c r="DB20" s="130">
        <f t="shared" si="30"/>
        <v>25002</v>
      </c>
      <c r="DC20" s="130">
        <f t="shared" si="31"/>
        <v>24613</v>
      </c>
      <c r="DD20" s="130">
        <f t="shared" si="32"/>
        <v>389</v>
      </c>
      <c r="DE20" s="130">
        <f t="shared" si="33"/>
        <v>0</v>
      </c>
      <c r="DF20" s="130">
        <f t="shared" si="34"/>
        <v>0</v>
      </c>
      <c r="DG20" s="130">
        <f t="shared" si="35"/>
        <v>131100</v>
      </c>
      <c r="DH20" s="130">
        <f t="shared" si="36"/>
        <v>0</v>
      </c>
      <c r="DI20" s="130">
        <f t="shared" si="37"/>
        <v>0</v>
      </c>
      <c r="DJ20" s="130">
        <f t="shared" si="38"/>
        <v>48489</v>
      </c>
    </row>
    <row r="21" spans="1:114" s="122" customFormat="1" ht="12" customHeight="1">
      <c r="A21" s="118" t="s">
        <v>220</v>
      </c>
      <c r="B21" s="133" t="s">
        <v>248</v>
      </c>
      <c r="C21" s="118" t="s">
        <v>249</v>
      </c>
      <c r="D21" s="130">
        <f t="shared" si="0"/>
        <v>348060</v>
      </c>
      <c r="E21" s="130">
        <f t="shared" si="1"/>
        <v>28927</v>
      </c>
      <c r="F21" s="130">
        <v>0</v>
      </c>
      <c r="G21" s="130">
        <v>1783</v>
      </c>
      <c r="H21" s="130">
        <v>0</v>
      </c>
      <c r="I21" s="130">
        <v>26664</v>
      </c>
      <c r="J21" s="131" t="s">
        <v>218</v>
      </c>
      <c r="K21" s="130">
        <v>480</v>
      </c>
      <c r="L21" s="130">
        <v>319133</v>
      </c>
      <c r="M21" s="130">
        <f t="shared" si="2"/>
        <v>93623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218</v>
      </c>
      <c r="T21" s="130">
        <v>0</v>
      </c>
      <c r="U21" s="130">
        <v>93623</v>
      </c>
      <c r="V21" s="130">
        <f t="shared" si="4"/>
        <v>441683</v>
      </c>
      <c r="W21" s="130">
        <f t="shared" si="5"/>
        <v>28927</v>
      </c>
      <c r="X21" s="130">
        <f t="shared" si="6"/>
        <v>0</v>
      </c>
      <c r="Y21" s="130">
        <f t="shared" si="7"/>
        <v>1783</v>
      </c>
      <c r="Z21" s="130">
        <f t="shared" si="8"/>
        <v>0</v>
      </c>
      <c r="AA21" s="130">
        <f t="shared" si="9"/>
        <v>26664</v>
      </c>
      <c r="AB21" s="131" t="s">
        <v>218</v>
      </c>
      <c r="AC21" s="130">
        <f t="shared" si="10"/>
        <v>480</v>
      </c>
      <c r="AD21" s="130">
        <f t="shared" si="11"/>
        <v>412756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94131</v>
      </c>
      <c r="AN21" s="130">
        <f t="shared" si="15"/>
        <v>1373</v>
      </c>
      <c r="AO21" s="130">
        <v>0</v>
      </c>
      <c r="AP21" s="130">
        <v>1373</v>
      </c>
      <c r="AQ21" s="130">
        <v>0</v>
      </c>
      <c r="AR21" s="130">
        <v>0</v>
      </c>
      <c r="AS21" s="130">
        <f t="shared" si="16"/>
        <v>410</v>
      </c>
      <c r="AT21" s="130">
        <v>410</v>
      </c>
      <c r="AU21" s="130">
        <v>0</v>
      </c>
      <c r="AV21" s="130">
        <v>0</v>
      </c>
      <c r="AW21" s="130">
        <v>0</v>
      </c>
      <c r="AX21" s="130">
        <f t="shared" si="17"/>
        <v>92348</v>
      </c>
      <c r="AY21" s="130">
        <v>92233</v>
      </c>
      <c r="AZ21" s="130">
        <v>115</v>
      </c>
      <c r="BA21" s="130">
        <v>0</v>
      </c>
      <c r="BB21" s="130">
        <v>0</v>
      </c>
      <c r="BC21" s="130">
        <v>251398</v>
      </c>
      <c r="BD21" s="130">
        <v>0</v>
      </c>
      <c r="BE21" s="130">
        <v>2531</v>
      </c>
      <c r="BF21" s="130">
        <f t="shared" si="18"/>
        <v>96662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93623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94131</v>
      </c>
      <c r="CR21" s="130">
        <f t="shared" si="26"/>
        <v>1373</v>
      </c>
      <c r="CS21" s="130">
        <f t="shared" si="26"/>
        <v>0</v>
      </c>
      <c r="CT21" s="130">
        <f t="shared" si="26"/>
        <v>1373</v>
      </c>
      <c r="CU21" s="130">
        <f t="shared" si="26"/>
        <v>0</v>
      </c>
      <c r="CV21" s="130">
        <f t="shared" si="26"/>
        <v>0</v>
      </c>
      <c r="CW21" s="130">
        <f t="shared" si="26"/>
        <v>410</v>
      </c>
      <c r="CX21" s="130">
        <f t="shared" si="26"/>
        <v>410</v>
      </c>
      <c r="CY21" s="130">
        <f t="shared" si="27"/>
        <v>0</v>
      </c>
      <c r="CZ21" s="130">
        <f t="shared" si="28"/>
        <v>0</v>
      </c>
      <c r="DA21" s="130">
        <f t="shared" si="29"/>
        <v>0</v>
      </c>
      <c r="DB21" s="130">
        <f t="shared" si="30"/>
        <v>92348</v>
      </c>
      <c r="DC21" s="130">
        <f t="shared" si="31"/>
        <v>92233</v>
      </c>
      <c r="DD21" s="130">
        <f t="shared" si="32"/>
        <v>115</v>
      </c>
      <c r="DE21" s="130">
        <f t="shared" si="33"/>
        <v>0</v>
      </c>
      <c r="DF21" s="130">
        <f t="shared" si="34"/>
        <v>0</v>
      </c>
      <c r="DG21" s="130">
        <f t="shared" si="35"/>
        <v>345021</v>
      </c>
      <c r="DH21" s="130">
        <f t="shared" si="36"/>
        <v>0</v>
      </c>
      <c r="DI21" s="130">
        <f t="shared" si="37"/>
        <v>2531</v>
      </c>
      <c r="DJ21" s="130">
        <f t="shared" si="38"/>
        <v>96662</v>
      </c>
    </row>
    <row r="22" spans="1:114" s="122" customFormat="1" ht="12" customHeight="1">
      <c r="A22" s="118" t="s">
        <v>220</v>
      </c>
      <c r="B22" s="133" t="s">
        <v>202</v>
      </c>
      <c r="C22" s="118" t="s">
        <v>203</v>
      </c>
      <c r="D22" s="130">
        <f t="shared" si="0"/>
        <v>62326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 t="s">
        <v>218</v>
      </c>
      <c r="K22" s="130">
        <v>0</v>
      </c>
      <c r="L22" s="130">
        <v>62326</v>
      </c>
      <c r="M22" s="130">
        <f t="shared" si="2"/>
        <v>38807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218</v>
      </c>
      <c r="T22" s="130">
        <v>0</v>
      </c>
      <c r="U22" s="130">
        <v>38807</v>
      </c>
      <c r="V22" s="130">
        <f t="shared" si="4"/>
        <v>101133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 t="s">
        <v>218</v>
      </c>
      <c r="AC22" s="130">
        <f t="shared" si="10"/>
        <v>0</v>
      </c>
      <c r="AD22" s="130">
        <f t="shared" si="11"/>
        <v>101133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62326</v>
      </c>
      <c r="AN22" s="130">
        <f t="shared" si="15"/>
        <v>11040</v>
      </c>
      <c r="AO22" s="130">
        <v>0</v>
      </c>
      <c r="AP22" s="130">
        <v>11040</v>
      </c>
      <c r="AQ22" s="130">
        <v>0</v>
      </c>
      <c r="AR22" s="130">
        <v>0</v>
      </c>
      <c r="AS22" s="130">
        <f t="shared" si="16"/>
        <v>9939</v>
      </c>
      <c r="AT22" s="130">
        <v>9278</v>
      </c>
      <c r="AU22" s="130">
        <v>661</v>
      </c>
      <c r="AV22" s="130">
        <v>0</v>
      </c>
      <c r="AW22" s="130">
        <v>0</v>
      </c>
      <c r="AX22" s="130">
        <f t="shared" si="17"/>
        <v>41347</v>
      </c>
      <c r="AY22" s="130">
        <v>0</v>
      </c>
      <c r="AZ22" s="130">
        <v>41347</v>
      </c>
      <c r="BA22" s="130">
        <v>0</v>
      </c>
      <c r="BB22" s="130">
        <v>0</v>
      </c>
      <c r="BC22" s="130">
        <v>0</v>
      </c>
      <c r="BD22" s="130">
        <v>0</v>
      </c>
      <c r="BE22" s="130">
        <v>0</v>
      </c>
      <c r="BF22" s="130">
        <f t="shared" si="18"/>
        <v>62326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38807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17248</v>
      </c>
      <c r="BV22" s="130">
        <v>0</v>
      </c>
      <c r="BW22" s="130">
        <v>17248</v>
      </c>
      <c r="BX22" s="130">
        <v>0</v>
      </c>
      <c r="BY22" s="130">
        <v>0</v>
      </c>
      <c r="BZ22" s="130">
        <f t="shared" si="24"/>
        <v>21559</v>
      </c>
      <c r="CA22" s="130">
        <v>6553</v>
      </c>
      <c r="CB22" s="130">
        <v>15006</v>
      </c>
      <c r="CC22" s="130">
        <v>0</v>
      </c>
      <c r="CD22" s="130">
        <v>0</v>
      </c>
      <c r="CE22" s="130">
        <v>0</v>
      </c>
      <c r="CF22" s="130">
        <v>0</v>
      </c>
      <c r="CG22" s="130">
        <v>0</v>
      </c>
      <c r="CH22" s="130">
        <f t="shared" si="25"/>
        <v>38807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0</v>
      </c>
      <c r="CQ22" s="130">
        <f t="shared" si="26"/>
        <v>101133</v>
      </c>
      <c r="CR22" s="130">
        <f t="shared" si="26"/>
        <v>11040</v>
      </c>
      <c r="CS22" s="130">
        <f t="shared" si="26"/>
        <v>0</v>
      </c>
      <c r="CT22" s="130">
        <f t="shared" si="26"/>
        <v>11040</v>
      </c>
      <c r="CU22" s="130">
        <f t="shared" si="26"/>
        <v>0</v>
      </c>
      <c r="CV22" s="130">
        <f t="shared" si="26"/>
        <v>0</v>
      </c>
      <c r="CW22" s="130">
        <f t="shared" si="26"/>
        <v>27187</v>
      </c>
      <c r="CX22" s="130">
        <f t="shared" si="26"/>
        <v>9278</v>
      </c>
      <c r="CY22" s="130">
        <f t="shared" si="27"/>
        <v>17909</v>
      </c>
      <c r="CZ22" s="130">
        <f t="shared" si="28"/>
        <v>0</v>
      </c>
      <c r="DA22" s="130">
        <f t="shared" si="29"/>
        <v>0</v>
      </c>
      <c r="DB22" s="130">
        <f t="shared" si="30"/>
        <v>62906</v>
      </c>
      <c r="DC22" s="130">
        <f t="shared" si="31"/>
        <v>6553</v>
      </c>
      <c r="DD22" s="130">
        <f t="shared" si="32"/>
        <v>56353</v>
      </c>
      <c r="DE22" s="130">
        <f t="shared" si="33"/>
        <v>0</v>
      </c>
      <c r="DF22" s="130">
        <f t="shared" si="34"/>
        <v>0</v>
      </c>
      <c r="DG22" s="130">
        <f t="shared" si="35"/>
        <v>0</v>
      </c>
      <c r="DH22" s="130">
        <f t="shared" si="36"/>
        <v>0</v>
      </c>
      <c r="DI22" s="130">
        <f t="shared" si="37"/>
        <v>0</v>
      </c>
      <c r="DJ22" s="130">
        <f t="shared" si="38"/>
        <v>101133</v>
      </c>
    </row>
    <row r="23" spans="1:114" s="122" customFormat="1" ht="12" customHeight="1">
      <c r="A23" s="118" t="s">
        <v>220</v>
      </c>
      <c r="B23" s="133" t="s">
        <v>204</v>
      </c>
      <c r="C23" s="118" t="s">
        <v>205</v>
      </c>
      <c r="D23" s="130">
        <f t="shared" si="0"/>
        <v>240234</v>
      </c>
      <c r="E23" s="130">
        <f t="shared" si="1"/>
        <v>54144</v>
      </c>
      <c r="F23" s="130">
        <v>0</v>
      </c>
      <c r="G23" s="130">
        <v>0</v>
      </c>
      <c r="H23" s="130">
        <v>0</v>
      </c>
      <c r="I23" s="130">
        <v>12404</v>
      </c>
      <c r="J23" s="131" t="s">
        <v>218</v>
      </c>
      <c r="K23" s="130">
        <v>41740</v>
      </c>
      <c r="L23" s="130">
        <v>186090</v>
      </c>
      <c r="M23" s="130">
        <f t="shared" si="2"/>
        <v>79730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218</v>
      </c>
      <c r="T23" s="130">
        <v>0</v>
      </c>
      <c r="U23" s="130">
        <v>79730</v>
      </c>
      <c r="V23" s="130">
        <f t="shared" si="4"/>
        <v>319964</v>
      </c>
      <c r="W23" s="130">
        <f t="shared" si="5"/>
        <v>54144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12404</v>
      </c>
      <c r="AB23" s="131" t="s">
        <v>218</v>
      </c>
      <c r="AC23" s="130">
        <f t="shared" si="10"/>
        <v>41740</v>
      </c>
      <c r="AD23" s="130">
        <f t="shared" si="11"/>
        <v>265820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12001</v>
      </c>
      <c r="AM23" s="130">
        <f t="shared" si="14"/>
        <v>216866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103780</v>
      </c>
      <c r="AT23" s="130">
        <v>0</v>
      </c>
      <c r="AU23" s="130">
        <v>93827</v>
      </c>
      <c r="AV23" s="130">
        <v>9953</v>
      </c>
      <c r="AW23" s="130">
        <v>0</v>
      </c>
      <c r="AX23" s="130">
        <f t="shared" si="17"/>
        <v>108626</v>
      </c>
      <c r="AY23" s="130">
        <v>48649</v>
      </c>
      <c r="AZ23" s="130">
        <v>52167</v>
      </c>
      <c r="BA23" s="130">
        <v>7810</v>
      </c>
      <c r="BB23" s="130">
        <v>0</v>
      </c>
      <c r="BC23" s="130">
        <v>0</v>
      </c>
      <c r="BD23" s="130">
        <v>4460</v>
      </c>
      <c r="BE23" s="130">
        <v>11367</v>
      </c>
      <c r="BF23" s="130">
        <f t="shared" si="18"/>
        <v>228233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79730</v>
      </c>
      <c r="CF23" s="130">
        <v>0</v>
      </c>
      <c r="CG23" s="130">
        <v>0</v>
      </c>
      <c r="CH23" s="130">
        <f t="shared" si="25"/>
        <v>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12001</v>
      </c>
      <c r="CQ23" s="130">
        <f t="shared" si="26"/>
        <v>216866</v>
      </c>
      <c r="CR23" s="130">
        <f t="shared" si="26"/>
        <v>0</v>
      </c>
      <c r="CS23" s="130">
        <f t="shared" si="26"/>
        <v>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103780</v>
      </c>
      <c r="CX23" s="130">
        <f>SUM(AT23,+BV23)</f>
        <v>0</v>
      </c>
      <c r="CY23" s="130">
        <f t="shared" si="27"/>
        <v>93827</v>
      </c>
      <c r="CZ23" s="130">
        <f t="shared" si="28"/>
        <v>9953</v>
      </c>
      <c r="DA23" s="130">
        <f t="shared" si="29"/>
        <v>0</v>
      </c>
      <c r="DB23" s="130">
        <f t="shared" si="30"/>
        <v>108626</v>
      </c>
      <c r="DC23" s="130">
        <f t="shared" si="31"/>
        <v>48649</v>
      </c>
      <c r="DD23" s="130">
        <f t="shared" si="32"/>
        <v>52167</v>
      </c>
      <c r="DE23" s="130">
        <f t="shared" si="33"/>
        <v>7810</v>
      </c>
      <c r="DF23" s="130">
        <f t="shared" si="34"/>
        <v>0</v>
      </c>
      <c r="DG23" s="130">
        <f t="shared" si="35"/>
        <v>79730</v>
      </c>
      <c r="DH23" s="130">
        <f t="shared" si="36"/>
        <v>4460</v>
      </c>
      <c r="DI23" s="130">
        <f t="shared" si="37"/>
        <v>11367</v>
      </c>
      <c r="DJ23" s="130">
        <f t="shared" si="38"/>
        <v>228233</v>
      </c>
    </row>
    <row r="24" spans="1:114" s="122" customFormat="1" ht="12" customHeight="1">
      <c r="A24" s="118" t="s">
        <v>220</v>
      </c>
      <c r="B24" s="133" t="s">
        <v>206</v>
      </c>
      <c r="C24" s="118" t="s">
        <v>207</v>
      </c>
      <c r="D24" s="130">
        <f t="shared" si="0"/>
        <v>66247</v>
      </c>
      <c r="E24" s="130">
        <f t="shared" si="1"/>
        <v>11860</v>
      </c>
      <c r="F24" s="130">
        <v>0</v>
      </c>
      <c r="G24" s="130">
        <v>0</v>
      </c>
      <c r="H24" s="130">
        <v>0</v>
      </c>
      <c r="I24" s="130">
        <v>11857</v>
      </c>
      <c r="J24" s="131" t="s">
        <v>218</v>
      </c>
      <c r="K24" s="130">
        <v>3</v>
      </c>
      <c r="L24" s="130">
        <v>54387</v>
      </c>
      <c r="M24" s="130">
        <f t="shared" si="2"/>
        <v>42648</v>
      </c>
      <c r="N24" s="130">
        <f t="shared" si="3"/>
        <v>10</v>
      </c>
      <c r="O24" s="130">
        <v>0</v>
      </c>
      <c r="P24" s="130">
        <v>0</v>
      </c>
      <c r="Q24" s="130">
        <v>0</v>
      </c>
      <c r="R24" s="130">
        <v>0</v>
      </c>
      <c r="S24" s="131" t="s">
        <v>218</v>
      </c>
      <c r="T24" s="130">
        <v>10</v>
      </c>
      <c r="U24" s="130">
        <v>42638</v>
      </c>
      <c r="V24" s="130">
        <f t="shared" si="4"/>
        <v>108895</v>
      </c>
      <c r="W24" s="130">
        <f t="shared" si="5"/>
        <v>11870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11857</v>
      </c>
      <c r="AB24" s="131" t="s">
        <v>218</v>
      </c>
      <c r="AC24" s="130">
        <f t="shared" si="10"/>
        <v>13</v>
      </c>
      <c r="AD24" s="130">
        <f t="shared" si="11"/>
        <v>97025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7846</v>
      </c>
      <c r="AM24" s="130">
        <f t="shared" si="14"/>
        <v>30308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30308</v>
      </c>
      <c r="AY24" s="130">
        <v>27456</v>
      </c>
      <c r="AZ24" s="130">
        <v>2852</v>
      </c>
      <c r="BA24" s="130">
        <v>0</v>
      </c>
      <c r="BB24" s="130">
        <v>0</v>
      </c>
      <c r="BC24" s="130">
        <v>27669</v>
      </c>
      <c r="BD24" s="130">
        <v>0</v>
      </c>
      <c r="BE24" s="130">
        <v>424</v>
      </c>
      <c r="BF24" s="130">
        <f t="shared" si="18"/>
        <v>30732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42648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7846</v>
      </c>
      <c r="CQ24" s="130">
        <f>SUM(AM24,+BO24)</f>
        <v>30308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>SUM(AT24,+BV24)</f>
        <v>0</v>
      </c>
      <c r="CY24" s="130">
        <f t="shared" si="27"/>
        <v>0</v>
      </c>
      <c r="CZ24" s="130">
        <f t="shared" si="28"/>
        <v>0</v>
      </c>
      <c r="DA24" s="130">
        <f t="shared" si="29"/>
        <v>0</v>
      </c>
      <c r="DB24" s="130">
        <f t="shared" si="30"/>
        <v>30308</v>
      </c>
      <c r="DC24" s="130">
        <f t="shared" si="31"/>
        <v>27456</v>
      </c>
      <c r="DD24" s="130">
        <f t="shared" si="32"/>
        <v>2852</v>
      </c>
      <c r="DE24" s="130">
        <f t="shared" si="33"/>
        <v>0</v>
      </c>
      <c r="DF24" s="130">
        <f t="shared" si="34"/>
        <v>0</v>
      </c>
      <c r="DG24" s="130">
        <f t="shared" si="35"/>
        <v>70317</v>
      </c>
      <c r="DH24" s="130">
        <f t="shared" si="36"/>
        <v>0</v>
      </c>
      <c r="DI24" s="130">
        <f t="shared" si="37"/>
        <v>424</v>
      </c>
      <c r="DJ24" s="130">
        <f t="shared" si="38"/>
        <v>30732</v>
      </c>
    </row>
    <row r="25" spans="1:114" s="122" customFormat="1" ht="12" customHeight="1">
      <c r="A25" s="118" t="s">
        <v>220</v>
      </c>
      <c r="B25" s="133" t="s">
        <v>208</v>
      </c>
      <c r="C25" s="118" t="s">
        <v>209</v>
      </c>
      <c r="D25" s="130">
        <f t="shared" si="0"/>
        <v>86238</v>
      </c>
      <c r="E25" s="130">
        <f t="shared" si="1"/>
        <v>21781</v>
      </c>
      <c r="F25" s="130">
        <v>0</v>
      </c>
      <c r="G25" s="130">
        <v>0</v>
      </c>
      <c r="H25" s="130">
        <v>0</v>
      </c>
      <c r="I25" s="130">
        <v>20570</v>
      </c>
      <c r="J25" s="131" t="s">
        <v>218</v>
      </c>
      <c r="K25" s="130">
        <v>1211</v>
      </c>
      <c r="L25" s="130">
        <v>64457</v>
      </c>
      <c r="M25" s="130">
        <f t="shared" si="2"/>
        <v>31377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218</v>
      </c>
      <c r="T25" s="130">
        <v>0</v>
      </c>
      <c r="U25" s="130">
        <v>31377</v>
      </c>
      <c r="V25" s="130">
        <f t="shared" si="4"/>
        <v>117615</v>
      </c>
      <c r="W25" s="130">
        <f t="shared" si="5"/>
        <v>21781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20570</v>
      </c>
      <c r="AB25" s="131" t="s">
        <v>218</v>
      </c>
      <c r="AC25" s="130">
        <f t="shared" si="10"/>
        <v>1211</v>
      </c>
      <c r="AD25" s="130">
        <f t="shared" si="11"/>
        <v>95834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6258</v>
      </c>
      <c r="AM25" s="130">
        <f t="shared" si="14"/>
        <v>37011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37011</v>
      </c>
      <c r="AY25" s="130">
        <v>32360</v>
      </c>
      <c r="AZ25" s="130">
        <v>2317</v>
      </c>
      <c r="BA25" s="130">
        <v>0</v>
      </c>
      <c r="BB25" s="130">
        <v>2334</v>
      </c>
      <c r="BC25" s="130">
        <v>36792</v>
      </c>
      <c r="BD25" s="130">
        <v>0</v>
      </c>
      <c r="BE25" s="130">
        <v>6177</v>
      </c>
      <c r="BF25" s="130">
        <f t="shared" si="18"/>
        <v>43188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1943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1943</v>
      </c>
      <c r="CA25" s="130">
        <v>0</v>
      </c>
      <c r="CB25" s="130">
        <v>1943</v>
      </c>
      <c r="CC25" s="130">
        <v>0</v>
      </c>
      <c r="CD25" s="130">
        <v>0</v>
      </c>
      <c r="CE25" s="130">
        <v>29434</v>
      </c>
      <c r="CF25" s="130">
        <v>0</v>
      </c>
      <c r="CG25" s="130">
        <v>0</v>
      </c>
      <c r="CH25" s="130">
        <f t="shared" si="25"/>
        <v>1943</v>
      </c>
      <c r="CI25" s="130">
        <f>SUM(AE25,+BG25)</f>
        <v>0</v>
      </c>
      <c r="CJ25" s="130">
        <f>SUM(AF25,+BH25)</f>
        <v>0</v>
      </c>
      <c r="CK25" s="130">
        <f>SUM(AG25,+BI25)</f>
        <v>0</v>
      </c>
      <c r="CL25" s="130">
        <f>SUM(AH25,+BJ25)</f>
        <v>0</v>
      </c>
      <c r="CM25" s="130">
        <f>SUM(AI25,+BK25)</f>
        <v>0</v>
      </c>
      <c r="CN25" s="130">
        <f>SUM(AJ25,+BL25)</f>
        <v>0</v>
      </c>
      <c r="CO25" s="130">
        <f>SUM(AK25,+BM25)</f>
        <v>0</v>
      </c>
      <c r="CP25" s="130">
        <f>SUM(AL25,+BN25)</f>
        <v>6258</v>
      </c>
      <c r="CQ25" s="130">
        <f>SUM(AM25,+BO25)</f>
        <v>38954</v>
      </c>
      <c r="CR25" s="130">
        <f>SUM(AN25,+BP25)</f>
        <v>0</v>
      </c>
      <c r="CS25" s="130">
        <f>SUM(AO25,+BQ25)</f>
        <v>0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0</v>
      </c>
      <c r="CX25" s="130">
        <f>SUM(AT25,+BV25)</f>
        <v>0</v>
      </c>
      <c r="CY25" s="130">
        <f t="shared" si="27"/>
        <v>0</v>
      </c>
      <c r="CZ25" s="130">
        <f t="shared" si="28"/>
        <v>0</v>
      </c>
      <c r="DA25" s="130">
        <f t="shared" si="29"/>
        <v>0</v>
      </c>
      <c r="DB25" s="130">
        <f t="shared" si="30"/>
        <v>38954</v>
      </c>
      <c r="DC25" s="130">
        <f t="shared" si="31"/>
        <v>32360</v>
      </c>
      <c r="DD25" s="130">
        <f t="shared" si="32"/>
        <v>4260</v>
      </c>
      <c r="DE25" s="130">
        <f t="shared" si="33"/>
        <v>0</v>
      </c>
      <c r="DF25" s="130">
        <f t="shared" si="34"/>
        <v>2334</v>
      </c>
      <c r="DG25" s="130">
        <f t="shared" si="35"/>
        <v>66226</v>
      </c>
      <c r="DH25" s="130">
        <f t="shared" si="36"/>
        <v>0</v>
      </c>
      <c r="DI25" s="130">
        <f t="shared" si="37"/>
        <v>6177</v>
      </c>
      <c r="DJ25" s="130">
        <f t="shared" si="38"/>
        <v>45131</v>
      </c>
    </row>
    <row r="26" spans="1:114" s="122" customFormat="1" ht="12" customHeight="1">
      <c r="A26" s="118" t="s">
        <v>220</v>
      </c>
      <c r="B26" s="133" t="s">
        <v>210</v>
      </c>
      <c r="C26" s="118" t="s">
        <v>211</v>
      </c>
      <c r="D26" s="130">
        <f t="shared" si="0"/>
        <v>233166</v>
      </c>
      <c r="E26" s="130">
        <f t="shared" si="1"/>
        <v>43095</v>
      </c>
      <c r="F26" s="130">
        <v>0</v>
      </c>
      <c r="G26" s="130">
        <v>0</v>
      </c>
      <c r="H26" s="130">
        <v>0</v>
      </c>
      <c r="I26" s="130">
        <v>37752</v>
      </c>
      <c r="J26" s="131" t="s">
        <v>218</v>
      </c>
      <c r="K26" s="130">
        <v>5343</v>
      </c>
      <c r="L26" s="130">
        <v>190071</v>
      </c>
      <c r="M26" s="130">
        <f t="shared" si="2"/>
        <v>187971</v>
      </c>
      <c r="N26" s="130">
        <f t="shared" si="3"/>
        <v>35182</v>
      </c>
      <c r="O26" s="130">
        <v>0</v>
      </c>
      <c r="P26" s="130">
        <v>0</v>
      </c>
      <c r="Q26" s="130">
        <v>0</v>
      </c>
      <c r="R26" s="130">
        <v>35153</v>
      </c>
      <c r="S26" s="131" t="s">
        <v>218</v>
      </c>
      <c r="T26" s="130">
        <v>29</v>
      </c>
      <c r="U26" s="130">
        <v>152789</v>
      </c>
      <c r="V26" s="130">
        <f t="shared" si="4"/>
        <v>421137</v>
      </c>
      <c r="W26" s="130">
        <f t="shared" si="5"/>
        <v>78277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72905</v>
      </c>
      <c r="AB26" s="131" t="s">
        <v>218</v>
      </c>
      <c r="AC26" s="130">
        <f t="shared" si="10"/>
        <v>5372</v>
      </c>
      <c r="AD26" s="130">
        <f t="shared" si="11"/>
        <v>342860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19016</v>
      </c>
      <c r="AM26" s="130">
        <f t="shared" si="14"/>
        <v>113076</v>
      </c>
      <c r="AN26" s="130">
        <f t="shared" si="15"/>
        <v>34940</v>
      </c>
      <c r="AO26" s="130">
        <v>34940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78136</v>
      </c>
      <c r="AY26" s="130">
        <v>70253</v>
      </c>
      <c r="AZ26" s="130">
        <v>7883</v>
      </c>
      <c r="BA26" s="130">
        <v>0</v>
      </c>
      <c r="BB26" s="130">
        <v>0</v>
      </c>
      <c r="BC26" s="130">
        <v>83775</v>
      </c>
      <c r="BD26" s="130">
        <v>0</v>
      </c>
      <c r="BE26" s="130">
        <v>17299</v>
      </c>
      <c r="BF26" s="130">
        <f t="shared" si="18"/>
        <v>130375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55523</v>
      </c>
      <c r="BP26" s="130">
        <f t="shared" si="22"/>
        <v>23195</v>
      </c>
      <c r="BQ26" s="130">
        <v>23195</v>
      </c>
      <c r="BR26" s="130">
        <v>0</v>
      </c>
      <c r="BS26" s="130">
        <v>0</v>
      </c>
      <c r="BT26" s="130">
        <v>0</v>
      </c>
      <c r="BU26" s="130">
        <f t="shared" si="23"/>
        <v>16653</v>
      </c>
      <c r="BV26" s="130">
        <v>0</v>
      </c>
      <c r="BW26" s="130">
        <v>16653</v>
      </c>
      <c r="BX26" s="130">
        <v>0</v>
      </c>
      <c r="BY26" s="130">
        <v>0</v>
      </c>
      <c r="BZ26" s="130">
        <f t="shared" si="24"/>
        <v>15675</v>
      </c>
      <c r="CA26" s="130">
        <v>0</v>
      </c>
      <c r="CB26" s="130">
        <v>15152</v>
      </c>
      <c r="CC26" s="130">
        <v>0</v>
      </c>
      <c r="CD26" s="130">
        <v>523</v>
      </c>
      <c r="CE26" s="130">
        <v>107536</v>
      </c>
      <c r="CF26" s="130">
        <v>0</v>
      </c>
      <c r="CG26" s="130">
        <v>24912</v>
      </c>
      <c r="CH26" s="130">
        <f t="shared" si="25"/>
        <v>80435</v>
      </c>
      <c r="CI26" s="130">
        <f>SUM(AE26,+BG26)</f>
        <v>0</v>
      </c>
      <c r="CJ26" s="130">
        <f>SUM(AF26,+BH26)</f>
        <v>0</v>
      </c>
      <c r="CK26" s="130">
        <f>SUM(AG26,+BI26)</f>
        <v>0</v>
      </c>
      <c r="CL26" s="130">
        <f>SUM(AH26,+BJ26)</f>
        <v>0</v>
      </c>
      <c r="CM26" s="130">
        <f>SUM(AI26,+BK26)</f>
        <v>0</v>
      </c>
      <c r="CN26" s="130">
        <f>SUM(AJ26,+BL26)</f>
        <v>0</v>
      </c>
      <c r="CO26" s="130">
        <f>SUM(AK26,+BM26)</f>
        <v>0</v>
      </c>
      <c r="CP26" s="130">
        <f>SUM(AL26,+BN26)</f>
        <v>19016</v>
      </c>
      <c r="CQ26" s="130">
        <f>SUM(AM26,+BO26)</f>
        <v>168599</v>
      </c>
      <c r="CR26" s="130">
        <f>SUM(AN26,+BP26)</f>
        <v>58135</v>
      </c>
      <c r="CS26" s="130">
        <f>SUM(AO26,+BQ26)</f>
        <v>58135</v>
      </c>
      <c r="CT26" s="130">
        <f>SUM(AP26,+BR26)</f>
        <v>0</v>
      </c>
      <c r="CU26" s="130">
        <f>SUM(AQ26,+BS26)</f>
        <v>0</v>
      </c>
      <c r="CV26" s="130">
        <f>SUM(AR26,+BT26)</f>
        <v>0</v>
      </c>
      <c r="CW26" s="130">
        <f>SUM(AS26,+BU26)</f>
        <v>16653</v>
      </c>
      <c r="CX26" s="130">
        <f>SUM(AT26,+BV26)</f>
        <v>0</v>
      </c>
      <c r="CY26" s="130">
        <f t="shared" si="27"/>
        <v>16653</v>
      </c>
      <c r="CZ26" s="130">
        <f t="shared" si="28"/>
        <v>0</v>
      </c>
      <c r="DA26" s="130">
        <f t="shared" si="29"/>
        <v>0</v>
      </c>
      <c r="DB26" s="130">
        <f t="shared" si="30"/>
        <v>93811</v>
      </c>
      <c r="DC26" s="130">
        <f t="shared" si="31"/>
        <v>70253</v>
      </c>
      <c r="DD26" s="130">
        <f t="shared" si="32"/>
        <v>23035</v>
      </c>
      <c r="DE26" s="130">
        <f t="shared" si="33"/>
        <v>0</v>
      </c>
      <c r="DF26" s="130">
        <f t="shared" si="34"/>
        <v>523</v>
      </c>
      <c r="DG26" s="130">
        <f t="shared" si="35"/>
        <v>191311</v>
      </c>
      <c r="DH26" s="130">
        <f t="shared" si="36"/>
        <v>0</v>
      </c>
      <c r="DI26" s="130">
        <f t="shared" si="37"/>
        <v>42211</v>
      </c>
      <c r="DJ26" s="130">
        <f t="shared" si="38"/>
        <v>210810</v>
      </c>
    </row>
    <row r="27" spans="1:114" s="122" customFormat="1" ht="12" customHeight="1">
      <c r="A27" s="118" t="s">
        <v>220</v>
      </c>
      <c r="B27" s="133" t="s">
        <v>212</v>
      </c>
      <c r="C27" s="118" t="s">
        <v>213</v>
      </c>
      <c r="D27" s="130">
        <f t="shared" si="0"/>
        <v>89395</v>
      </c>
      <c r="E27" s="130">
        <f t="shared" si="1"/>
        <v>16950</v>
      </c>
      <c r="F27" s="130">
        <v>0</v>
      </c>
      <c r="G27" s="130">
        <v>0</v>
      </c>
      <c r="H27" s="130">
        <v>0</v>
      </c>
      <c r="I27" s="130">
        <v>16379</v>
      </c>
      <c r="J27" s="131" t="s">
        <v>218</v>
      </c>
      <c r="K27" s="130">
        <v>571</v>
      </c>
      <c r="L27" s="130">
        <v>72445</v>
      </c>
      <c r="M27" s="130">
        <f t="shared" si="2"/>
        <v>44597</v>
      </c>
      <c r="N27" s="130">
        <f t="shared" si="3"/>
        <v>7</v>
      </c>
      <c r="O27" s="130">
        <v>0</v>
      </c>
      <c r="P27" s="130">
        <v>0</v>
      </c>
      <c r="Q27" s="130">
        <v>0</v>
      </c>
      <c r="R27" s="130">
        <v>0</v>
      </c>
      <c r="S27" s="131" t="s">
        <v>218</v>
      </c>
      <c r="T27" s="130">
        <v>7</v>
      </c>
      <c r="U27" s="130">
        <v>44590</v>
      </c>
      <c r="V27" s="130">
        <f t="shared" si="4"/>
        <v>133992</v>
      </c>
      <c r="W27" s="130">
        <f t="shared" si="5"/>
        <v>16957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16379</v>
      </c>
      <c r="AB27" s="131" t="s">
        <v>218</v>
      </c>
      <c r="AC27" s="130">
        <f t="shared" si="10"/>
        <v>578</v>
      </c>
      <c r="AD27" s="130">
        <f t="shared" si="11"/>
        <v>117035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6750</v>
      </c>
      <c r="AM27" s="130">
        <f t="shared" si="14"/>
        <v>56028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433</v>
      </c>
      <c r="AT27" s="130">
        <v>0</v>
      </c>
      <c r="AU27" s="130">
        <v>433</v>
      </c>
      <c r="AV27" s="130">
        <v>0</v>
      </c>
      <c r="AW27" s="130">
        <v>0</v>
      </c>
      <c r="AX27" s="130">
        <f t="shared" si="17"/>
        <v>55595</v>
      </c>
      <c r="AY27" s="130">
        <v>55580</v>
      </c>
      <c r="AZ27" s="130">
        <v>15</v>
      </c>
      <c r="BA27" s="130">
        <v>0</v>
      </c>
      <c r="BB27" s="130">
        <v>0</v>
      </c>
      <c r="BC27" s="130">
        <v>26617</v>
      </c>
      <c r="BD27" s="130">
        <v>0</v>
      </c>
      <c r="BE27" s="130">
        <v>0</v>
      </c>
      <c r="BF27" s="130">
        <f t="shared" si="18"/>
        <v>56028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44565</v>
      </c>
      <c r="CF27" s="130">
        <v>0</v>
      </c>
      <c r="CG27" s="130">
        <v>32</v>
      </c>
      <c r="CH27" s="130">
        <f t="shared" si="25"/>
        <v>32</v>
      </c>
      <c r="CI27" s="130">
        <f>SUM(AE27,+BG27)</f>
        <v>0</v>
      </c>
      <c r="CJ27" s="130">
        <f>SUM(AF27,+BH27)</f>
        <v>0</v>
      </c>
      <c r="CK27" s="130">
        <f>SUM(AG27,+BI27)</f>
        <v>0</v>
      </c>
      <c r="CL27" s="130">
        <f>SUM(AH27,+BJ27)</f>
        <v>0</v>
      </c>
      <c r="CM27" s="130">
        <f>SUM(AI27,+BK27)</f>
        <v>0</v>
      </c>
      <c r="CN27" s="130">
        <f>SUM(AJ27,+BL27)</f>
        <v>0</v>
      </c>
      <c r="CO27" s="130">
        <f>SUM(AK27,+BM27)</f>
        <v>0</v>
      </c>
      <c r="CP27" s="130">
        <f>SUM(AL27,+BN27)</f>
        <v>6750</v>
      </c>
      <c r="CQ27" s="130">
        <f>SUM(AM27,+BO27)</f>
        <v>56028</v>
      </c>
      <c r="CR27" s="130">
        <f>SUM(AN27,+BP27)</f>
        <v>0</v>
      </c>
      <c r="CS27" s="130">
        <f>SUM(AO27,+BQ27)</f>
        <v>0</v>
      </c>
      <c r="CT27" s="130">
        <f>SUM(AP27,+BR27)</f>
        <v>0</v>
      </c>
      <c r="CU27" s="130">
        <f>SUM(AQ27,+BS27)</f>
        <v>0</v>
      </c>
      <c r="CV27" s="130">
        <f>SUM(AR27,+BT27)</f>
        <v>0</v>
      </c>
      <c r="CW27" s="130">
        <f>SUM(AS27,+BU27)</f>
        <v>433</v>
      </c>
      <c r="CX27" s="130">
        <f>SUM(AT27,+BV27)</f>
        <v>0</v>
      </c>
      <c r="CY27" s="130">
        <f t="shared" si="27"/>
        <v>433</v>
      </c>
      <c r="CZ27" s="130">
        <f t="shared" si="28"/>
        <v>0</v>
      </c>
      <c r="DA27" s="130">
        <f t="shared" si="29"/>
        <v>0</v>
      </c>
      <c r="DB27" s="130">
        <f t="shared" si="30"/>
        <v>55595</v>
      </c>
      <c r="DC27" s="130">
        <f t="shared" si="31"/>
        <v>55580</v>
      </c>
      <c r="DD27" s="130">
        <f t="shared" si="32"/>
        <v>15</v>
      </c>
      <c r="DE27" s="130">
        <f t="shared" si="33"/>
        <v>0</v>
      </c>
      <c r="DF27" s="130">
        <f t="shared" si="34"/>
        <v>0</v>
      </c>
      <c r="DG27" s="130">
        <f t="shared" si="35"/>
        <v>71182</v>
      </c>
      <c r="DH27" s="130">
        <f t="shared" si="36"/>
        <v>0</v>
      </c>
      <c r="DI27" s="130">
        <f t="shared" si="37"/>
        <v>32</v>
      </c>
      <c r="DJ27" s="130">
        <f t="shared" si="38"/>
        <v>56060</v>
      </c>
    </row>
  </sheetData>
  <sheetProtection/>
  <autoFilter ref="A6:DJ27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220</v>
      </c>
      <c r="B7" s="192" t="s">
        <v>221</v>
      </c>
      <c r="C7" s="191" t="s">
        <v>219</v>
      </c>
      <c r="D7" s="193">
        <f>SUM(D8:D53)</f>
        <v>540559</v>
      </c>
      <c r="E7" s="193">
        <f>SUM(E8:E53)</f>
        <v>438843</v>
      </c>
      <c r="F7" s="193">
        <f>SUM(F8:F53)</f>
        <v>61951</v>
      </c>
      <c r="G7" s="193">
        <f>SUM(G8:G53)</f>
        <v>0</v>
      </c>
      <c r="H7" s="193">
        <f>SUM(H8:H53)</f>
        <v>0</v>
      </c>
      <c r="I7" s="193">
        <f>SUM(I8:I53)</f>
        <v>173245</v>
      </c>
      <c r="J7" s="193">
        <f>SUM(J8:J53)</f>
        <v>2216923</v>
      </c>
      <c r="K7" s="193">
        <f>SUM(K8:K53)</f>
        <v>203647</v>
      </c>
      <c r="L7" s="193">
        <f>SUM(L8:L53)</f>
        <v>101716</v>
      </c>
      <c r="M7" s="193">
        <f>SUM(M8:M53)</f>
        <v>179858</v>
      </c>
      <c r="N7" s="193">
        <f>SUM(N8:N53)</f>
        <v>2404</v>
      </c>
      <c r="O7" s="193">
        <f>SUM(O8:O53)</f>
        <v>0</v>
      </c>
      <c r="P7" s="193">
        <f>SUM(P8:P53)</f>
        <v>0</v>
      </c>
      <c r="Q7" s="193">
        <f>SUM(Q8:Q53)</f>
        <v>0</v>
      </c>
      <c r="R7" s="193">
        <f>SUM(R8:R53)</f>
        <v>0</v>
      </c>
      <c r="S7" s="193">
        <f>SUM(S8:S53)</f>
        <v>1347607</v>
      </c>
      <c r="T7" s="193">
        <f>SUM(T8:T53)</f>
        <v>2404</v>
      </c>
      <c r="U7" s="193">
        <f>SUM(U8:U53)</f>
        <v>177454</v>
      </c>
      <c r="V7" s="193">
        <f>SUM(V8:V53)</f>
        <v>720417</v>
      </c>
      <c r="W7" s="193">
        <f>SUM(W8:W53)</f>
        <v>441247</v>
      </c>
      <c r="X7" s="193">
        <f>SUM(X8:X53)</f>
        <v>61951</v>
      </c>
      <c r="Y7" s="193">
        <f>SUM(Y8:Y53)</f>
        <v>0</v>
      </c>
      <c r="Z7" s="193">
        <f>SUM(Z8:Z53)</f>
        <v>0</v>
      </c>
      <c r="AA7" s="193">
        <f>SUM(AA8:AA53)</f>
        <v>173245</v>
      </c>
      <c r="AB7" s="193">
        <f>SUM(AB8:AB53)</f>
        <v>3564530</v>
      </c>
      <c r="AC7" s="193">
        <f>SUM(AC8:AC53)</f>
        <v>206051</v>
      </c>
      <c r="AD7" s="193">
        <f>SUM(AD8:AD53)</f>
        <v>279170</v>
      </c>
      <c r="AE7" s="193">
        <f>SUM(AE8:AE53)</f>
        <v>111689</v>
      </c>
      <c r="AF7" s="193">
        <f>SUM(AF8:AF53)</f>
        <v>18795</v>
      </c>
      <c r="AG7" s="193">
        <f>SUM(AG8:AG53)</f>
        <v>0</v>
      </c>
      <c r="AH7" s="193">
        <f>SUM(AH8:AH53)</f>
        <v>0</v>
      </c>
      <c r="AI7" s="193">
        <f>SUM(AI8:AI53)</f>
        <v>18795</v>
      </c>
      <c r="AJ7" s="193">
        <f>SUM(AJ8:AJ53)</f>
        <v>0</v>
      </c>
      <c r="AK7" s="193">
        <f>SUM(AK8:AK53)</f>
        <v>92894</v>
      </c>
      <c r="AL7" s="193" t="s">
        <v>218</v>
      </c>
      <c r="AM7" s="193">
        <f>SUM(AM8:AM53)</f>
        <v>2187196</v>
      </c>
      <c r="AN7" s="193">
        <f>SUM(AN8:AN53)</f>
        <v>239354</v>
      </c>
      <c r="AO7" s="193">
        <f>SUM(AO8:AO53)</f>
        <v>114977</v>
      </c>
      <c r="AP7" s="193">
        <f>SUM(AP8:AP53)</f>
        <v>0</v>
      </c>
      <c r="AQ7" s="193">
        <f>SUM(AQ8:AQ53)</f>
        <v>111339</v>
      </c>
      <c r="AR7" s="193">
        <f>SUM(AR8:AR53)</f>
        <v>13038</v>
      </c>
      <c r="AS7" s="193">
        <f>SUM(AS8:AS53)</f>
        <v>677664</v>
      </c>
      <c r="AT7" s="193">
        <f>SUM(AT8:AT53)</f>
        <v>0</v>
      </c>
      <c r="AU7" s="193">
        <f>SUM(AU8:AU53)</f>
        <v>640767</v>
      </c>
      <c r="AV7" s="193">
        <f>SUM(AV8:AV53)</f>
        <v>36897</v>
      </c>
      <c r="AW7" s="193">
        <f>SUM(AW8:AW53)</f>
        <v>0</v>
      </c>
      <c r="AX7" s="193">
        <f>SUM(AX8:AX53)</f>
        <v>1260507</v>
      </c>
      <c r="AY7" s="193">
        <f>SUM(AY8:AY53)</f>
        <v>128491</v>
      </c>
      <c r="AZ7" s="193">
        <f>SUM(AZ8:AZ53)</f>
        <v>1114061</v>
      </c>
      <c r="BA7" s="193">
        <f>SUM(BA8:BA53)</f>
        <v>3501</v>
      </c>
      <c r="BB7" s="193">
        <f>SUM(BB8:BB53)</f>
        <v>14454</v>
      </c>
      <c r="BC7" s="193" t="s">
        <v>218</v>
      </c>
      <c r="BD7" s="193">
        <f>SUM(BD8:BD53)</f>
        <v>9671</v>
      </c>
      <c r="BE7" s="193">
        <f>SUM(BE8:BE53)</f>
        <v>458597</v>
      </c>
      <c r="BF7" s="193">
        <f>SUM(BF8:BF53)</f>
        <v>2757482</v>
      </c>
      <c r="BG7" s="193">
        <f>SUM(BG8:BG53)</f>
        <v>0</v>
      </c>
      <c r="BH7" s="193">
        <f>SUM(BH8:BH53)</f>
        <v>0</v>
      </c>
      <c r="BI7" s="193">
        <f>SUM(BI8:BI53)</f>
        <v>0</v>
      </c>
      <c r="BJ7" s="193">
        <f>SUM(BJ8:BJ53)</f>
        <v>0</v>
      </c>
      <c r="BK7" s="193">
        <f>SUM(BK8:BK53)</f>
        <v>0</v>
      </c>
      <c r="BL7" s="193">
        <f>SUM(BL8:BL53)</f>
        <v>0</v>
      </c>
      <c r="BM7" s="193">
        <f>SUM(BM8:BM53)</f>
        <v>0</v>
      </c>
      <c r="BN7" s="193" t="s">
        <v>218</v>
      </c>
      <c r="BO7" s="193">
        <f>SUM(BO8:BO53)</f>
        <v>1332187</v>
      </c>
      <c r="BP7" s="193">
        <f>SUM(BP8:BP53)</f>
        <v>273132</v>
      </c>
      <c r="BQ7" s="193">
        <f>SUM(BQ8:BQ53)</f>
        <v>248856</v>
      </c>
      <c r="BR7" s="193">
        <f>SUM(BR8:BR53)</f>
        <v>0</v>
      </c>
      <c r="BS7" s="193">
        <f>SUM(BS8:BS53)</f>
        <v>24276</v>
      </c>
      <c r="BT7" s="193">
        <f>SUM(BT8:BT53)</f>
        <v>0</v>
      </c>
      <c r="BU7" s="193">
        <f>SUM(BU8:BU53)</f>
        <v>843187</v>
      </c>
      <c r="BV7" s="193">
        <f>SUM(BV8:BV53)</f>
        <v>0</v>
      </c>
      <c r="BW7" s="193">
        <f>SUM(BW8:BW53)</f>
        <v>843187</v>
      </c>
      <c r="BX7" s="193">
        <f>SUM(BX8:BX53)</f>
        <v>0</v>
      </c>
      <c r="BY7" s="193">
        <f>SUM(BY8:BY53)</f>
        <v>0</v>
      </c>
      <c r="BZ7" s="193">
        <f>SUM(BZ8:BZ53)</f>
        <v>215868</v>
      </c>
      <c r="CA7" s="193">
        <f>SUM(CA8:CA53)</f>
        <v>40044</v>
      </c>
      <c r="CB7" s="193">
        <f>SUM(CB8:CB53)</f>
        <v>158732</v>
      </c>
      <c r="CC7" s="193">
        <f>SUM(CC8:CC53)</f>
        <v>4568</v>
      </c>
      <c r="CD7" s="193">
        <f>SUM(CD8:CD53)</f>
        <v>12524</v>
      </c>
      <c r="CE7" s="193" t="s">
        <v>218</v>
      </c>
      <c r="CF7" s="193">
        <f>SUM(CF8:CF53)</f>
        <v>0</v>
      </c>
      <c r="CG7" s="193">
        <f>SUM(CG8:CG53)</f>
        <v>195278</v>
      </c>
      <c r="CH7" s="193">
        <f>SUM(CH8:CH53)</f>
        <v>1527465</v>
      </c>
      <c r="CI7" s="193">
        <f>SUM(CI8:CI53)</f>
        <v>111689</v>
      </c>
      <c r="CJ7" s="193">
        <f>SUM(CJ8:CJ53)</f>
        <v>18795</v>
      </c>
      <c r="CK7" s="193">
        <f>SUM(CK8:CK53)</f>
        <v>0</v>
      </c>
      <c r="CL7" s="193">
        <f>SUM(CL8:CL53)</f>
        <v>0</v>
      </c>
      <c r="CM7" s="193">
        <f>SUM(CM8:CM53)</f>
        <v>18795</v>
      </c>
      <c r="CN7" s="193">
        <f>SUM(CN8:CN53)</f>
        <v>0</v>
      </c>
      <c r="CO7" s="193">
        <f>SUM(CO8:CO53)</f>
        <v>92894</v>
      </c>
      <c r="CP7" s="193" t="s">
        <v>218</v>
      </c>
      <c r="CQ7" s="193">
        <f>SUM(CQ8:CQ53)</f>
        <v>3519383</v>
      </c>
      <c r="CR7" s="193">
        <f>SUM(CR8:CR53)</f>
        <v>512486</v>
      </c>
      <c r="CS7" s="193">
        <f>SUM(CS8:CS53)</f>
        <v>363833</v>
      </c>
      <c r="CT7" s="193">
        <f>SUM(CT8:CT53)</f>
        <v>0</v>
      </c>
      <c r="CU7" s="193">
        <f>SUM(CU8:CU53)</f>
        <v>135615</v>
      </c>
      <c r="CV7" s="193">
        <f>SUM(CV8:CV53)</f>
        <v>13038</v>
      </c>
      <c r="CW7" s="193">
        <f>SUM(CW8:CW53)</f>
        <v>1520851</v>
      </c>
      <c r="CX7" s="193">
        <f>SUM(CX8:CX53)</f>
        <v>0</v>
      </c>
      <c r="CY7" s="193">
        <f>SUM(CY8:CY53)</f>
        <v>1483954</v>
      </c>
      <c r="CZ7" s="193">
        <f>SUM(CZ8:CZ53)</f>
        <v>36897</v>
      </c>
      <c r="DA7" s="193">
        <f>SUM(DA8:DA53)</f>
        <v>0</v>
      </c>
      <c r="DB7" s="193">
        <f>SUM(DB8:DB53)</f>
        <v>1476375</v>
      </c>
      <c r="DC7" s="193">
        <f>SUM(DC8:DC53)</f>
        <v>168535</v>
      </c>
      <c r="DD7" s="193">
        <f>SUM(DD8:DD53)</f>
        <v>1272793</v>
      </c>
      <c r="DE7" s="193">
        <f>SUM(DE8:DE53)</f>
        <v>8069</v>
      </c>
      <c r="DF7" s="193">
        <f>SUM(DF8:DF53)</f>
        <v>26978</v>
      </c>
      <c r="DG7" s="193" t="s">
        <v>218</v>
      </c>
      <c r="DH7" s="193">
        <f>SUM(DH8:DH53)</f>
        <v>9671</v>
      </c>
      <c r="DI7" s="193">
        <f>SUM(DI8:DI53)</f>
        <v>653875</v>
      </c>
      <c r="DJ7" s="193">
        <f>SUM(DJ8:DJ53)</f>
        <v>4284947</v>
      </c>
    </row>
    <row r="8" spans="1:114" s="122" customFormat="1" ht="12" customHeight="1">
      <c r="A8" s="118" t="s">
        <v>220</v>
      </c>
      <c r="B8" s="134" t="s">
        <v>251</v>
      </c>
      <c r="C8" s="118" t="s">
        <v>252</v>
      </c>
      <c r="D8" s="120">
        <f aca="true" t="shared" si="0" ref="D8:D16">SUM(E8,+L8)</f>
        <v>0</v>
      </c>
      <c r="E8" s="120">
        <f aca="true" t="shared" si="1" ref="E8:E16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6">SUM(N8,+U8)</f>
        <v>0</v>
      </c>
      <c r="N8" s="120">
        <f aca="true" t="shared" si="3" ref="N8:N16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315000</v>
      </c>
      <c r="T8" s="120">
        <v>0</v>
      </c>
      <c r="U8" s="120">
        <v>0</v>
      </c>
      <c r="V8" s="120">
        <f aca="true" t="shared" si="4" ref="V8:V16">+SUM(D8,M8)</f>
        <v>0</v>
      </c>
      <c r="W8" s="120">
        <f aca="true" t="shared" si="5" ref="W8:W16">+SUM(E8,N8)</f>
        <v>0</v>
      </c>
      <c r="X8" s="120">
        <f aca="true" t="shared" si="6" ref="X8:X16">+SUM(F8,O8)</f>
        <v>0</v>
      </c>
      <c r="Y8" s="120">
        <f aca="true" t="shared" si="7" ref="Y8:Y16">+SUM(G8,P8)</f>
        <v>0</v>
      </c>
      <c r="Z8" s="120">
        <f aca="true" t="shared" si="8" ref="Z8:Z16">+SUM(H8,Q8)</f>
        <v>0</v>
      </c>
      <c r="AA8" s="120">
        <f aca="true" t="shared" si="9" ref="AA8:AA16">+SUM(I8,R8)</f>
        <v>0</v>
      </c>
      <c r="AB8" s="120">
        <f aca="true" t="shared" si="10" ref="AB8:AB16">+SUM(J8,S8)</f>
        <v>315000</v>
      </c>
      <c r="AC8" s="120">
        <f aca="true" t="shared" si="11" ref="AC8:AC16">+SUM(K8,T8)</f>
        <v>0</v>
      </c>
      <c r="AD8" s="120">
        <f aca="true" t="shared" si="12" ref="AD8:AD16">+SUM(L8,U8)</f>
        <v>0</v>
      </c>
      <c r="AE8" s="120">
        <f aca="true" t="shared" si="13" ref="AE8:AE16">SUM(AF8,+AK8)</f>
        <v>0</v>
      </c>
      <c r="AF8" s="120">
        <f aca="true" t="shared" si="14" ref="AF8:AF16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218</v>
      </c>
      <c r="AM8" s="120">
        <f aca="true" t="shared" si="15" ref="AM8:AM16">SUM(AN8,AS8,AW8,AX8,BD8)</f>
        <v>0</v>
      </c>
      <c r="AN8" s="120">
        <f aca="true" t="shared" si="16" ref="AN8:AN16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6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6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218</v>
      </c>
      <c r="BD8" s="120">
        <v>0</v>
      </c>
      <c r="BE8" s="120">
        <v>0</v>
      </c>
      <c r="BF8" s="120">
        <f aca="true" t="shared" si="19" ref="BF8:BF16">SUM(AE8,+AM8,+BE8)</f>
        <v>0</v>
      </c>
      <c r="BG8" s="120">
        <f aca="true" t="shared" si="20" ref="BG8:BG16">SUM(BH8,+BM8)</f>
        <v>0</v>
      </c>
      <c r="BH8" s="120">
        <f aca="true" t="shared" si="21" ref="BH8:BH16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218</v>
      </c>
      <c r="BO8" s="120">
        <f aca="true" t="shared" si="22" ref="BO8:BO16">SUM(BP8,BU8,BY8,BZ8,CF8)</f>
        <v>304964</v>
      </c>
      <c r="BP8" s="120">
        <f aca="true" t="shared" si="23" ref="BP8:BP16">SUM(BQ8:BT8)</f>
        <v>98211</v>
      </c>
      <c r="BQ8" s="120">
        <v>98211</v>
      </c>
      <c r="BR8" s="120">
        <v>0</v>
      </c>
      <c r="BS8" s="120">
        <v>0</v>
      </c>
      <c r="BT8" s="120">
        <v>0</v>
      </c>
      <c r="BU8" s="120">
        <f aca="true" t="shared" si="24" ref="BU8:BU16">SUM(BV8:BX8)</f>
        <v>195427</v>
      </c>
      <c r="BV8" s="120">
        <v>0</v>
      </c>
      <c r="BW8" s="120">
        <v>195427</v>
      </c>
      <c r="BX8" s="120">
        <v>0</v>
      </c>
      <c r="BY8" s="120">
        <v>0</v>
      </c>
      <c r="BZ8" s="120">
        <f aca="true" t="shared" si="25" ref="BZ8:BZ16">SUM(CA8:CD8)</f>
        <v>11326</v>
      </c>
      <c r="CA8" s="120">
        <v>0</v>
      </c>
      <c r="CB8" s="120">
        <v>7239</v>
      </c>
      <c r="CC8" s="120">
        <v>0</v>
      </c>
      <c r="CD8" s="120">
        <v>4087</v>
      </c>
      <c r="CE8" s="121" t="s">
        <v>218</v>
      </c>
      <c r="CF8" s="120">
        <v>0</v>
      </c>
      <c r="CG8" s="120">
        <v>10036</v>
      </c>
      <c r="CH8" s="120">
        <f aca="true" t="shared" si="26" ref="CH8:CH16">SUM(BG8,+BO8,+CG8)</f>
        <v>315000</v>
      </c>
      <c r="CI8" s="120">
        <f aca="true" t="shared" si="27" ref="CI8:CI16">SUM(AE8,+BG8)</f>
        <v>0</v>
      </c>
      <c r="CJ8" s="120">
        <f aca="true" t="shared" si="28" ref="CJ8:CJ16">SUM(AF8,+BH8)</f>
        <v>0</v>
      </c>
      <c r="CK8" s="120">
        <f aca="true" t="shared" si="29" ref="CK8:CK16">SUM(AG8,+BI8)</f>
        <v>0</v>
      </c>
      <c r="CL8" s="120">
        <f aca="true" t="shared" si="30" ref="CL8:CL16">SUM(AH8,+BJ8)</f>
        <v>0</v>
      </c>
      <c r="CM8" s="120">
        <f aca="true" t="shared" si="31" ref="CM8:CM16">SUM(AI8,+BK8)</f>
        <v>0</v>
      </c>
      <c r="CN8" s="120">
        <f aca="true" t="shared" si="32" ref="CN8:CN16">SUM(AJ8,+BL8)</f>
        <v>0</v>
      </c>
      <c r="CO8" s="120">
        <f aca="true" t="shared" si="33" ref="CO8:CO16">SUM(AK8,+BM8)</f>
        <v>0</v>
      </c>
      <c r="CP8" s="121" t="s">
        <v>218</v>
      </c>
      <c r="CQ8" s="120">
        <f aca="true" t="shared" si="34" ref="CQ8:CQ16">SUM(AM8,+BO8)</f>
        <v>304964</v>
      </c>
      <c r="CR8" s="120">
        <f aca="true" t="shared" si="35" ref="CR8:CR16">SUM(AN8,+BP8)</f>
        <v>98211</v>
      </c>
      <c r="CS8" s="120">
        <f aca="true" t="shared" si="36" ref="CS8:CS16">SUM(AO8,+BQ8)</f>
        <v>98211</v>
      </c>
      <c r="CT8" s="120">
        <f aca="true" t="shared" si="37" ref="CT8:CT16">SUM(AP8,+BR8)</f>
        <v>0</v>
      </c>
      <c r="CU8" s="120">
        <f aca="true" t="shared" si="38" ref="CU8:CU16">SUM(AQ8,+BS8)</f>
        <v>0</v>
      </c>
      <c r="CV8" s="120">
        <f aca="true" t="shared" si="39" ref="CV8:CV16">SUM(AR8,+BT8)</f>
        <v>0</v>
      </c>
      <c r="CW8" s="120">
        <f aca="true" t="shared" si="40" ref="CW8:CW16">SUM(AS8,+BU8)</f>
        <v>195427</v>
      </c>
      <c r="CX8" s="120">
        <f aca="true" t="shared" si="41" ref="CX8:CX16">SUM(AT8,+BV8)</f>
        <v>0</v>
      </c>
      <c r="CY8" s="120">
        <f aca="true" t="shared" si="42" ref="CY8:CY16">SUM(AU8,+BW8)</f>
        <v>195427</v>
      </c>
      <c r="CZ8" s="120">
        <f aca="true" t="shared" si="43" ref="CZ8:CZ16">SUM(AV8,+BX8)</f>
        <v>0</v>
      </c>
      <c r="DA8" s="120">
        <f aca="true" t="shared" si="44" ref="DA8:DA16">SUM(AW8,+BY8)</f>
        <v>0</v>
      </c>
      <c r="DB8" s="120">
        <f aca="true" t="shared" si="45" ref="DB8:DB16">SUM(AX8,+BZ8)</f>
        <v>11326</v>
      </c>
      <c r="DC8" s="120">
        <f aca="true" t="shared" si="46" ref="DC8:DC16">SUM(AY8,+CA8)</f>
        <v>0</v>
      </c>
      <c r="DD8" s="120">
        <f aca="true" t="shared" si="47" ref="DD8:DD16">SUM(AZ8,+CB8)</f>
        <v>7239</v>
      </c>
      <c r="DE8" s="120">
        <f aca="true" t="shared" si="48" ref="DE8:DE16">SUM(BA8,+CC8)</f>
        <v>0</v>
      </c>
      <c r="DF8" s="120">
        <f aca="true" t="shared" si="49" ref="DF8:DF16">SUM(BB8,+CD8)</f>
        <v>4087</v>
      </c>
      <c r="DG8" s="121" t="s">
        <v>218</v>
      </c>
      <c r="DH8" s="120">
        <f aca="true" t="shared" si="50" ref="DH8:DH16">SUM(BD8,+CF8)</f>
        <v>0</v>
      </c>
      <c r="DI8" s="120">
        <f aca="true" t="shared" si="51" ref="DI8:DI16">SUM(BE8,+CG8)</f>
        <v>10036</v>
      </c>
      <c r="DJ8" s="120">
        <f aca="true" t="shared" si="52" ref="DJ8:DJ16">SUM(BF8,+CH8)</f>
        <v>315000</v>
      </c>
    </row>
    <row r="9" spans="1:114" s="122" customFormat="1" ht="12" customHeight="1">
      <c r="A9" s="118" t="s">
        <v>220</v>
      </c>
      <c r="B9" s="134" t="s">
        <v>253</v>
      </c>
      <c r="C9" s="118" t="s">
        <v>254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75390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230000</v>
      </c>
      <c r="T9" s="120"/>
      <c r="U9" s="120">
        <v>75390</v>
      </c>
      <c r="V9" s="120">
        <f t="shared" si="4"/>
        <v>75390</v>
      </c>
      <c r="W9" s="120">
        <f t="shared" si="5"/>
        <v>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0</v>
      </c>
      <c r="AB9" s="120">
        <f t="shared" si="10"/>
        <v>230000</v>
      </c>
      <c r="AC9" s="120">
        <f t="shared" si="11"/>
        <v>0</v>
      </c>
      <c r="AD9" s="120">
        <f t="shared" si="12"/>
        <v>75390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218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218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218</v>
      </c>
      <c r="BO9" s="120">
        <f t="shared" si="22"/>
        <v>233731</v>
      </c>
      <c r="BP9" s="120">
        <f t="shared" si="23"/>
        <v>69645</v>
      </c>
      <c r="BQ9" s="120">
        <v>69645</v>
      </c>
      <c r="BR9" s="120">
        <v>0</v>
      </c>
      <c r="BS9" s="120">
        <v>0</v>
      </c>
      <c r="BT9" s="120">
        <v>0</v>
      </c>
      <c r="BU9" s="120">
        <f t="shared" si="24"/>
        <v>148919</v>
      </c>
      <c r="BV9" s="120">
        <v>0</v>
      </c>
      <c r="BW9" s="120">
        <v>148919</v>
      </c>
      <c r="BX9" s="120">
        <v>0</v>
      </c>
      <c r="BY9" s="120">
        <v>0</v>
      </c>
      <c r="BZ9" s="120">
        <f t="shared" si="25"/>
        <v>15167</v>
      </c>
      <c r="CA9" s="120">
        <v>2837</v>
      </c>
      <c r="CB9" s="120">
        <v>7762</v>
      </c>
      <c r="CC9" s="120">
        <v>4568</v>
      </c>
      <c r="CD9" s="120">
        <v>0</v>
      </c>
      <c r="CE9" s="121" t="s">
        <v>218</v>
      </c>
      <c r="CF9" s="120">
        <v>0</v>
      </c>
      <c r="CG9" s="120">
        <v>71659</v>
      </c>
      <c r="CH9" s="120">
        <f t="shared" si="26"/>
        <v>305390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218</v>
      </c>
      <c r="CQ9" s="120">
        <f t="shared" si="34"/>
        <v>233731</v>
      </c>
      <c r="CR9" s="120">
        <f t="shared" si="35"/>
        <v>69645</v>
      </c>
      <c r="CS9" s="120">
        <f t="shared" si="36"/>
        <v>69645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148919</v>
      </c>
      <c r="CX9" s="120">
        <f t="shared" si="41"/>
        <v>0</v>
      </c>
      <c r="CY9" s="120">
        <f t="shared" si="42"/>
        <v>148919</v>
      </c>
      <c r="CZ9" s="120">
        <f t="shared" si="43"/>
        <v>0</v>
      </c>
      <c r="DA9" s="120">
        <f t="shared" si="44"/>
        <v>0</v>
      </c>
      <c r="DB9" s="120">
        <f t="shared" si="45"/>
        <v>15167</v>
      </c>
      <c r="DC9" s="120">
        <f t="shared" si="46"/>
        <v>2837</v>
      </c>
      <c r="DD9" s="120">
        <f t="shared" si="47"/>
        <v>7762</v>
      </c>
      <c r="DE9" s="120">
        <f t="shared" si="48"/>
        <v>4568</v>
      </c>
      <c r="DF9" s="120">
        <f t="shared" si="49"/>
        <v>0</v>
      </c>
      <c r="DG9" s="121" t="s">
        <v>218</v>
      </c>
      <c r="DH9" s="120">
        <f t="shared" si="50"/>
        <v>0</v>
      </c>
      <c r="DI9" s="120">
        <f t="shared" si="51"/>
        <v>71659</v>
      </c>
      <c r="DJ9" s="120">
        <f t="shared" si="52"/>
        <v>305390</v>
      </c>
    </row>
    <row r="10" spans="1:114" s="122" customFormat="1" ht="12" customHeight="1">
      <c r="A10" s="118" t="s">
        <v>220</v>
      </c>
      <c r="B10" s="133" t="s">
        <v>255</v>
      </c>
      <c r="C10" s="118" t="s">
        <v>256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23226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264954</v>
      </c>
      <c r="T10" s="120">
        <v>0</v>
      </c>
      <c r="U10" s="120">
        <v>23226</v>
      </c>
      <c r="V10" s="120">
        <f t="shared" si="4"/>
        <v>23226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0">
        <f t="shared" si="10"/>
        <v>264954</v>
      </c>
      <c r="AC10" s="120">
        <f t="shared" si="11"/>
        <v>0</v>
      </c>
      <c r="AD10" s="120">
        <f t="shared" si="12"/>
        <v>23226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218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218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218</v>
      </c>
      <c r="BO10" s="120">
        <f t="shared" si="22"/>
        <v>288180</v>
      </c>
      <c r="BP10" s="120">
        <f t="shared" si="23"/>
        <v>77283</v>
      </c>
      <c r="BQ10" s="120">
        <v>53007</v>
      </c>
      <c r="BR10" s="120">
        <v>0</v>
      </c>
      <c r="BS10" s="120">
        <v>24276</v>
      </c>
      <c r="BT10" s="120">
        <v>0</v>
      </c>
      <c r="BU10" s="120">
        <f t="shared" si="24"/>
        <v>166296</v>
      </c>
      <c r="BV10" s="120">
        <v>0</v>
      </c>
      <c r="BW10" s="120">
        <v>166296</v>
      </c>
      <c r="BX10" s="120">
        <v>0</v>
      </c>
      <c r="BY10" s="120">
        <v>0</v>
      </c>
      <c r="BZ10" s="120">
        <f t="shared" si="25"/>
        <v>44601</v>
      </c>
      <c r="CA10" s="120">
        <v>36708</v>
      </c>
      <c r="CB10" s="120">
        <v>6230</v>
      </c>
      <c r="CC10" s="120">
        <v>0</v>
      </c>
      <c r="CD10" s="120">
        <v>1663</v>
      </c>
      <c r="CE10" s="121" t="s">
        <v>218</v>
      </c>
      <c r="CF10" s="120">
        <v>0</v>
      </c>
      <c r="CG10" s="120">
        <v>0</v>
      </c>
      <c r="CH10" s="120">
        <f t="shared" si="26"/>
        <v>288180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218</v>
      </c>
      <c r="CQ10" s="120">
        <f t="shared" si="34"/>
        <v>288180</v>
      </c>
      <c r="CR10" s="120">
        <f t="shared" si="35"/>
        <v>77283</v>
      </c>
      <c r="CS10" s="120">
        <f t="shared" si="36"/>
        <v>53007</v>
      </c>
      <c r="CT10" s="120">
        <f t="shared" si="37"/>
        <v>0</v>
      </c>
      <c r="CU10" s="120">
        <f t="shared" si="38"/>
        <v>24276</v>
      </c>
      <c r="CV10" s="120">
        <f t="shared" si="39"/>
        <v>0</v>
      </c>
      <c r="CW10" s="120">
        <f t="shared" si="40"/>
        <v>166296</v>
      </c>
      <c r="CX10" s="120">
        <f t="shared" si="41"/>
        <v>0</v>
      </c>
      <c r="CY10" s="120">
        <f t="shared" si="42"/>
        <v>166296</v>
      </c>
      <c r="CZ10" s="120">
        <f t="shared" si="43"/>
        <v>0</v>
      </c>
      <c r="DA10" s="120">
        <f t="shared" si="44"/>
        <v>0</v>
      </c>
      <c r="DB10" s="120">
        <f t="shared" si="45"/>
        <v>44601</v>
      </c>
      <c r="DC10" s="120">
        <f t="shared" si="46"/>
        <v>36708</v>
      </c>
      <c r="DD10" s="120">
        <f t="shared" si="47"/>
        <v>6230</v>
      </c>
      <c r="DE10" s="120">
        <f t="shared" si="48"/>
        <v>0</v>
      </c>
      <c r="DF10" s="120">
        <f t="shared" si="49"/>
        <v>1663</v>
      </c>
      <c r="DG10" s="121" t="s">
        <v>218</v>
      </c>
      <c r="DH10" s="120">
        <f t="shared" si="50"/>
        <v>0</v>
      </c>
      <c r="DI10" s="120">
        <f t="shared" si="51"/>
        <v>0</v>
      </c>
      <c r="DJ10" s="120">
        <f t="shared" si="52"/>
        <v>288180</v>
      </c>
    </row>
    <row r="11" spans="1:114" s="122" customFormat="1" ht="12" customHeight="1">
      <c r="A11" s="118" t="s">
        <v>220</v>
      </c>
      <c r="B11" s="134" t="s">
        <v>257</v>
      </c>
      <c r="C11" s="118" t="s">
        <v>258</v>
      </c>
      <c r="D11" s="120">
        <f t="shared" si="0"/>
        <v>70765</v>
      </c>
      <c r="E11" s="120">
        <f t="shared" si="1"/>
        <v>241</v>
      </c>
      <c r="F11" s="120">
        <v>0</v>
      </c>
      <c r="G11" s="120">
        <v>0</v>
      </c>
      <c r="H11" s="120">
        <v>0</v>
      </c>
      <c r="I11" s="120">
        <v>0</v>
      </c>
      <c r="J11" s="120">
        <v>600268</v>
      </c>
      <c r="K11" s="120">
        <v>241</v>
      </c>
      <c r="L11" s="120">
        <v>70524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70765</v>
      </c>
      <c r="W11" s="120">
        <f t="shared" si="5"/>
        <v>241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0</v>
      </c>
      <c r="AB11" s="120">
        <f t="shared" si="10"/>
        <v>600268</v>
      </c>
      <c r="AC11" s="120">
        <f t="shared" si="11"/>
        <v>241</v>
      </c>
      <c r="AD11" s="120">
        <f t="shared" si="12"/>
        <v>70524</v>
      </c>
      <c r="AE11" s="120">
        <f t="shared" si="13"/>
        <v>18795</v>
      </c>
      <c r="AF11" s="120">
        <f t="shared" si="14"/>
        <v>18795</v>
      </c>
      <c r="AG11" s="120">
        <v>0</v>
      </c>
      <c r="AH11" s="120">
        <v>0</v>
      </c>
      <c r="AI11" s="120">
        <v>18795</v>
      </c>
      <c r="AJ11" s="120">
        <v>0</v>
      </c>
      <c r="AK11" s="120">
        <v>0</v>
      </c>
      <c r="AL11" s="121" t="s">
        <v>218</v>
      </c>
      <c r="AM11" s="120">
        <f t="shared" si="15"/>
        <v>585747</v>
      </c>
      <c r="AN11" s="120">
        <f t="shared" si="16"/>
        <v>43731</v>
      </c>
      <c r="AO11" s="120">
        <v>18742</v>
      </c>
      <c r="AP11" s="120">
        <v>0</v>
      </c>
      <c r="AQ11" s="120">
        <v>18742</v>
      </c>
      <c r="AR11" s="120">
        <v>6247</v>
      </c>
      <c r="AS11" s="120">
        <f t="shared" si="17"/>
        <v>400380</v>
      </c>
      <c r="AT11" s="120">
        <v>0</v>
      </c>
      <c r="AU11" s="120">
        <v>383355</v>
      </c>
      <c r="AV11" s="120">
        <v>17025</v>
      </c>
      <c r="AW11" s="120">
        <v>0</v>
      </c>
      <c r="AX11" s="120">
        <f t="shared" si="18"/>
        <v>131965</v>
      </c>
      <c r="AY11" s="120">
        <v>0</v>
      </c>
      <c r="AZ11" s="120">
        <v>127239</v>
      </c>
      <c r="BA11" s="120">
        <v>202</v>
      </c>
      <c r="BB11" s="120">
        <v>4524</v>
      </c>
      <c r="BC11" s="121" t="s">
        <v>218</v>
      </c>
      <c r="BD11" s="120">
        <v>9671</v>
      </c>
      <c r="BE11" s="120">
        <v>66491</v>
      </c>
      <c r="BF11" s="120">
        <f t="shared" si="19"/>
        <v>671033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218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218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18795</v>
      </c>
      <c r="CJ11" s="120">
        <f t="shared" si="28"/>
        <v>18795</v>
      </c>
      <c r="CK11" s="120">
        <f t="shared" si="29"/>
        <v>0</v>
      </c>
      <c r="CL11" s="120">
        <f t="shared" si="30"/>
        <v>0</v>
      </c>
      <c r="CM11" s="120">
        <f t="shared" si="31"/>
        <v>18795</v>
      </c>
      <c r="CN11" s="120">
        <f t="shared" si="32"/>
        <v>0</v>
      </c>
      <c r="CO11" s="120">
        <f t="shared" si="33"/>
        <v>0</v>
      </c>
      <c r="CP11" s="121" t="s">
        <v>218</v>
      </c>
      <c r="CQ11" s="120">
        <f t="shared" si="34"/>
        <v>585747</v>
      </c>
      <c r="CR11" s="120">
        <f t="shared" si="35"/>
        <v>43731</v>
      </c>
      <c r="CS11" s="120">
        <f t="shared" si="36"/>
        <v>18742</v>
      </c>
      <c r="CT11" s="120">
        <f t="shared" si="37"/>
        <v>0</v>
      </c>
      <c r="CU11" s="120">
        <f t="shared" si="38"/>
        <v>18742</v>
      </c>
      <c r="CV11" s="120">
        <f t="shared" si="39"/>
        <v>6247</v>
      </c>
      <c r="CW11" s="120">
        <f t="shared" si="40"/>
        <v>400380</v>
      </c>
      <c r="CX11" s="120">
        <f t="shared" si="41"/>
        <v>0</v>
      </c>
      <c r="CY11" s="120">
        <f t="shared" si="42"/>
        <v>383355</v>
      </c>
      <c r="CZ11" s="120">
        <f t="shared" si="43"/>
        <v>17025</v>
      </c>
      <c r="DA11" s="120">
        <f t="shared" si="44"/>
        <v>0</v>
      </c>
      <c r="DB11" s="120">
        <f t="shared" si="45"/>
        <v>131965</v>
      </c>
      <c r="DC11" s="120">
        <f t="shared" si="46"/>
        <v>0</v>
      </c>
      <c r="DD11" s="120">
        <f t="shared" si="47"/>
        <v>127239</v>
      </c>
      <c r="DE11" s="120">
        <f t="shared" si="48"/>
        <v>202</v>
      </c>
      <c r="DF11" s="120">
        <f t="shared" si="49"/>
        <v>4524</v>
      </c>
      <c r="DG11" s="121" t="s">
        <v>218</v>
      </c>
      <c r="DH11" s="120">
        <f t="shared" si="50"/>
        <v>9671</v>
      </c>
      <c r="DI11" s="120">
        <f t="shared" si="51"/>
        <v>66491</v>
      </c>
      <c r="DJ11" s="120">
        <f t="shared" si="52"/>
        <v>671033</v>
      </c>
    </row>
    <row r="12" spans="1:114" s="122" customFormat="1" ht="12" customHeight="1">
      <c r="A12" s="118" t="s">
        <v>220</v>
      </c>
      <c r="B12" s="133" t="s">
        <v>259</v>
      </c>
      <c r="C12" s="118" t="s">
        <v>260</v>
      </c>
      <c r="D12" s="130">
        <f t="shared" si="0"/>
        <v>97475</v>
      </c>
      <c r="E12" s="130">
        <f t="shared" si="1"/>
        <v>66283</v>
      </c>
      <c r="F12" s="130">
        <v>0</v>
      </c>
      <c r="G12" s="130">
        <v>0</v>
      </c>
      <c r="H12" s="130">
        <v>0</v>
      </c>
      <c r="I12" s="130">
        <v>37734</v>
      </c>
      <c r="J12" s="130">
        <v>455647</v>
      </c>
      <c r="K12" s="130">
        <v>28549</v>
      </c>
      <c r="L12" s="130">
        <v>31192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97475</v>
      </c>
      <c r="W12" s="130">
        <f t="shared" si="5"/>
        <v>66283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37734</v>
      </c>
      <c r="AB12" s="130">
        <f t="shared" si="10"/>
        <v>455647</v>
      </c>
      <c r="AC12" s="130">
        <f t="shared" si="11"/>
        <v>28549</v>
      </c>
      <c r="AD12" s="130">
        <f t="shared" si="12"/>
        <v>31192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218</v>
      </c>
      <c r="AM12" s="130">
        <f t="shared" si="15"/>
        <v>553122</v>
      </c>
      <c r="AN12" s="130">
        <f t="shared" si="16"/>
        <v>127861</v>
      </c>
      <c r="AO12" s="130">
        <v>32005</v>
      </c>
      <c r="AP12" s="130">
        <v>0</v>
      </c>
      <c r="AQ12" s="130">
        <v>89065</v>
      </c>
      <c r="AR12" s="130">
        <v>6791</v>
      </c>
      <c r="AS12" s="130">
        <f t="shared" si="17"/>
        <v>222477</v>
      </c>
      <c r="AT12" s="130">
        <v>0</v>
      </c>
      <c r="AU12" s="130">
        <v>202605</v>
      </c>
      <c r="AV12" s="130">
        <v>19872</v>
      </c>
      <c r="AW12" s="130">
        <v>0</v>
      </c>
      <c r="AX12" s="130">
        <f t="shared" si="18"/>
        <v>202784</v>
      </c>
      <c r="AY12" s="130">
        <v>118252</v>
      </c>
      <c r="AZ12" s="130">
        <v>71303</v>
      </c>
      <c r="BA12" s="130">
        <v>3299</v>
      </c>
      <c r="BB12" s="130">
        <v>9930</v>
      </c>
      <c r="BC12" s="131" t="s">
        <v>218</v>
      </c>
      <c r="BD12" s="130">
        <v>0</v>
      </c>
      <c r="BE12" s="130">
        <v>0</v>
      </c>
      <c r="BF12" s="130">
        <f t="shared" si="19"/>
        <v>553122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218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218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218</v>
      </c>
      <c r="CQ12" s="130">
        <f t="shared" si="34"/>
        <v>553122</v>
      </c>
      <c r="CR12" s="130">
        <f t="shared" si="35"/>
        <v>127861</v>
      </c>
      <c r="CS12" s="130">
        <f t="shared" si="36"/>
        <v>32005</v>
      </c>
      <c r="CT12" s="130">
        <f t="shared" si="37"/>
        <v>0</v>
      </c>
      <c r="CU12" s="130">
        <f t="shared" si="38"/>
        <v>89065</v>
      </c>
      <c r="CV12" s="130">
        <f t="shared" si="39"/>
        <v>6791</v>
      </c>
      <c r="CW12" s="130">
        <f t="shared" si="40"/>
        <v>222477</v>
      </c>
      <c r="CX12" s="130">
        <f t="shared" si="41"/>
        <v>0</v>
      </c>
      <c r="CY12" s="130">
        <f t="shared" si="42"/>
        <v>202605</v>
      </c>
      <c r="CZ12" s="130">
        <f t="shared" si="43"/>
        <v>19872</v>
      </c>
      <c r="DA12" s="130">
        <f t="shared" si="44"/>
        <v>0</v>
      </c>
      <c r="DB12" s="130">
        <f t="shared" si="45"/>
        <v>202784</v>
      </c>
      <c r="DC12" s="130">
        <f t="shared" si="46"/>
        <v>118252</v>
      </c>
      <c r="DD12" s="130">
        <f t="shared" si="47"/>
        <v>71303</v>
      </c>
      <c r="DE12" s="130">
        <f t="shared" si="48"/>
        <v>3299</v>
      </c>
      <c r="DF12" s="130">
        <f t="shared" si="49"/>
        <v>9930</v>
      </c>
      <c r="DG12" s="131" t="s">
        <v>218</v>
      </c>
      <c r="DH12" s="130">
        <f t="shared" si="50"/>
        <v>0</v>
      </c>
      <c r="DI12" s="130">
        <f t="shared" si="51"/>
        <v>0</v>
      </c>
      <c r="DJ12" s="130">
        <f t="shared" si="52"/>
        <v>553122</v>
      </c>
    </row>
    <row r="13" spans="1:114" s="122" customFormat="1" ht="12" customHeight="1">
      <c r="A13" s="118" t="s">
        <v>220</v>
      </c>
      <c r="B13" s="133" t="s">
        <v>261</v>
      </c>
      <c r="C13" s="118" t="s">
        <v>262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13933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217197</v>
      </c>
      <c r="T13" s="130">
        <v>0</v>
      </c>
      <c r="U13" s="130">
        <v>13933</v>
      </c>
      <c r="V13" s="130">
        <f t="shared" si="4"/>
        <v>13933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0">
        <f t="shared" si="10"/>
        <v>217197</v>
      </c>
      <c r="AC13" s="130">
        <f t="shared" si="11"/>
        <v>0</v>
      </c>
      <c r="AD13" s="130">
        <f t="shared" si="12"/>
        <v>13933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218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218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218</v>
      </c>
      <c r="BO13" s="130">
        <f t="shared" si="22"/>
        <v>231130</v>
      </c>
      <c r="BP13" s="130">
        <f t="shared" si="23"/>
        <v>13411</v>
      </c>
      <c r="BQ13" s="130">
        <v>13411</v>
      </c>
      <c r="BR13" s="130">
        <v>0</v>
      </c>
      <c r="BS13" s="130">
        <v>0</v>
      </c>
      <c r="BT13" s="130">
        <v>0</v>
      </c>
      <c r="BU13" s="130">
        <f t="shared" si="24"/>
        <v>143093</v>
      </c>
      <c r="BV13" s="130">
        <v>0</v>
      </c>
      <c r="BW13" s="130">
        <v>143093</v>
      </c>
      <c r="BX13" s="130">
        <v>0</v>
      </c>
      <c r="BY13" s="130">
        <v>0</v>
      </c>
      <c r="BZ13" s="130">
        <f t="shared" si="25"/>
        <v>74626</v>
      </c>
      <c r="CA13" s="130">
        <v>499</v>
      </c>
      <c r="CB13" s="130">
        <v>67802</v>
      </c>
      <c r="CC13" s="130">
        <v>0</v>
      </c>
      <c r="CD13" s="130">
        <v>6325</v>
      </c>
      <c r="CE13" s="131" t="s">
        <v>218</v>
      </c>
      <c r="CF13" s="130">
        <v>0</v>
      </c>
      <c r="CG13" s="130">
        <v>0</v>
      </c>
      <c r="CH13" s="130">
        <f t="shared" si="26"/>
        <v>231130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218</v>
      </c>
      <c r="CQ13" s="130">
        <f t="shared" si="34"/>
        <v>231130</v>
      </c>
      <c r="CR13" s="130">
        <f t="shared" si="35"/>
        <v>13411</v>
      </c>
      <c r="CS13" s="130">
        <f t="shared" si="36"/>
        <v>13411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143093</v>
      </c>
      <c r="CX13" s="130">
        <f t="shared" si="41"/>
        <v>0</v>
      </c>
      <c r="CY13" s="130">
        <f t="shared" si="42"/>
        <v>143093</v>
      </c>
      <c r="CZ13" s="130">
        <f t="shared" si="43"/>
        <v>0</v>
      </c>
      <c r="DA13" s="130">
        <f t="shared" si="44"/>
        <v>0</v>
      </c>
      <c r="DB13" s="130">
        <f t="shared" si="45"/>
        <v>74626</v>
      </c>
      <c r="DC13" s="130">
        <f t="shared" si="46"/>
        <v>499</v>
      </c>
      <c r="DD13" s="130">
        <f t="shared" si="47"/>
        <v>67802</v>
      </c>
      <c r="DE13" s="130">
        <f t="shared" si="48"/>
        <v>0</v>
      </c>
      <c r="DF13" s="130">
        <f t="shared" si="49"/>
        <v>6325</v>
      </c>
      <c r="DG13" s="131" t="s">
        <v>218</v>
      </c>
      <c r="DH13" s="130">
        <f t="shared" si="50"/>
        <v>0</v>
      </c>
      <c r="DI13" s="130">
        <f t="shared" si="51"/>
        <v>0</v>
      </c>
      <c r="DJ13" s="130">
        <f t="shared" si="52"/>
        <v>231130</v>
      </c>
    </row>
    <row r="14" spans="1:114" s="122" customFormat="1" ht="12" customHeight="1">
      <c r="A14" s="118" t="s">
        <v>220</v>
      </c>
      <c r="B14" s="133" t="s">
        <v>263</v>
      </c>
      <c r="C14" s="118" t="s">
        <v>264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67309</v>
      </c>
      <c r="N14" s="130">
        <f t="shared" si="3"/>
        <v>2404</v>
      </c>
      <c r="O14" s="130">
        <v>0</v>
      </c>
      <c r="P14" s="130">
        <v>0</v>
      </c>
      <c r="Q14" s="130">
        <v>0</v>
      </c>
      <c r="R14" s="130">
        <v>0</v>
      </c>
      <c r="S14" s="130">
        <v>320456</v>
      </c>
      <c r="T14" s="130">
        <v>2404</v>
      </c>
      <c r="U14" s="130">
        <v>64905</v>
      </c>
      <c r="V14" s="130">
        <f t="shared" si="4"/>
        <v>67309</v>
      </c>
      <c r="W14" s="130">
        <f t="shared" si="5"/>
        <v>2404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0</v>
      </c>
      <c r="AB14" s="130">
        <f t="shared" si="10"/>
        <v>320456</v>
      </c>
      <c r="AC14" s="130">
        <f t="shared" si="11"/>
        <v>2404</v>
      </c>
      <c r="AD14" s="130">
        <f t="shared" si="12"/>
        <v>64905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218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218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218</v>
      </c>
      <c r="BO14" s="130">
        <f t="shared" si="22"/>
        <v>274182</v>
      </c>
      <c r="BP14" s="130">
        <f t="shared" si="23"/>
        <v>14582</v>
      </c>
      <c r="BQ14" s="130">
        <v>14582</v>
      </c>
      <c r="BR14" s="130">
        <v>0</v>
      </c>
      <c r="BS14" s="130">
        <v>0</v>
      </c>
      <c r="BT14" s="130">
        <v>0</v>
      </c>
      <c r="BU14" s="130">
        <f t="shared" si="24"/>
        <v>189452</v>
      </c>
      <c r="BV14" s="130">
        <v>0</v>
      </c>
      <c r="BW14" s="130">
        <v>189452</v>
      </c>
      <c r="BX14" s="130">
        <v>0</v>
      </c>
      <c r="BY14" s="130">
        <v>0</v>
      </c>
      <c r="BZ14" s="130">
        <f t="shared" si="25"/>
        <v>70148</v>
      </c>
      <c r="CA14" s="130">
        <v>0</v>
      </c>
      <c r="CB14" s="130">
        <v>69699</v>
      </c>
      <c r="CC14" s="130">
        <v>0</v>
      </c>
      <c r="CD14" s="130">
        <v>449</v>
      </c>
      <c r="CE14" s="131" t="s">
        <v>218</v>
      </c>
      <c r="CF14" s="130">
        <v>0</v>
      </c>
      <c r="CG14" s="130">
        <v>113583</v>
      </c>
      <c r="CH14" s="130">
        <f t="shared" si="26"/>
        <v>387765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218</v>
      </c>
      <c r="CQ14" s="130">
        <f t="shared" si="34"/>
        <v>274182</v>
      </c>
      <c r="CR14" s="130">
        <f t="shared" si="35"/>
        <v>14582</v>
      </c>
      <c r="CS14" s="130">
        <f t="shared" si="36"/>
        <v>14582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189452</v>
      </c>
      <c r="CX14" s="130">
        <f t="shared" si="41"/>
        <v>0</v>
      </c>
      <c r="CY14" s="130">
        <f t="shared" si="42"/>
        <v>189452</v>
      </c>
      <c r="CZ14" s="130">
        <f t="shared" si="43"/>
        <v>0</v>
      </c>
      <c r="DA14" s="130">
        <f t="shared" si="44"/>
        <v>0</v>
      </c>
      <c r="DB14" s="130">
        <f t="shared" si="45"/>
        <v>70148</v>
      </c>
      <c r="DC14" s="130">
        <f t="shared" si="46"/>
        <v>0</v>
      </c>
      <c r="DD14" s="130">
        <f t="shared" si="47"/>
        <v>69699</v>
      </c>
      <c r="DE14" s="130">
        <f t="shared" si="48"/>
        <v>0</v>
      </c>
      <c r="DF14" s="130">
        <f t="shared" si="49"/>
        <v>449</v>
      </c>
      <c r="DG14" s="131" t="s">
        <v>218</v>
      </c>
      <c r="DH14" s="130">
        <f t="shared" si="50"/>
        <v>0</v>
      </c>
      <c r="DI14" s="130">
        <f t="shared" si="51"/>
        <v>113583</v>
      </c>
      <c r="DJ14" s="130">
        <f t="shared" si="52"/>
        <v>387765</v>
      </c>
    </row>
    <row r="15" spans="1:114" s="122" customFormat="1" ht="12" customHeight="1">
      <c r="A15" s="118" t="s">
        <v>220</v>
      </c>
      <c r="B15" s="133" t="s">
        <v>265</v>
      </c>
      <c r="C15" s="118" t="s">
        <v>266</v>
      </c>
      <c r="D15" s="130">
        <f t="shared" si="0"/>
        <v>282160</v>
      </c>
      <c r="E15" s="130">
        <f t="shared" si="1"/>
        <v>282160</v>
      </c>
      <c r="F15" s="130">
        <v>0</v>
      </c>
      <c r="G15" s="130">
        <v>0</v>
      </c>
      <c r="H15" s="130">
        <v>0</v>
      </c>
      <c r="I15" s="130">
        <v>135511</v>
      </c>
      <c r="J15" s="130">
        <v>1026542</v>
      </c>
      <c r="K15" s="130">
        <v>146649</v>
      </c>
      <c r="L15" s="130">
        <v>0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282160</v>
      </c>
      <c r="W15" s="130">
        <f t="shared" si="5"/>
        <v>282160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135511</v>
      </c>
      <c r="AB15" s="130">
        <f t="shared" si="10"/>
        <v>1026542</v>
      </c>
      <c r="AC15" s="130">
        <f t="shared" si="11"/>
        <v>146649</v>
      </c>
      <c r="AD15" s="130">
        <f t="shared" si="12"/>
        <v>0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218</v>
      </c>
      <c r="AM15" s="130">
        <f t="shared" si="15"/>
        <v>1048327</v>
      </c>
      <c r="AN15" s="130">
        <f t="shared" si="16"/>
        <v>67762</v>
      </c>
      <c r="AO15" s="130">
        <v>64230</v>
      </c>
      <c r="AP15" s="130">
        <v>0</v>
      </c>
      <c r="AQ15" s="130">
        <v>3532</v>
      </c>
      <c r="AR15" s="130">
        <v>0</v>
      </c>
      <c r="AS15" s="130">
        <f t="shared" si="17"/>
        <v>54807</v>
      </c>
      <c r="AT15" s="130">
        <v>0</v>
      </c>
      <c r="AU15" s="130">
        <v>54807</v>
      </c>
      <c r="AV15" s="130">
        <v>0</v>
      </c>
      <c r="AW15" s="130">
        <v>0</v>
      </c>
      <c r="AX15" s="130">
        <f t="shared" si="18"/>
        <v>925758</v>
      </c>
      <c r="AY15" s="130">
        <v>10239</v>
      </c>
      <c r="AZ15" s="130">
        <v>915519</v>
      </c>
      <c r="BA15" s="130">
        <v>0</v>
      </c>
      <c r="BB15" s="130">
        <v>0</v>
      </c>
      <c r="BC15" s="131" t="s">
        <v>218</v>
      </c>
      <c r="BD15" s="130">
        <v>0</v>
      </c>
      <c r="BE15" s="130">
        <v>260375</v>
      </c>
      <c r="BF15" s="130">
        <f t="shared" si="19"/>
        <v>1308702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218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218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218</v>
      </c>
      <c r="CQ15" s="130">
        <f t="shared" si="34"/>
        <v>1048327</v>
      </c>
      <c r="CR15" s="130">
        <f t="shared" si="35"/>
        <v>67762</v>
      </c>
      <c r="CS15" s="130">
        <f t="shared" si="36"/>
        <v>64230</v>
      </c>
      <c r="CT15" s="130">
        <f t="shared" si="37"/>
        <v>0</v>
      </c>
      <c r="CU15" s="130">
        <f t="shared" si="38"/>
        <v>3532</v>
      </c>
      <c r="CV15" s="130">
        <f t="shared" si="39"/>
        <v>0</v>
      </c>
      <c r="CW15" s="130">
        <f t="shared" si="40"/>
        <v>54807</v>
      </c>
      <c r="CX15" s="130">
        <f t="shared" si="41"/>
        <v>0</v>
      </c>
      <c r="CY15" s="130">
        <f t="shared" si="42"/>
        <v>54807</v>
      </c>
      <c r="CZ15" s="130">
        <f t="shared" si="43"/>
        <v>0</v>
      </c>
      <c r="DA15" s="130">
        <f t="shared" si="44"/>
        <v>0</v>
      </c>
      <c r="DB15" s="130">
        <f t="shared" si="45"/>
        <v>925758</v>
      </c>
      <c r="DC15" s="130">
        <f t="shared" si="46"/>
        <v>10239</v>
      </c>
      <c r="DD15" s="130">
        <f t="shared" si="47"/>
        <v>915519</v>
      </c>
      <c r="DE15" s="130">
        <f t="shared" si="48"/>
        <v>0</v>
      </c>
      <c r="DF15" s="130">
        <f t="shared" si="49"/>
        <v>0</v>
      </c>
      <c r="DG15" s="131" t="s">
        <v>218</v>
      </c>
      <c r="DH15" s="130">
        <f t="shared" si="50"/>
        <v>0</v>
      </c>
      <c r="DI15" s="130">
        <f t="shared" si="51"/>
        <v>260375</v>
      </c>
      <c r="DJ15" s="130">
        <f t="shared" si="52"/>
        <v>1308702</v>
      </c>
    </row>
    <row r="16" spans="1:114" s="122" customFormat="1" ht="12" customHeight="1">
      <c r="A16" s="118" t="s">
        <v>220</v>
      </c>
      <c r="B16" s="133" t="s">
        <v>267</v>
      </c>
      <c r="C16" s="118" t="s">
        <v>268</v>
      </c>
      <c r="D16" s="130">
        <f t="shared" si="0"/>
        <v>90159</v>
      </c>
      <c r="E16" s="130">
        <f t="shared" si="1"/>
        <v>90159</v>
      </c>
      <c r="F16" s="130">
        <v>61951</v>
      </c>
      <c r="G16" s="130">
        <v>0</v>
      </c>
      <c r="H16" s="130">
        <v>0</v>
      </c>
      <c r="I16" s="130">
        <v>0</v>
      </c>
      <c r="J16" s="130">
        <v>134466</v>
      </c>
      <c r="K16" s="130">
        <v>28208</v>
      </c>
      <c r="L16" s="130">
        <v>0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90159</v>
      </c>
      <c r="W16" s="130">
        <f t="shared" si="5"/>
        <v>90159</v>
      </c>
      <c r="X16" s="130">
        <f t="shared" si="6"/>
        <v>61951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0">
        <f t="shared" si="10"/>
        <v>134466</v>
      </c>
      <c r="AC16" s="130">
        <f t="shared" si="11"/>
        <v>28208</v>
      </c>
      <c r="AD16" s="130">
        <f t="shared" si="12"/>
        <v>0</v>
      </c>
      <c r="AE16" s="130">
        <f t="shared" si="13"/>
        <v>92894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92894</v>
      </c>
      <c r="AL16" s="131" t="s">
        <v>218</v>
      </c>
      <c r="AM16" s="130">
        <f t="shared" si="15"/>
        <v>0</v>
      </c>
      <c r="AN16" s="130">
        <f t="shared" si="16"/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f t="shared" si="17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8"/>
        <v>0</v>
      </c>
      <c r="AY16" s="130">
        <v>0</v>
      </c>
      <c r="AZ16" s="130">
        <v>0</v>
      </c>
      <c r="BA16" s="130">
        <v>0</v>
      </c>
      <c r="BB16" s="130">
        <v>0</v>
      </c>
      <c r="BC16" s="131" t="s">
        <v>218</v>
      </c>
      <c r="BD16" s="130">
        <v>0</v>
      </c>
      <c r="BE16" s="130">
        <v>131731</v>
      </c>
      <c r="BF16" s="130">
        <f t="shared" si="19"/>
        <v>224625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218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218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92894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92894</v>
      </c>
      <c r="CP16" s="131" t="s">
        <v>218</v>
      </c>
      <c r="CQ16" s="130">
        <f t="shared" si="34"/>
        <v>0</v>
      </c>
      <c r="CR16" s="130">
        <f t="shared" si="35"/>
        <v>0</v>
      </c>
      <c r="CS16" s="130">
        <f t="shared" si="36"/>
        <v>0</v>
      </c>
      <c r="CT16" s="130">
        <f t="shared" si="37"/>
        <v>0</v>
      </c>
      <c r="CU16" s="130">
        <f t="shared" si="38"/>
        <v>0</v>
      </c>
      <c r="CV16" s="130">
        <f t="shared" si="39"/>
        <v>0</v>
      </c>
      <c r="CW16" s="130">
        <f t="shared" si="40"/>
        <v>0</v>
      </c>
      <c r="CX16" s="130">
        <f t="shared" si="41"/>
        <v>0</v>
      </c>
      <c r="CY16" s="130">
        <f t="shared" si="42"/>
        <v>0</v>
      </c>
      <c r="CZ16" s="130">
        <f t="shared" si="43"/>
        <v>0</v>
      </c>
      <c r="DA16" s="130">
        <f t="shared" si="44"/>
        <v>0</v>
      </c>
      <c r="DB16" s="130">
        <f t="shared" si="45"/>
        <v>0</v>
      </c>
      <c r="DC16" s="130">
        <f t="shared" si="46"/>
        <v>0</v>
      </c>
      <c r="DD16" s="130">
        <f t="shared" si="47"/>
        <v>0</v>
      </c>
      <c r="DE16" s="130">
        <f t="shared" si="48"/>
        <v>0</v>
      </c>
      <c r="DF16" s="130">
        <f t="shared" si="49"/>
        <v>0</v>
      </c>
      <c r="DG16" s="131" t="s">
        <v>218</v>
      </c>
      <c r="DH16" s="130">
        <f t="shared" si="50"/>
        <v>0</v>
      </c>
      <c r="DI16" s="130">
        <f t="shared" si="51"/>
        <v>131731</v>
      </c>
      <c r="DJ16" s="130">
        <f t="shared" si="52"/>
        <v>224625</v>
      </c>
    </row>
  </sheetData>
  <sheetProtection/>
  <autoFilter ref="A6:DJ1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214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2</v>
      </c>
      <c r="B2" s="150" t="s">
        <v>3</v>
      </c>
      <c r="C2" s="156" t="s">
        <v>215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7"/>
      <c r="B5" s="151"/>
      <c r="C5" s="157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8"/>
      <c r="B6" s="152"/>
      <c r="C6" s="158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1" t="s">
        <v>220</v>
      </c>
      <c r="B7" s="192" t="s">
        <v>221</v>
      </c>
      <c r="C7" s="191" t="s">
        <v>219</v>
      </c>
      <c r="D7" s="193">
        <f>SUM(D8:D232)</f>
        <v>10595682</v>
      </c>
      <c r="E7" s="193">
        <f>SUM(E8:E232)</f>
        <v>2517197</v>
      </c>
      <c r="F7" s="193">
        <f>SUM(F8:F232)</f>
        <v>72002</v>
      </c>
      <c r="G7" s="193">
        <f>SUM(G8:G232)</f>
        <v>214182</v>
      </c>
      <c r="H7" s="193">
        <f>SUM(H8:H232)</f>
        <v>0</v>
      </c>
      <c r="I7" s="193">
        <f>SUM(I8:I232)</f>
        <v>1784546</v>
      </c>
      <c r="J7" s="193">
        <f>SUM(J8:J232)</f>
        <v>2216923</v>
      </c>
      <c r="K7" s="193">
        <f>SUM(K8:K232)</f>
        <v>446467</v>
      </c>
      <c r="L7" s="193">
        <f>SUM(L8:L232)</f>
        <v>8078485</v>
      </c>
      <c r="M7" s="193">
        <f>SUM(M8:M232)</f>
        <v>2958039</v>
      </c>
      <c r="N7" s="193">
        <f>SUM(N8:N232)</f>
        <v>448263</v>
      </c>
      <c r="O7" s="193">
        <f>SUM(O8:O232)</f>
        <v>160029</v>
      </c>
      <c r="P7" s="193">
        <f>SUM(P8:P232)</f>
        <v>40000</v>
      </c>
      <c r="Q7" s="193">
        <f>SUM(Q8:Q232)</f>
        <v>0</v>
      </c>
      <c r="R7" s="193">
        <f>SUM(R8:R232)</f>
        <v>245136</v>
      </c>
      <c r="S7" s="193">
        <f>SUM(S8:S232)</f>
        <v>1347607</v>
      </c>
      <c r="T7" s="193">
        <f>SUM(T8:T232)</f>
        <v>3098</v>
      </c>
      <c r="U7" s="193">
        <f>SUM(U8:U232)</f>
        <v>2509776</v>
      </c>
      <c r="V7" s="193">
        <f>SUM(V8:V232)</f>
        <v>13553721</v>
      </c>
      <c r="W7" s="193">
        <f>SUM(W8:W232)</f>
        <v>2965460</v>
      </c>
      <c r="X7" s="193">
        <f>SUM(X8:X232)</f>
        <v>232031</v>
      </c>
      <c r="Y7" s="193">
        <f>SUM(Y8:Y232)</f>
        <v>254182</v>
      </c>
      <c r="Z7" s="193">
        <f>SUM(Z8:Z232)</f>
        <v>0</v>
      </c>
      <c r="AA7" s="193">
        <f>SUM(AA8:AA232)</f>
        <v>2029682</v>
      </c>
      <c r="AB7" s="193">
        <f>SUM(AB8:AB232)</f>
        <v>3564530</v>
      </c>
      <c r="AC7" s="193">
        <f>SUM(AC8:AC232)</f>
        <v>449565</v>
      </c>
      <c r="AD7" s="193">
        <f>SUM(AD8:AD232)</f>
        <v>10588261</v>
      </c>
    </row>
    <row r="8" spans="1:30" s="122" customFormat="1" ht="12" customHeight="1">
      <c r="A8" s="118" t="s">
        <v>220</v>
      </c>
      <c r="B8" s="133" t="s">
        <v>222</v>
      </c>
      <c r="C8" s="118" t="s">
        <v>223</v>
      </c>
      <c r="D8" s="120">
        <f aca="true" t="shared" si="0" ref="D8:D36">SUM(E8,+L8)</f>
        <v>3222893</v>
      </c>
      <c r="E8" s="120">
        <f aca="true" t="shared" si="1" ref="E8:E36">+SUM(F8:I8,K8)</f>
        <v>690475</v>
      </c>
      <c r="F8" s="120">
        <v>0</v>
      </c>
      <c r="G8" s="120">
        <v>39754</v>
      </c>
      <c r="H8" s="120">
        <v>0</v>
      </c>
      <c r="I8" s="120">
        <v>566604</v>
      </c>
      <c r="J8" s="121">
        <v>0</v>
      </c>
      <c r="K8" s="120">
        <v>84117</v>
      </c>
      <c r="L8" s="120">
        <v>2532418</v>
      </c>
      <c r="M8" s="120">
        <f aca="true" t="shared" si="2" ref="M8:M36">SUM(N8,+U8)</f>
        <v>406045</v>
      </c>
      <c r="N8" s="120">
        <f aca="true" t="shared" si="3" ref="N8:N36">+SUM(O8:R8,T8)</f>
        <v>6291</v>
      </c>
      <c r="O8" s="120">
        <v>0</v>
      </c>
      <c r="P8" s="120">
        <v>0</v>
      </c>
      <c r="Q8" s="120">
        <v>0</v>
      </c>
      <c r="R8" s="120">
        <v>6120</v>
      </c>
      <c r="S8" s="121">
        <v>0</v>
      </c>
      <c r="T8" s="120">
        <v>171</v>
      </c>
      <c r="U8" s="120">
        <v>399754</v>
      </c>
      <c r="V8" s="120">
        <f aca="true" t="shared" si="4" ref="V8:V36">+SUM(D8,M8)</f>
        <v>3628938</v>
      </c>
      <c r="W8" s="120">
        <f aca="true" t="shared" si="5" ref="W8:W36">+SUM(E8,N8)</f>
        <v>696766</v>
      </c>
      <c r="X8" s="120">
        <f aca="true" t="shared" si="6" ref="X8:X36">+SUM(F8,O8)</f>
        <v>0</v>
      </c>
      <c r="Y8" s="120">
        <f aca="true" t="shared" si="7" ref="Y8:Y36">+SUM(G8,P8)</f>
        <v>39754</v>
      </c>
      <c r="Z8" s="120">
        <f aca="true" t="shared" si="8" ref="Z8:Z36">+SUM(H8,Q8)</f>
        <v>0</v>
      </c>
      <c r="AA8" s="120">
        <f aca="true" t="shared" si="9" ref="AA8:AA36">+SUM(I8,R8)</f>
        <v>572724</v>
      </c>
      <c r="AB8" s="121">
        <v>0</v>
      </c>
      <c r="AC8" s="120">
        <f aca="true" t="shared" si="10" ref="AC8:AC36">+SUM(K8,T8)</f>
        <v>84288</v>
      </c>
      <c r="AD8" s="120">
        <f aca="true" t="shared" si="11" ref="AD8:AD36">+SUM(L8,U8)</f>
        <v>2932172</v>
      </c>
    </row>
    <row r="9" spans="1:30" s="122" customFormat="1" ht="12" customHeight="1">
      <c r="A9" s="118" t="s">
        <v>220</v>
      </c>
      <c r="B9" s="134" t="s">
        <v>224</v>
      </c>
      <c r="C9" s="118" t="s">
        <v>225</v>
      </c>
      <c r="D9" s="120">
        <f t="shared" si="0"/>
        <v>1356303</v>
      </c>
      <c r="E9" s="120">
        <f t="shared" si="1"/>
        <v>521755</v>
      </c>
      <c r="F9" s="120">
        <v>10051</v>
      </c>
      <c r="G9" s="120">
        <v>172645</v>
      </c>
      <c r="H9" s="120">
        <v>0</v>
      </c>
      <c r="I9" s="120">
        <v>304487</v>
      </c>
      <c r="J9" s="121">
        <v>0</v>
      </c>
      <c r="K9" s="120">
        <v>34572</v>
      </c>
      <c r="L9" s="120">
        <v>834548</v>
      </c>
      <c r="M9" s="120">
        <f t="shared" si="2"/>
        <v>446297</v>
      </c>
      <c r="N9" s="120">
        <f t="shared" si="3"/>
        <v>251235</v>
      </c>
      <c r="O9" s="120">
        <v>160029</v>
      </c>
      <c r="P9" s="120">
        <v>40000</v>
      </c>
      <c r="Q9" s="120">
        <v>0</v>
      </c>
      <c r="R9" s="120">
        <v>51130</v>
      </c>
      <c r="S9" s="121">
        <v>0</v>
      </c>
      <c r="T9" s="120">
        <v>76</v>
      </c>
      <c r="U9" s="120">
        <v>195062</v>
      </c>
      <c r="V9" s="120">
        <f t="shared" si="4"/>
        <v>1802600</v>
      </c>
      <c r="W9" s="120">
        <f t="shared" si="5"/>
        <v>772990</v>
      </c>
      <c r="X9" s="120">
        <f t="shared" si="6"/>
        <v>170080</v>
      </c>
      <c r="Y9" s="120">
        <f t="shared" si="7"/>
        <v>212645</v>
      </c>
      <c r="Z9" s="120">
        <f t="shared" si="8"/>
        <v>0</v>
      </c>
      <c r="AA9" s="120">
        <f t="shared" si="9"/>
        <v>355617</v>
      </c>
      <c r="AB9" s="121">
        <v>0</v>
      </c>
      <c r="AC9" s="120">
        <f t="shared" si="10"/>
        <v>34648</v>
      </c>
      <c r="AD9" s="120">
        <f t="shared" si="11"/>
        <v>1029610</v>
      </c>
    </row>
    <row r="10" spans="1:30" s="122" customFormat="1" ht="12" customHeight="1">
      <c r="A10" s="118" t="s">
        <v>220</v>
      </c>
      <c r="B10" s="133" t="s">
        <v>226</v>
      </c>
      <c r="C10" s="118" t="s">
        <v>227</v>
      </c>
      <c r="D10" s="120">
        <f t="shared" si="0"/>
        <v>1120760</v>
      </c>
      <c r="E10" s="120">
        <f t="shared" si="1"/>
        <v>112580</v>
      </c>
      <c r="F10" s="120">
        <v>0</v>
      </c>
      <c r="G10" s="120">
        <v>0</v>
      </c>
      <c r="H10" s="120">
        <v>0</v>
      </c>
      <c r="I10" s="120">
        <v>111993</v>
      </c>
      <c r="J10" s="121">
        <v>0</v>
      </c>
      <c r="K10" s="120">
        <v>587</v>
      </c>
      <c r="L10" s="120">
        <v>1008180</v>
      </c>
      <c r="M10" s="120">
        <f t="shared" si="2"/>
        <v>79344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79344</v>
      </c>
      <c r="V10" s="120">
        <f t="shared" si="4"/>
        <v>1200104</v>
      </c>
      <c r="W10" s="120">
        <f t="shared" si="5"/>
        <v>112580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111993</v>
      </c>
      <c r="AB10" s="121">
        <v>0</v>
      </c>
      <c r="AC10" s="120">
        <f t="shared" si="10"/>
        <v>587</v>
      </c>
      <c r="AD10" s="120">
        <f t="shared" si="11"/>
        <v>1087524</v>
      </c>
    </row>
    <row r="11" spans="1:30" s="122" customFormat="1" ht="12" customHeight="1">
      <c r="A11" s="118" t="s">
        <v>220</v>
      </c>
      <c r="B11" s="134" t="s">
        <v>228</v>
      </c>
      <c r="C11" s="118" t="s">
        <v>229</v>
      </c>
      <c r="D11" s="120">
        <f t="shared" si="0"/>
        <v>207576</v>
      </c>
      <c r="E11" s="120">
        <f t="shared" si="1"/>
        <v>41572</v>
      </c>
      <c r="F11" s="120">
        <v>0</v>
      </c>
      <c r="G11" s="120">
        <v>0</v>
      </c>
      <c r="H11" s="120">
        <v>0</v>
      </c>
      <c r="I11" s="120">
        <v>32579</v>
      </c>
      <c r="J11" s="121">
        <v>0</v>
      </c>
      <c r="K11" s="120">
        <v>8993</v>
      </c>
      <c r="L11" s="120">
        <v>166004</v>
      </c>
      <c r="M11" s="120">
        <f t="shared" si="2"/>
        <v>78713</v>
      </c>
      <c r="N11" s="120">
        <f t="shared" si="3"/>
        <v>3</v>
      </c>
      <c r="O11" s="120">
        <v>0</v>
      </c>
      <c r="P11" s="120">
        <v>0</v>
      </c>
      <c r="Q11" s="120">
        <v>0</v>
      </c>
      <c r="R11" s="120">
        <v>3</v>
      </c>
      <c r="S11" s="121">
        <v>0</v>
      </c>
      <c r="T11" s="120">
        <v>0</v>
      </c>
      <c r="U11" s="120">
        <v>78710</v>
      </c>
      <c r="V11" s="120">
        <f t="shared" si="4"/>
        <v>286289</v>
      </c>
      <c r="W11" s="120">
        <f t="shared" si="5"/>
        <v>41575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32582</v>
      </c>
      <c r="AB11" s="121">
        <v>0</v>
      </c>
      <c r="AC11" s="120">
        <f t="shared" si="10"/>
        <v>8993</v>
      </c>
      <c r="AD11" s="120">
        <f t="shared" si="11"/>
        <v>244714</v>
      </c>
    </row>
    <row r="12" spans="1:30" s="122" customFormat="1" ht="12" customHeight="1">
      <c r="A12" s="118" t="s">
        <v>220</v>
      </c>
      <c r="B12" s="133" t="s">
        <v>230</v>
      </c>
      <c r="C12" s="118" t="s">
        <v>231</v>
      </c>
      <c r="D12" s="130">
        <f t="shared" si="0"/>
        <v>533791</v>
      </c>
      <c r="E12" s="130">
        <f t="shared" si="1"/>
        <v>120352</v>
      </c>
      <c r="F12" s="130">
        <v>0</v>
      </c>
      <c r="G12" s="130">
        <v>0</v>
      </c>
      <c r="H12" s="130">
        <v>0</v>
      </c>
      <c r="I12" s="130">
        <v>102360</v>
      </c>
      <c r="J12" s="131">
        <v>0</v>
      </c>
      <c r="K12" s="130">
        <v>17992</v>
      </c>
      <c r="L12" s="130">
        <v>413439</v>
      </c>
      <c r="M12" s="130">
        <f t="shared" si="2"/>
        <v>137467</v>
      </c>
      <c r="N12" s="130">
        <f t="shared" si="3"/>
        <v>929</v>
      </c>
      <c r="O12" s="130">
        <v>0</v>
      </c>
      <c r="P12" s="130">
        <v>0</v>
      </c>
      <c r="Q12" s="130">
        <v>0</v>
      </c>
      <c r="R12" s="130">
        <v>929</v>
      </c>
      <c r="S12" s="131">
        <v>0</v>
      </c>
      <c r="T12" s="130">
        <v>0</v>
      </c>
      <c r="U12" s="130">
        <v>136538</v>
      </c>
      <c r="V12" s="130">
        <f t="shared" si="4"/>
        <v>671258</v>
      </c>
      <c r="W12" s="130">
        <f t="shared" si="5"/>
        <v>121281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103289</v>
      </c>
      <c r="AB12" s="131">
        <v>0</v>
      </c>
      <c r="AC12" s="130">
        <f t="shared" si="10"/>
        <v>17992</v>
      </c>
      <c r="AD12" s="130">
        <f t="shared" si="11"/>
        <v>549977</v>
      </c>
    </row>
    <row r="13" spans="1:30" s="122" customFormat="1" ht="12" customHeight="1">
      <c r="A13" s="118" t="s">
        <v>220</v>
      </c>
      <c r="B13" s="133" t="s">
        <v>232</v>
      </c>
      <c r="C13" s="118" t="s">
        <v>233</v>
      </c>
      <c r="D13" s="130">
        <f t="shared" si="0"/>
        <v>525113</v>
      </c>
      <c r="E13" s="130">
        <f t="shared" si="1"/>
        <v>131863</v>
      </c>
      <c r="F13" s="130">
        <v>0</v>
      </c>
      <c r="G13" s="130">
        <v>0</v>
      </c>
      <c r="H13" s="130">
        <v>0</v>
      </c>
      <c r="I13" s="130">
        <v>118807</v>
      </c>
      <c r="J13" s="131">
        <v>0</v>
      </c>
      <c r="K13" s="130">
        <v>13056</v>
      </c>
      <c r="L13" s="130">
        <v>393250</v>
      </c>
      <c r="M13" s="130">
        <f t="shared" si="2"/>
        <v>258521</v>
      </c>
      <c r="N13" s="130">
        <f t="shared" si="3"/>
        <v>361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361</v>
      </c>
      <c r="U13" s="130">
        <v>258160</v>
      </c>
      <c r="V13" s="130">
        <f t="shared" si="4"/>
        <v>783634</v>
      </c>
      <c r="W13" s="130">
        <f t="shared" si="5"/>
        <v>132224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118807</v>
      </c>
      <c r="AB13" s="131">
        <v>0</v>
      </c>
      <c r="AC13" s="130">
        <f t="shared" si="10"/>
        <v>13417</v>
      </c>
      <c r="AD13" s="130">
        <f t="shared" si="11"/>
        <v>651410</v>
      </c>
    </row>
    <row r="14" spans="1:30" s="122" customFormat="1" ht="12" customHeight="1">
      <c r="A14" s="118" t="s">
        <v>220</v>
      </c>
      <c r="B14" s="133" t="s">
        <v>234</v>
      </c>
      <c r="C14" s="118" t="s">
        <v>235</v>
      </c>
      <c r="D14" s="130">
        <f t="shared" si="0"/>
        <v>324287</v>
      </c>
      <c r="E14" s="130">
        <f t="shared" si="1"/>
        <v>65702</v>
      </c>
      <c r="F14" s="130">
        <v>0</v>
      </c>
      <c r="G14" s="130">
        <v>0</v>
      </c>
      <c r="H14" s="130">
        <v>0</v>
      </c>
      <c r="I14" s="130">
        <v>55938</v>
      </c>
      <c r="J14" s="131">
        <v>0</v>
      </c>
      <c r="K14" s="130">
        <v>9764</v>
      </c>
      <c r="L14" s="130">
        <v>258585</v>
      </c>
      <c r="M14" s="130">
        <f t="shared" si="2"/>
        <v>112261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112261</v>
      </c>
      <c r="V14" s="130">
        <f t="shared" si="4"/>
        <v>436548</v>
      </c>
      <c r="W14" s="130">
        <f t="shared" si="5"/>
        <v>65702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55938</v>
      </c>
      <c r="AB14" s="131">
        <v>0</v>
      </c>
      <c r="AC14" s="130">
        <f t="shared" si="10"/>
        <v>9764</v>
      </c>
      <c r="AD14" s="130">
        <f t="shared" si="11"/>
        <v>370846</v>
      </c>
    </row>
    <row r="15" spans="1:30" s="122" customFormat="1" ht="12" customHeight="1">
      <c r="A15" s="118" t="s">
        <v>220</v>
      </c>
      <c r="B15" s="133" t="s">
        <v>236</v>
      </c>
      <c r="C15" s="118" t="s">
        <v>237</v>
      </c>
      <c r="D15" s="130">
        <f t="shared" si="0"/>
        <v>602445</v>
      </c>
      <c r="E15" s="130">
        <f t="shared" si="1"/>
        <v>81103</v>
      </c>
      <c r="F15" s="130">
        <v>0</v>
      </c>
      <c r="G15" s="130">
        <v>0</v>
      </c>
      <c r="H15" s="130">
        <v>0</v>
      </c>
      <c r="I15" s="130">
        <v>80901</v>
      </c>
      <c r="J15" s="131">
        <v>0</v>
      </c>
      <c r="K15" s="130">
        <v>202</v>
      </c>
      <c r="L15" s="130">
        <v>521342</v>
      </c>
      <c r="M15" s="130">
        <f t="shared" si="2"/>
        <v>154557</v>
      </c>
      <c r="N15" s="130">
        <f t="shared" si="3"/>
        <v>40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40</v>
      </c>
      <c r="U15" s="130">
        <v>154517</v>
      </c>
      <c r="V15" s="130">
        <f t="shared" si="4"/>
        <v>757002</v>
      </c>
      <c r="W15" s="130">
        <f t="shared" si="5"/>
        <v>81143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80901</v>
      </c>
      <c r="AB15" s="131">
        <v>0</v>
      </c>
      <c r="AC15" s="130">
        <f t="shared" si="10"/>
        <v>242</v>
      </c>
      <c r="AD15" s="130">
        <f t="shared" si="11"/>
        <v>675859</v>
      </c>
    </row>
    <row r="16" spans="1:30" s="122" customFormat="1" ht="12" customHeight="1">
      <c r="A16" s="118" t="s">
        <v>220</v>
      </c>
      <c r="B16" s="133" t="s">
        <v>238</v>
      </c>
      <c r="C16" s="118" t="s">
        <v>239</v>
      </c>
      <c r="D16" s="130">
        <f t="shared" si="0"/>
        <v>306890</v>
      </c>
      <c r="E16" s="130">
        <f t="shared" si="1"/>
        <v>62612</v>
      </c>
      <c r="F16" s="130">
        <v>0</v>
      </c>
      <c r="G16" s="130">
        <v>0</v>
      </c>
      <c r="H16" s="130">
        <v>0</v>
      </c>
      <c r="I16" s="130">
        <v>48645</v>
      </c>
      <c r="J16" s="131">
        <v>0</v>
      </c>
      <c r="K16" s="130">
        <v>13967</v>
      </c>
      <c r="L16" s="130">
        <v>244278</v>
      </c>
      <c r="M16" s="130">
        <f t="shared" si="2"/>
        <v>310886</v>
      </c>
      <c r="N16" s="130">
        <f t="shared" si="3"/>
        <v>151798</v>
      </c>
      <c r="O16" s="130">
        <v>0</v>
      </c>
      <c r="P16" s="130">
        <v>0</v>
      </c>
      <c r="Q16" s="130">
        <v>0</v>
      </c>
      <c r="R16" s="130">
        <v>151798</v>
      </c>
      <c r="S16" s="131">
        <v>0</v>
      </c>
      <c r="T16" s="130">
        <v>0</v>
      </c>
      <c r="U16" s="130">
        <v>159088</v>
      </c>
      <c r="V16" s="130">
        <f t="shared" si="4"/>
        <v>617776</v>
      </c>
      <c r="W16" s="130">
        <f t="shared" si="5"/>
        <v>214410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200443</v>
      </c>
      <c r="AB16" s="131">
        <v>0</v>
      </c>
      <c r="AC16" s="130">
        <f t="shared" si="10"/>
        <v>13967</v>
      </c>
      <c r="AD16" s="130">
        <f t="shared" si="11"/>
        <v>403366</v>
      </c>
    </row>
    <row r="17" spans="1:30" s="122" customFormat="1" ht="12" customHeight="1">
      <c r="A17" s="118" t="s">
        <v>220</v>
      </c>
      <c r="B17" s="133" t="s">
        <v>240</v>
      </c>
      <c r="C17" s="118" t="s">
        <v>241</v>
      </c>
      <c r="D17" s="130">
        <f t="shared" si="0"/>
        <v>258836</v>
      </c>
      <c r="E17" s="130">
        <f t="shared" si="1"/>
        <v>43510</v>
      </c>
      <c r="F17" s="130">
        <v>0</v>
      </c>
      <c r="G17" s="130">
        <v>0</v>
      </c>
      <c r="H17" s="130">
        <v>0</v>
      </c>
      <c r="I17" s="130">
        <v>43510</v>
      </c>
      <c r="J17" s="131">
        <v>0</v>
      </c>
      <c r="K17" s="130">
        <v>0</v>
      </c>
      <c r="L17" s="130">
        <v>215326</v>
      </c>
      <c r="M17" s="130">
        <f t="shared" si="2"/>
        <v>146427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146427</v>
      </c>
      <c r="V17" s="130">
        <f t="shared" si="4"/>
        <v>405263</v>
      </c>
      <c r="W17" s="130">
        <f t="shared" si="5"/>
        <v>43510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43510</v>
      </c>
      <c r="AB17" s="131">
        <v>0</v>
      </c>
      <c r="AC17" s="130">
        <f t="shared" si="10"/>
        <v>0</v>
      </c>
      <c r="AD17" s="130">
        <f t="shared" si="11"/>
        <v>361753</v>
      </c>
    </row>
    <row r="18" spans="1:30" s="122" customFormat="1" ht="12" customHeight="1">
      <c r="A18" s="118" t="s">
        <v>220</v>
      </c>
      <c r="B18" s="133" t="s">
        <v>242</v>
      </c>
      <c r="C18" s="118" t="s">
        <v>243</v>
      </c>
      <c r="D18" s="130">
        <f t="shared" si="0"/>
        <v>217803</v>
      </c>
      <c r="E18" s="130">
        <f t="shared" si="1"/>
        <v>19828</v>
      </c>
      <c r="F18" s="130">
        <v>0</v>
      </c>
      <c r="G18" s="130">
        <v>0</v>
      </c>
      <c r="H18" s="130">
        <v>0</v>
      </c>
      <c r="I18" s="130">
        <v>19828</v>
      </c>
      <c r="J18" s="131">
        <v>0</v>
      </c>
      <c r="K18" s="130">
        <v>0</v>
      </c>
      <c r="L18" s="130">
        <v>197975</v>
      </c>
      <c r="M18" s="130">
        <f t="shared" si="2"/>
        <v>39338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39338</v>
      </c>
      <c r="V18" s="130">
        <f t="shared" si="4"/>
        <v>257141</v>
      </c>
      <c r="W18" s="130">
        <f t="shared" si="5"/>
        <v>19828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19828</v>
      </c>
      <c r="AB18" s="131">
        <v>0</v>
      </c>
      <c r="AC18" s="130">
        <f t="shared" si="10"/>
        <v>0</v>
      </c>
      <c r="AD18" s="130">
        <f t="shared" si="11"/>
        <v>237313</v>
      </c>
    </row>
    <row r="19" spans="1:30" s="122" customFormat="1" ht="12" customHeight="1">
      <c r="A19" s="118" t="s">
        <v>220</v>
      </c>
      <c r="B19" s="133" t="s">
        <v>244</v>
      </c>
      <c r="C19" s="118" t="s">
        <v>245</v>
      </c>
      <c r="D19" s="130">
        <f t="shared" si="0"/>
        <v>113632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1">
        <v>0</v>
      </c>
      <c r="K19" s="130">
        <v>0</v>
      </c>
      <c r="L19" s="130">
        <v>113632</v>
      </c>
      <c r="M19" s="130">
        <f t="shared" si="2"/>
        <v>49111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49111</v>
      </c>
      <c r="V19" s="130">
        <f t="shared" si="4"/>
        <v>162743</v>
      </c>
      <c r="W19" s="130">
        <f t="shared" si="5"/>
        <v>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>
        <v>0</v>
      </c>
      <c r="AC19" s="130">
        <f t="shared" si="10"/>
        <v>0</v>
      </c>
      <c r="AD19" s="130">
        <f t="shared" si="11"/>
        <v>162743</v>
      </c>
    </row>
    <row r="20" spans="1:30" s="122" customFormat="1" ht="12" customHeight="1">
      <c r="A20" s="118" t="s">
        <v>220</v>
      </c>
      <c r="B20" s="133" t="s">
        <v>246</v>
      </c>
      <c r="C20" s="118" t="s">
        <v>247</v>
      </c>
      <c r="D20" s="130">
        <f t="shared" si="0"/>
        <v>139128</v>
      </c>
      <c r="E20" s="130">
        <f t="shared" si="1"/>
        <v>10245</v>
      </c>
      <c r="F20" s="130">
        <v>0</v>
      </c>
      <c r="G20" s="130">
        <v>0</v>
      </c>
      <c r="H20" s="130">
        <v>0</v>
      </c>
      <c r="I20" s="130">
        <v>23</v>
      </c>
      <c r="J20" s="131">
        <v>0</v>
      </c>
      <c r="K20" s="130">
        <v>10222</v>
      </c>
      <c r="L20" s="130">
        <v>128883</v>
      </c>
      <c r="M20" s="130">
        <f t="shared" si="2"/>
        <v>40461</v>
      </c>
      <c r="N20" s="130">
        <f t="shared" si="3"/>
        <v>3</v>
      </c>
      <c r="O20" s="130">
        <v>0</v>
      </c>
      <c r="P20" s="130">
        <v>0</v>
      </c>
      <c r="Q20" s="130">
        <v>0</v>
      </c>
      <c r="R20" s="130">
        <v>3</v>
      </c>
      <c r="S20" s="131">
        <v>0</v>
      </c>
      <c r="T20" s="130">
        <v>0</v>
      </c>
      <c r="U20" s="130">
        <v>40458</v>
      </c>
      <c r="V20" s="130">
        <f t="shared" si="4"/>
        <v>179589</v>
      </c>
      <c r="W20" s="130">
        <f t="shared" si="5"/>
        <v>10248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26</v>
      </c>
      <c r="AB20" s="131">
        <v>0</v>
      </c>
      <c r="AC20" s="130">
        <f t="shared" si="10"/>
        <v>10222</v>
      </c>
      <c r="AD20" s="130">
        <f t="shared" si="11"/>
        <v>169341</v>
      </c>
    </row>
    <row r="21" spans="1:30" s="122" customFormat="1" ht="12" customHeight="1">
      <c r="A21" s="118" t="s">
        <v>220</v>
      </c>
      <c r="B21" s="133" t="s">
        <v>248</v>
      </c>
      <c r="C21" s="118" t="s">
        <v>249</v>
      </c>
      <c r="D21" s="130">
        <f t="shared" si="0"/>
        <v>348060</v>
      </c>
      <c r="E21" s="130">
        <f t="shared" si="1"/>
        <v>28927</v>
      </c>
      <c r="F21" s="130">
        <v>0</v>
      </c>
      <c r="G21" s="130">
        <v>1783</v>
      </c>
      <c r="H21" s="130">
        <v>0</v>
      </c>
      <c r="I21" s="130">
        <v>26664</v>
      </c>
      <c r="J21" s="131">
        <v>0</v>
      </c>
      <c r="K21" s="130">
        <v>480</v>
      </c>
      <c r="L21" s="130">
        <v>319133</v>
      </c>
      <c r="M21" s="130">
        <f t="shared" si="2"/>
        <v>93623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93623</v>
      </c>
      <c r="V21" s="130">
        <f t="shared" si="4"/>
        <v>441683</v>
      </c>
      <c r="W21" s="130">
        <f t="shared" si="5"/>
        <v>28927</v>
      </c>
      <c r="X21" s="130">
        <f t="shared" si="6"/>
        <v>0</v>
      </c>
      <c r="Y21" s="130">
        <f t="shared" si="7"/>
        <v>1783</v>
      </c>
      <c r="Z21" s="130">
        <f t="shared" si="8"/>
        <v>0</v>
      </c>
      <c r="AA21" s="130">
        <f t="shared" si="9"/>
        <v>26664</v>
      </c>
      <c r="AB21" s="131">
        <v>0</v>
      </c>
      <c r="AC21" s="130">
        <f t="shared" si="10"/>
        <v>480</v>
      </c>
      <c r="AD21" s="130">
        <f t="shared" si="11"/>
        <v>412756</v>
      </c>
    </row>
    <row r="22" spans="1:30" s="122" customFormat="1" ht="12" customHeight="1">
      <c r="A22" s="118" t="s">
        <v>220</v>
      </c>
      <c r="B22" s="133" t="s">
        <v>202</v>
      </c>
      <c r="C22" s="118" t="s">
        <v>203</v>
      </c>
      <c r="D22" s="130">
        <f t="shared" si="0"/>
        <v>62326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>
        <v>0</v>
      </c>
      <c r="K22" s="130">
        <v>0</v>
      </c>
      <c r="L22" s="130">
        <v>62326</v>
      </c>
      <c r="M22" s="130">
        <f t="shared" si="2"/>
        <v>38807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38807</v>
      </c>
      <c r="V22" s="130">
        <f t="shared" si="4"/>
        <v>101133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>
        <v>0</v>
      </c>
      <c r="AC22" s="130">
        <f t="shared" si="10"/>
        <v>0</v>
      </c>
      <c r="AD22" s="130">
        <f t="shared" si="11"/>
        <v>101133</v>
      </c>
    </row>
    <row r="23" spans="1:30" s="122" customFormat="1" ht="12" customHeight="1">
      <c r="A23" s="118" t="s">
        <v>220</v>
      </c>
      <c r="B23" s="133" t="s">
        <v>204</v>
      </c>
      <c r="C23" s="118" t="s">
        <v>205</v>
      </c>
      <c r="D23" s="130">
        <f t="shared" si="0"/>
        <v>240234</v>
      </c>
      <c r="E23" s="130">
        <f t="shared" si="1"/>
        <v>54144</v>
      </c>
      <c r="F23" s="130">
        <v>0</v>
      </c>
      <c r="G23" s="130">
        <v>0</v>
      </c>
      <c r="H23" s="130">
        <v>0</v>
      </c>
      <c r="I23" s="130">
        <v>12404</v>
      </c>
      <c r="J23" s="131">
        <v>0</v>
      </c>
      <c r="K23" s="130">
        <v>41740</v>
      </c>
      <c r="L23" s="130">
        <v>186090</v>
      </c>
      <c r="M23" s="130">
        <f t="shared" si="2"/>
        <v>79730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79730</v>
      </c>
      <c r="V23" s="130">
        <f t="shared" si="4"/>
        <v>319964</v>
      </c>
      <c r="W23" s="130">
        <f t="shared" si="5"/>
        <v>54144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12404</v>
      </c>
      <c r="AB23" s="131">
        <v>0</v>
      </c>
      <c r="AC23" s="130">
        <f t="shared" si="10"/>
        <v>41740</v>
      </c>
      <c r="AD23" s="130">
        <f t="shared" si="11"/>
        <v>265820</v>
      </c>
    </row>
    <row r="24" spans="1:30" s="122" customFormat="1" ht="12" customHeight="1">
      <c r="A24" s="118" t="s">
        <v>220</v>
      </c>
      <c r="B24" s="133" t="s">
        <v>206</v>
      </c>
      <c r="C24" s="118" t="s">
        <v>207</v>
      </c>
      <c r="D24" s="130">
        <f t="shared" si="0"/>
        <v>66247</v>
      </c>
      <c r="E24" s="130">
        <f t="shared" si="1"/>
        <v>11860</v>
      </c>
      <c r="F24" s="130">
        <v>0</v>
      </c>
      <c r="G24" s="130">
        <v>0</v>
      </c>
      <c r="H24" s="130">
        <v>0</v>
      </c>
      <c r="I24" s="130">
        <v>11857</v>
      </c>
      <c r="J24" s="131">
        <v>0</v>
      </c>
      <c r="K24" s="130">
        <v>3</v>
      </c>
      <c r="L24" s="130">
        <v>54387</v>
      </c>
      <c r="M24" s="130">
        <f t="shared" si="2"/>
        <v>42648</v>
      </c>
      <c r="N24" s="130">
        <f t="shared" si="3"/>
        <v>10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10</v>
      </c>
      <c r="U24" s="130">
        <v>42638</v>
      </c>
      <c r="V24" s="130">
        <f t="shared" si="4"/>
        <v>108895</v>
      </c>
      <c r="W24" s="130">
        <f t="shared" si="5"/>
        <v>11870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11857</v>
      </c>
      <c r="AB24" s="131">
        <v>0</v>
      </c>
      <c r="AC24" s="130">
        <f t="shared" si="10"/>
        <v>13</v>
      </c>
      <c r="AD24" s="130">
        <f t="shared" si="11"/>
        <v>97025</v>
      </c>
    </row>
    <row r="25" spans="1:30" s="122" customFormat="1" ht="12" customHeight="1">
      <c r="A25" s="118" t="s">
        <v>220</v>
      </c>
      <c r="B25" s="133" t="s">
        <v>208</v>
      </c>
      <c r="C25" s="118" t="s">
        <v>209</v>
      </c>
      <c r="D25" s="130">
        <f t="shared" si="0"/>
        <v>86238</v>
      </c>
      <c r="E25" s="130">
        <f t="shared" si="1"/>
        <v>21781</v>
      </c>
      <c r="F25" s="130">
        <v>0</v>
      </c>
      <c r="G25" s="130">
        <v>0</v>
      </c>
      <c r="H25" s="130">
        <v>0</v>
      </c>
      <c r="I25" s="130">
        <v>20570</v>
      </c>
      <c r="J25" s="131">
        <v>0</v>
      </c>
      <c r="K25" s="130">
        <v>1211</v>
      </c>
      <c r="L25" s="130">
        <v>64457</v>
      </c>
      <c r="M25" s="130">
        <f t="shared" si="2"/>
        <v>31377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31377</v>
      </c>
      <c r="V25" s="130">
        <f t="shared" si="4"/>
        <v>117615</v>
      </c>
      <c r="W25" s="130">
        <f t="shared" si="5"/>
        <v>21781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20570</v>
      </c>
      <c r="AB25" s="131">
        <v>0</v>
      </c>
      <c r="AC25" s="130">
        <f t="shared" si="10"/>
        <v>1211</v>
      </c>
      <c r="AD25" s="130">
        <f t="shared" si="11"/>
        <v>95834</v>
      </c>
    </row>
    <row r="26" spans="1:30" s="122" customFormat="1" ht="12" customHeight="1">
      <c r="A26" s="118" t="s">
        <v>220</v>
      </c>
      <c r="B26" s="133" t="s">
        <v>210</v>
      </c>
      <c r="C26" s="118" t="s">
        <v>211</v>
      </c>
      <c r="D26" s="130">
        <f t="shared" si="0"/>
        <v>233166</v>
      </c>
      <c r="E26" s="130">
        <f t="shared" si="1"/>
        <v>43095</v>
      </c>
      <c r="F26" s="130">
        <v>0</v>
      </c>
      <c r="G26" s="130">
        <v>0</v>
      </c>
      <c r="H26" s="130">
        <v>0</v>
      </c>
      <c r="I26" s="130">
        <v>37752</v>
      </c>
      <c r="J26" s="131">
        <v>0</v>
      </c>
      <c r="K26" s="130">
        <v>5343</v>
      </c>
      <c r="L26" s="130">
        <v>190071</v>
      </c>
      <c r="M26" s="130">
        <f t="shared" si="2"/>
        <v>187971</v>
      </c>
      <c r="N26" s="130">
        <f t="shared" si="3"/>
        <v>35182</v>
      </c>
      <c r="O26" s="130">
        <v>0</v>
      </c>
      <c r="P26" s="130">
        <v>0</v>
      </c>
      <c r="Q26" s="130">
        <v>0</v>
      </c>
      <c r="R26" s="130">
        <v>35153</v>
      </c>
      <c r="S26" s="131">
        <v>0</v>
      </c>
      <c r="T26" s="130">
        <v>29</v>
      </c>
      <c r="U26" s="130">
        <v>152789</v>
      </c>
      <c r="V26" s="130">
        <f t="shared" si="4"/>
        <v>421137</v>
      </c>
      <c r="W26" s="130">
        <f t="shared" si="5"/>
        <v>78277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72905</v>
      </c>
      <c r="AB26" s="131">
        <v>0</v>
      </c>
      <c r="AC26" s="130">
        <f t="shared" si="10"/>
        <v>5372</v>
      </c>
      <c r="AD26" s="130">
        <f t="shared" si="11"/>
        <v>342860</v>
      </c>
    </row>
    <row r="27" spans="1:30" s="122" customFormat="1" ht="12" customHeight="1">
      <c r="A27" s="118" t="s">
        <v>220</v>
      </c>
      <c r="B27" s="133" t="s">
        <v>212</v>
      </c>
      <c r="C27" s="118" t="s">
        <v>213</v>
      </c>
      <c r="D27" s="130">
        <f t="shared" si="0"/>
        <v>89395</v>
      </c>
      <c r="E27" s="130">
        <f t="shared" si="1"/>
        <v>16950</v>
      </c>
      <c r="F27" s="130">
        <v>0</v>
      </c>
      <c r="G27" s="130">
        <v>0</v>
      </c>
      <c r="H27" s="130">
        <v>0</v>
      </c>
      <c r="I27" s="130">
        <v>16379</v>
      </c>
      <c r="J27" s="131">
        <v>0</v>
      </c>
      <c r="K27" s="130">
        <v>571</v>
      </c>
      <c r="L27" s="130">
        <v>72445</v>
      </c>
      <c r="M27" s="130">
        <f t="shared" si="2"/>
        <v>44597</v>
      </c>
      <c r="N27" s="130">
        <f t="shared" si="3"/>
        <v>7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7</v>
      </c>
      <c r="U27" s="130">
        <v>44590</v>
      </c>
      <c r="V27" s="130">
        <f t="shared" si="4"/>
        <v>133992</v>
      </c>
      <c r="W27" s="130">
        <f t="shared" si="5"/>
        <v>16957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16379</v>
      </c>
      <c r="AB27" s="131">
        <v>0</v>
      </c>
      <c r="AC27" s="130">
        <f t="shared" si="10"/>
        <v>578</v>
      </c>
      <c r="AD27" s="130">
        <f t="shared" si="11"/>
        <v>117035</v>
      </c>
    </row>
    <row r="28" spans="1:30" s="122" customFormat="1" ht="12" customHeight="1">
      <c r="A28" s="118" t="s">
        <v>220</v>
      </c>
      <c r="B28" s="133" t="s">
        <v>251</v>
      </c>
      <c r="C28" s="118" t="s">
        <v>252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0</v>
      </c>
      <c r="M28" s="130">
        <f t="shared" si="2"/>
        <v>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315000</v>
      </c>
      <c r="T28" s="130">
        <v>0</v>
      </c>
      <c r="U28" s="130">
        <v>0</v>
      </c>
      <c r="V28" s="130">
        <f t="shared" si="4"/>
        <v>0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>
        <f aca="true" t="shared" si="12" ref="AB28:AB36">+SUM(J28,S28)</f>
        <v>315000</v>
      </c>
      <c r="AC28" s="130">
        <f t="shared" si="10"/>
        <v>0</v>
      </c>
      <c r="AD28" s="130">
        <f t="shared" si="11"/>
        <v>0</v>
      </c>
    </row>
    <row r="29" spans="1:30" s="122" customFormat="1" ht="12" customHeight="1">
      <c r="A29" s="118" t="s">
        <v>220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0</v>
      </c>
      <c r="M29" s="130">
        <f t="shared" si="2"/>
        <v>75390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230000</v>
      </c>
      <c r="T29" s="130"/>
      <c r="U29" s="130">
        <v>75390</v>
      </c>
      <c r="V29" s="130">
        <f t="shared" si="4"/>
        <v>75390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>
        <f t="shared" si="12"/>
        <v>230000</v>
      </c>
      <c r="AC29" s="130">
        <f t="shared" si="10"/>
        <v>0</v>
      </c>
      <c r="AD29" s="130">
        <f t="shared" si="11"/>
        <v>75390</v>
      </c>
    </row>
    <row r="30" spans="1:30" s="122" customFormat="1" ht="12" customHeight="1">
      <c r="A30" s="118" t="s">
        <v>220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0</v>
      </c>
      <c r="L30" s="130">
        <v>0</v>
      </c>
      <c r="M30" s="130">
        <f t="shared" si="2"/>
        <v>23226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264954</v>
      </c>
      <c r="T30" s="130">
        <v>0</v>
      </c>
      <c r="U30" s="130">
        <v>23226</v>
      </c>
      <c r="V30" s="130">
        <f t="shared" si="4"/>
        <v>23226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>
        <f t="shared" si="12"/>
        <v>264954</v>
      </c>
      <c r="AC30" s="130">
        <f t="shared" si="10"/>
        <v>0</v>
      </c>
      <c r="AD30" s="130">
        <f t="shared" si="11"/>
        <v>23226</v>
      </c>
    </row>
    <row r="31" spans="1:30" s="122" customFormat="1" ht="12" customHeight="1">
      <c r="A31" s="118" t="s">
        <v>220</v>
      </c>
      <c r="B31" s="133" t="s">
        <v>257</v>
      </c>
      <c r="C31" s="118" t="s">
        <v>258</v>
      </c>
      <c r="D31" s="130">
        <f t="shared" si="0"/>
        <v>70765</v>
      </c>
      <c r="E31" s="130">
        <f t="shared" si="1"/>
        <v>241</v>
      </c>
      <c r="F31" s="130">
        <v>0</v>
      </c>
      <c r="G31" s="130">
        <v>0</v>
      </c>
      <c r="H31" s="130">
        <v>0</v>
      </c>
      <c r="I31" s="130">
        <v>0</v>
      </c>
      <c r="J31" s="131">
        <v>600268</v>
      </c>
      <c r="K31" s="130">
        <v>241</v>
      </c>
      <c r="L31" s="130">
        <v>70524</v>
      </c>
      <c r="M31" s="130">
        <f t="shared" si="2"/>
        <v>0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0</v>
      </c>
      <c r="V31" s="130">
        <f t="shared" si="4"/>
        <v>70765</v>
      </c>
      <c r="W31" s="130">
        <f t="shared" si="5"/>
        <v>241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>
        <f t="shared" si="12"/>
        <v>600268</v>
      </c>
      <c r="AC31" s="130">
        <f t="shared" si="10"/>
        <v>241</v>
      </c>
      <c r="AD31" s="130">
        <f t="shared" si="11"/>
        <v>70524</v>
      </c>
    </row>
    <row r="32" spans="1:30" s="122" customFormat="1" ht="12" customHeight="1">
      <c r="A32" s="118" t="s">
        <v>220</v>
      </c>
      <c r="B32" s="133" t="s">
        <v>259</v>
      </c>
      <c r="C32" s="118" t="s">
        <v>260</v>
      </c>
      <c r="D32" s="130">
        <f t="shared" si="0"/>
        <v>97475</v>
      </c>
      <c r="E32" s="130">
        <f t="shared" si="1"/>
        <v>66283</v>
      </c>
      <c r="F32" s="130">
        <v>0</v>
      </c>
      <c r="G32" s="130">
        <v>0</v>
      </c>
      <c r="H32" s="130">
        <v>0</v>
      </c>
      <c r="I32" s="130">
        <v>37734</v>
      </c>
      <c r="J32" s="131">
        <v>455647</v>
      </c>
      <c r="K32" s="130">
        <v>28549</v>
      </c>
      <c r="L32" s="130">
        <v>31192</v>
      </c>
      <c r="M32" s="130">
        <f t="shared" si="2"/>
        <v>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0</v>
      </c>
      <c r="V32" s="130">
        <f t="shared" si="4"/>
        <v>97475</v>
      </c>
      <c r="W32" s="130">
        <f t="shared" si="5"/>
        <v>66283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37734</v>
      </c>
      <c r="AB32" s="131">
        <f t="shared" si="12"/>
        <v>455647</v>
      </c>
      <c r="AC32" s="130">
        <f t="shared" si="10"/>
        <v>28549</v>
      </c>
      <c r="AD32" s="130">
        <f t="shared" si="11"/>
        <v>31192</v>
      </c>
    </row>
    <row r="33" spans="1:30" s="122" customFormat="1" ht="12" customHeight="1">
      <c r="A33" s="118" t="s">
        <v>220</v>
      </c>
      <c r="B33" s="133" t="s">
        <v>261</v>
      </c>
      <c r="C33" s="118" t="s">
        <v>262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30">
        <v>0</v>
      </c>
      <c r="M33" s="130">
        <f t="shared" si="2"/>
        <v>13933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217197</v>
      </c>
      <c r="T33" s="130">
        <v>0</v>
      </c>
      <c r="U33" s="130">
        <v>13933</v>
      </c>
      <c r="V33" s="130">
        <f t="shared" si="4"/>
        <v>13933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>
        <f t="shared" si="12"/>
        <v>217197</v>
      </c>
      <c r="AC33" s="130">
        <f t="shared" si="10"/>
        <v>0</v>
      </c>
      <c r="AD33" s="130">
        <f t="shared" si="11"/>
        <v>13933</v>
      </c>
    </row>
    <row r="34" spans="1:30" s="122" customFormat="1" ht="12" customHeight="1">
      <c r="A34" s="118" t="s">
        <v>220</v>
      </c>
      <c r="B34" s="133" t="s">
        <v>263</v>
      </c>
      <c r="C34" s="118" t="s">
        <v>264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30">
        <v>0</v>
      </c>
      <c r="M34" s="130">
        <f t="shared" si="2"/>
        <v>67309</v>
      </c>
      <c r="N34" s="130">
        <f t="shared" si="3"/>
        <v>2404</v>
      </c>
      <c r="O34" s="130">
        <v>0</v>
      </c>
      <c r="P34" s="130">
        <v>0</v>
      </c>
      <c r="Q34" s="130">
        <v>0</v>
      </c>
      <c r="R34" s="130">
        <v>0</v>
      </c>
      <c r="S34" s="131">
        <v>320456</v>
      </c>
      <c r="T34" s="130">
        <v>2404</v>
      </c>
      <c r="U34" s="130">
        <v>64905</v>
      </c>
      <c r="V34" s="130">
        <f t="shared" si="4"/>
        <v>67309</v>
      </c>
      <c r="W34" s="130">
        <f t="shared" si="5"/>
        <v>2404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>
        <f t="shared" si="12"/>
        <v>320456</v>
      </c>
      <c r="AC34" s="130">
        <f t="shared" si="10"/>
        <v>2404</v>
      </c>
      <c r="AD34" s="130">
        <f t="shared" si="11"/>
        <v>64905</v>
      </c>
    </row>
    <row r="35" spans="1:30" s="122" customFormat="1" ht="12" customHeight="1">
      <c r="A35" s="118" t="s">
        <v>220</v>
      </c>
      <c r="B35" s="133" t="s">
        <v>265</v>
      </c>
      <c r="C35" s="118" t="s">
        <v>266</v>
      </c>
      <c r="D35" s="130">
        <f t="shared" si="0"/>
        <v>282160</v>
      </c>
      <c r="E35" s="130">
        <f t="shared" si="1"/>
        <v>282160</v>
      </c>
      <c r="F35" s="130">
        <v>0</v>
      </c>
      <c r="G35" s="130">
        <v>0</v>
      </c>
      <c r="H35" s="130">
        <v>0</v>
      </c>
      <c r="I35" s="130">
        <v>135511</v>
      </c>
      <c r="J35" s="131">
        <v>1026542</v>
      </c>
      <c r="K35" s="130">
        <v>146649</v>
      </c>
      <c r="L35" s="130">
        <v>0</v>
      </c>
      <c r="M35" s="130">
        <f t="shared" si="2"/>
        <v>0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0</v>
      </c>
      <c r="V35" s="130">
        <f t="shared" si="4"/>
        <v>282160</v>
      </c>
      <c r="W35" s="130">
        <f t="shared" si="5"/>
        <v>282160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135511</v>
      </c>
      <c r="AB35" s="131">
        <f t="shared" si="12"/>
        <v>1026542</v>
      </c>
      <c r="AC35" s="130">
        <f t="shared" si="10"/>
        <v>146649</v>
      </c>
      <c r="AD35" s="130">
        <f t="shared" si="11"/>
        <v>0</v>
      </c>
    </row>
    <row r="36" spans="1:30" s="122" customFormat="1" ht="12" customHeight="1">
      <c r="A36" s="118" t="s">
        <v>220</v>
      </c>
      <c r="B36" s="133" t="s">
        <v>267</v>
      </c>
      <c r="C36" s="118" t="s">
        <v>268</v>
      </c>
      <c r="D36" s="130">
        <f t="shared" si="0"/>
        <v>90159</v>
      </c>
      <c r="E36" s="130">
        <f t="shared" si="1"/>
        <v>90159</v>
      </c>
      <c r="F36" s="130">
        <v>61951</v>
      </c>
      <c r="G36" s="130">
        <v>0</v>
      </c>
      <c r="H36" s="130">
        <v>0</v>
      </c>
      <c r="I36" s="130">
        <v>0</v>
      </c>
      <c r="J36" s="131">
        <v>134466</v>
      </c>
      <c r="K36" s="130">
        <v>28208</v>
      </c>
      <c r="L36" s="130">
        <v>0</v>
      </c>
      <c r="M36" s="130">
        <f t="shared" si="2"/>
        <v>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0</v>
      </c>
      <c r="V36" s="130">
        <f t="shared" si="4"/>
        <v>90159</v>
      </c>
      <c r="W36" s="130">
        <f t="shared" si="5"/>
        <v>90159</v>
      </c>
      <c r="X36" s="130">
        <f t="shared" si="6"/>
        <v>61951</v>
      </c>
      <c r="Y36" s="130">
        <f t="shared" si="7"/>
        <v>0</v>
      </c>
      <c r="Z36" s="130">
        <f t="shared" si="8"/>
        <v>0</v>
      </c>
      <c r="AA36" s="130">
        <f t="shared" si="9"/>
        <v>0</v>
      </c>
      <c r="AB36" s="131">
        <f t="shared" si="12"/>
        <v>134466</v>
      </c>
      <c r="AC36" s="130">
        <f t="shared" si="10"/>
        <v>28208</v>
      </c>
      <c r="AD36" s="130">
        <f t="shared" si="11"/>
        <v>0</v>
      </c>
    </row>
  </sheetData>
  <sheetProtection/>
  <autoFilter ref="A6:AD3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269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2</v>
      </c>
      <c r="B2" s="150" t="s">
        <v>3</v>
      </c>
      <c r="C2" s="156" t="s">
        <v>215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8"/>
      <c r="B4" s="151"/>
      <c r="C4" s="157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5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5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5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6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6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6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1" t="s">
        <v>220</v>
      </c>
      <c r="B7" s="192" t="s">
        <v>221</v>
      </c>
      <c r="C7" s="191" t="s">
        <v>219</v>
      </c>
      <c r="D7" s="193">
        <f>SUM(D8:D232)</f>
        <v>115295</v>
      </c>
      <c r="E7" s="193">
        <f>SUM(E8:E232)</f>
        <v>22119</v>
      </c>
      <c r="F7" s="193">
        <f>SUM(F8:F232)</f>
        <v>0</v>
      </c>
      <c r="G7" s="193">
        <f>SUM(G8:G232)</f>
        <v>3324</v>
      </c>
      <c r="H7" s="193">
        <f>SUM(H8:H232)</f>
        <v>18795</v>
      </c>
      <c r="I7" s="193">
        <f>SUM(I8:I232)</f>
        <v>0</v>
      </c>
      <c r="J7" s="193">
        <f>SUM(J8:J232)</f>
        <v>93176</v>
      </c>
      <c r="K7" s="193">
        <f>SUM(K8:K232)</f>
        <v>151443</v>
      </c>
      <c r="L7" s="193">
        <f>SUM(L8:L232)</f>
        <v>9578942</v>
      </c>
      <c r="M7" s="193">
        <f>SUM(M8:M232)</f>
        <v>1743449</v>
      </c>
      <c r="N7" s="193">
        <f>SUM(N8:N232)</f>
        <v>703236</v>
      </c>
      <c r="O7" s="193">
        <f>SUM(O8:O232)</f>
        <v>762520</v>
      </c>
      <c r="P7" s="193">
        <f>SUM(P8:P232)</f>
        <v>264655</v>
      </c>
      <c r="Q7" s="193">
        <f>SUM(Q8:Q232)</f>
        <v>13038</v>
      </c>
      <c r="R7" s="193">
        <f>SUM(R8:R232)</f>
        <v>2117500</v>
      </c>
      <c r="S7" s="193">
        <f>SUM(S8:S232)</f>
        <v>73457</v>
      </c>
      <c r="T7" s="193">
        <f>SUM(T8:T232)</f>
        <v>1854769</v>
      </c>
      <c r="U7" s="193">
        <f>SUM(U8:U232)</f>
        <v>189274</v>
      </c>
      <c r="V7" s="193">
        <f>SUM(V8:V232)</f>
        <v>1452</v>
      </c>
      <c r="W7" s="193">
        <f>SUM(W8:W232)</f>
        <v>5702410</v>
      </c>
      <c r="X7" s="193">
        <f>SUM(X8:X232)</f>
        <v>2089112</v>
      </c>
      <c r="Y7" s="193">
        <f>SUM(Y8:Y232)</f>
        <v>3359773</v>
      </c>
      <c r="Z7" s="193">
        <f>SUM(Z8:Z232)</f>
        <v>73301</v>
      </c>
      <c r="AA7" s="193">
        <f>SUM(AA8:AA232)</f>
        <v>180224</v>
      </c>
      <c r="AB7" s="193">
        <f>SUM(AB8:AB232)</f>
        <v>2179112</v>
      </c>
      <c r="AC7" s="193">
        <f>SUM(AC8:AC232)</f>
        <v>14131</v>
      </c>
      <c r="AD7" s="193">
        <f>SUM(AD8:AD232)</f>
        <v>787813</v>
      </c>
      <c r="AE7" s="193">
        <f>SUM(AE8:AE232)</f>
        <v>10482050</v>
      </c>
      <c r="AF7" s="193">
        <f>SUM(AF8:AF232)</f>
        <v>0</v>
      </c>
      <c r="AG7" s="193">
        <f>SUM(AG8:AG232)</f>
        <v>0</v>
      </c>
      <c r="AH7" s="193">
        <f>SUM(AH8:AH232)</f>
        <v>0</v>
      </c>
      <c r="AI7" s="193">
        <f>SUM(AI8:AI232)</f>
        <v>0</v>
      </c>
      <c r="AJ7" s="193">
        <f>SUM(AJ8:AJ232)</f>
        <v>0</v>
      </c>
      <c r="AK7" s="193">
        <f>SUM(AK8:AK232)</f>
        <v>0</v>
      </c>
      <c r="AL7" s="193">
        <f>SUM(AL8:AL232)</f>
        <v>0</v>
      </c>
      <c r="AM7" s="193">
        <f>SUM(AM8:AM232)</f>
        <v>0</v>
      </c>
      <c r="AN7" s="193">
        <f>SUM(AN8:AN232)</f>
        <v>2661265</v>
      </c>
      <c r="AO7" s="193">
        <f>SUM(AO8:AO232)</f>
        <v>526619</v>
      </c>
      <c r="AP7" s="193">
        <f>SUM(AP8:AP232)</f>
        <v>424812</v>
      </c>
      <c r="AQ7" s="193">
        <f>SUM(AQ8:AQ232)</f>
        <v>0</v>
      </c>
      <c r="AR7" s="193">
        <f>SUM(AR8:AR232)</f>
        <v>101807</v>
      </c>
      <c r="AS7" s="193">
        <f>SUM(AS8:AS232)</f>
        <v>0</v>
      </c>
      <c r="AT7" s="193">
        <f>SUM(AT8:AT232)</f>
        <v>1355334</v>
      </c>
      <c r="AU7" s="193">
        <f>SUM(AU8:AU232)</f>
        <v>1147</v>
      </c>
      <c r="AV7" s="193">
        <f>SUM(AV8:AV232)</f>
        <v>1353577</v>
      </c>
      <c r="AW7" s="193">
        <f>SUM(AW8:AW232)</f>
        <v>610</v>
      </c>
      <c r="AX7" s="193">
        <f>SUM(AX8:AX232)</f>
        <v>0</v>
      </c>
      <c r="AY7" s="193">
        <f>SUM(AY8:AY232)</f>
        <v>779312</v>
      </c>
      <c r="AZ7" s="193">
        <f>SUM(AZ8:AZ232)</f>
        <v>372113</v>
      </c>
      <c r="BA7" s="193">
        <f>SUM(BA8:BA232)</f>
        <v>381787</v>
      </c>
      <c r="BB7" s="193">
        <f>SUM(BB8:BB232)</f>
        <v>4568</v>
      </c>
      <c r="BC7" s="193">
        <f>SUM(BC8:BC232)</f>
        <v>20844</v>
      </c>
      <c r="BD7" s="193">
        <f>SUM(BD8:BD232)</f>
        <v>1347607</v>
      </c>
      <c r="BE7" s="193">
        <f>SUM(BE8:BE232)</f>
        <v>0</v>
      </c>
      <c r="BF7" s="193">
        <f>SUM(BF8:BF232)</f>
        <v>296774</v>
      </c>
      <c r="BG7" s="193">
        <f>SUM(BG8:BG232)</f>
        <v>2958039</v>
      </c>
      <c r="BH7" s="193">
        <f>SUM(BH8:BH232)</f>
        <v>115295</v>
      </c>
      <c r="BI7" s="193">
        <f>SUM(BI8:BI232)</f>
        <v>22119</v>
      </c>
      <c r="BJ7" s="193">
        <f>SUM(BJ8:BJ232)</f>
        <v>0</v>
      </c>
      <c r="BK7" s="193">
        <f>SUM(BK8:BK232)</f>
        <v>3324</v>
      </c>
      <c r="BL7" s="193">
        <f>SUM(BL8:BL232)</f>
        <v>18795</v>
      </c>
      <c r="BM7" s="193">
        <f>SUM(BM8:BM232)</f>
        <v>0</v>
      </c>
      <c r="BN7" s="193">
        <f>SUM(BN8:BN232)</f>
        <v>93176</v>
      </c>
      <c r="BO7" s="193">
        <f>SUM(BO8:BO232)</f>
        <v>151443</v>
      </c>
      <c r="BP7" s="193">
        <f>SUM(BP8:BP232)</f>
        <v>12240207</v>
      </c>
      <c r="BQ7" s="193">
        <f>SUM(BQ8:BQ232)</f>
        <v>2270068</v>
      </c>
      <c r="BR7" s="193">
        <f>SUM(BR8:BR232)</f>
        <v>1128048</v>
      </c>
      <c r="BS7" s="193">
        <f>SUM(BS8:BS232)</f>
        <v>762520</v>
      </c>
      <c r="BT7" s="193">
        <f>SUM(BT8:BT232)</f>
        <v>366462</v>
      </c>
      <c r="BU7" s="193">
        <f>SUM(BU8:BU232)</f>
        <v>13038</v>
      </c>
      <c r="BV7" s="193">
        <f>SUM(BV8:BV232)</f>
        <v>3472834</v>
      </c>
      <c r="BW7" s="193">
        <f>SUM(BW8:BW232)</f>
        <v>74604</v>
      </c>
      <c r="BX7" s="193">
        <f>SUM(BX8:BX232)</f>
        <v>3208346</v>
      </c>
      <c r="BY7" s="193">
        <f>SUM(BY8:BY232)</f>
        <v>189884</v>
      </c>
      <c r="BZ7" s="193">
        <f>SUM(BZ8:BZ232)</f>
        <v>1452</v>
      </c>
      <c r="CA7" s="193">
        <f>SUM(CA8:CA232)</f>
        <v>6481722</v>
      </c>
      <c r="CB7" s="193">
        <f>SUM(CB8:CB232)</f>
        <v>2461225</v>
      </c>
      <c r="CC7" s="193">
        <f>SUM(CC8:CC232)</f>
        <v>3741560</v>
      </c>
      <c r="CD7" s="193">
        <f>SUM(CD8:CD232)</f>
        <v>77869</v>
      </c>
      <c r="CE7" s="193">
        <f>SUM(CE8:CE232)</f>
        <v>201068</v>
      </c>
      <c r="CF7" s="193">
        <f>SUM(CF8:CF232)</f>
        <v>3526719</v>
      </c>
      <c r="CG7" s="193">
        <f>SUM(CG8:CG232)</f>
        <v>14131</v>
      </c>
      <c r="CH7" s="193">
        <f>SUM(CH8:CH232)</f>
        <v>1084587</v>
      </c>
      <c r="CI7" s="193">
        <f>SUM(CI8:CI232)</f>
        <v>13440089</v>
      </c>
    </row>
    <row r="8" spans="1:87" s="122" customFormat="1" ht="12" customHeight="1">
      <c r="A8" s="118" t="s">
        <v>220</v>
      </c>
      <c r="B8" s="133" t="s">
        <v>222</v>
      </c>
      <c r="C8" s="118" t="s">
        <v>223</v>
      </c>
      <c r="D8" s="120">
        <f aca="true" t="shared" si="0" ref="D8:D36">+SUM(E8,J8)</f>
        <v>0</v>
      </c>
      <c r="E8" s="120">
        <f aca="true" t="shared" si="1" ref="E8:E36">+SUM(F8:I8)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1">
        <v>0</v>
      </c>
      <c r="L8" s="120">
        <f aca="true" t="shared" si="2" ref="L8:L36">+SUM(M8,R8,V8,W8,AC8)</f>
        <v>3078670</v>
      </c>
      <c r="M8" s="120">
        <f aca="true" t="shared" si="3" ref="M8:M36">+SUM(N8:Q8)</f>
        <v>852577</v>
      </c>
      <c r="N8" s="120">
        <v>219882</v>
      </c>
      <c r="O8" s="120">
        <v>525743</v>
      </c>
      <c r="P8" s="120">
        <v>106952</v>
      </c>
      <c r="Q8" s="120">
        <v>0</v>
      </c>
      <c r="R8" s="120">
        <f aca="true" t="shared" si="4" ref="R8:R36">+SUM(S8:U8)</f>
        <v>669556</v>
      </c>
      <c r="S8" s="120">
        <v>24307</v>
      </c>
      <c r="T8" s="120">
        <v>627286</v>
      </c>
      <c r="U8" s="120">
        <v>17963</v>
      </c>
      <c r="V8" s="120">
        <v>0</v>
      </c>
      <c r="W8" s="120">
        <f aca="true" t="shared" si="5" ref="W8:W36">+SUM(X8:AA8)</f>
        <v>1556537</v>
      </c>
      <c r="X8" s="120">
        <v>262202</v>
      </c>
      <c r="Y8" s="120">
        <v>1275838</v>
      </c>
      <c r="Z8" s="120">
        <v>18497</v>
      </c>
      <c r="AA8" s="120">
        <v>0</v>
      </c>
      <c r="AB8" s="121">
        <v>105903</v>
      </c>
      <c r="AC8" s="120">
        <v>0</v>
      </c>
      <c r="AD8" s="120">
        <v>38320</v>
      </c>
      <c r="AE8" s="120">
        <f aca="true" t="shared" si="6" ref="AE8:AE36">+SUM(D8,L8,AD8)</f>
        <v>3116990</v>
      </c>
      <c r="AF8" s="120">
        <f aca="true" t="shared" si="7" ref="AF8:AF36">+SUM(AG8,AL8)</f>
        <v>0</v>
      </c>
      <c r="AG8" s="120">
        <f aca="true" t="shared" si="8" ref="AG8:AG36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36">+SUM(AO8,AT8,AX8,AY8,BE8)</f>
        <v>304561</v>
      </c>
      <c r="AO8" s="120">
        <f aca="true" t="shared" si="10" ref="AO8:AO36">+SUM(AP8:AS8)</f>
        <v>123274</v>
      </c>
      <c r="AP8" s="120">
        <v>45743</v>
      </c>
      <c r="AQ8" s="120">
        <v>0</v>
      </c>
      <c r="AR8" s="120">
        <v>77531</v>
      </c>
      <c r="AS8" s="120">
        <v>0</v>
      </c>
      <c r="AT8" s="120">
        <f aca="true" t="shared" si="11" ref="AT8:AT36">+SUM(AU8:AW8)</f>
        <v>165188</v>
      </c>
      <c r="AU8" s="120">
        <v>0</v>
      </c>
      <c r="AV8" s="120">
        <v>164578</v>
      </c>
      <c r="AW8" s="120">
        <v>610</v>
      </c>
      <c r="AX8" s="120">
        <v>0</v>
      </c>
      <c r="AY8" s="120">
        <f aca="true" t="shared" si="12" ref="AY8:AY36">+SUM(AZ8:BC8)</f>
        <v>16099</v>
      </c>
      <c r="AZ8" s="120">
        <v>7993</v>
      </c>
      <c r="BA8" s="120">
        <v>8106</v>
      </c>
      <c r="BB8" s="120">
        <v>0</v>
      </c>
      <c r="BC8" s="120">
        <v>0</v>
      </c>
      <c r="BD8" s="121">
        <v>101484</v>
      </c>
      <c r="BE8" s="120">
        <v>0</v>
      </c>
      <c r="BF8" s="120">
        <v>0</v>
      </c>
      <c r="BG8" s="120">
        <f aca="true" t="shared" si="13" ref="BG8:BG36">+SUM(BF8,AN8,AF8)</f>
        <v>304561</v>
      </c>
      <c r="BH8" s="120">
        <f aca="true" t="shared" si="14" ref="BH8:BW23">SUM(D8,AF8)</f>
        <v>0</v>
      </c>
      <c r="BI8" s="120">
        <f t="shared" si="14"/>
        <v>0</v>
      </c>
      <c r="BJ8" s="120">
        <f t="shared" si="14"/>
        <v>0</v>
      </c>
      <c r="BK8" s="120">
        <f t="shared" si="14"/>
        <v>0</v>
      </c>
      <c r="BL8" s="120">
        <f t="shared" si="14"/>
        <v>0</v>
      </c>
      <c r="BM8" s="120">
        <f t="shared" si="14"/>
        <v>0</v>
      </c>
      <c r="BN8" s="120">
        <f t="shared" si="14"/>
        <v>0</v>
      </c>
      <c r="BO8" s="121">
        <f t="shared" si="14"/>
        <v>0</v>
      </c>
      <c r="BP8" s="120">
        <f t="shared" si="14"/>
        <v>3383231</v>
      </c>
      <c r="BQ8" s="120">
        <f t="shared" si="14"/>
        <v>975851</v>
      </c>
      <c r="BR8" s="120">
        <f t="shared" si="14"/>
        <v>265625</v>
      </c>
      <c r="BS8" s="120">
        <f t="shared" si="14"/>
        <v>525743</v>
      </c>
      <c r="BT8" s="120">
        <f t="shared" si="14"/>
        <v>184483</v>
      </c>
      <c r="BU8" s="120">
        <f t="shared" si="14"/>
        <v>0</v>
      </c>
      <c r="BV8" s="120">
        <f t="shared" si="14"/>
        <v>834744</v>
      </c>
      <c r="BW8" s="120">
        <f t="shared" si="14"/>
        <v>24307</v>
      </c>
      <c r="BX8" s="120">
        <f aca="true" t="shared" si="15" ref="BX8:BX36">SUM(T8,AV8)</f>
        <v>791864</v>
      </c>
      <c r="BY8" s="120">
        <f aca="true" t="shared" si="16" ref="BY8:BY36">SUM(U8,AW8)</f>
        <v>18573</v>
      </c>
      <c r="BZ8" s="120">
        <f aca="true" t="shared" si="17" ref="BZ8:BZ36">SUM(V8,AX8)</f>
        <v>0</v>
      </c>
      <c r="CA8" s="120">
        <f aca="true" t="shared" si="18" ref="CA8:CA36">SUM(W8,AY8)</f>
        <v>1572636</v>
      </c>
      <c r="CB8" s="120">
        <f aca="true" t="shared" si="19" ref="CB8:CB36">SUM(X8,AZ8)</f>
        <v>270195</v>
      </c>
      <c r="CC8" s="120">
        <f aca="true" t="shared" si="20" ref="CC8:CC36">SUM(Y8,BA8)</f>
        <v>1283944</v>
      </c>
      <c r="CD8" s="120">
        <f aca="true" t="shared" si="21" ref="CD8:CD36">SUM(Z8,BB8)</f>
        <v>18497</v>
      </c>
      <c r="CE8" s="120">
        <f aca="true" t="shared" si="22" ref="CE8:CE36">SUM(AA8,BC8)</f>
        <v>0</v>
      </c>
      <c r="CF8" s="121">
        <f aca="true" t="shared" si="23" ref="CF8:CF27">SUM(AB8,BD8)</f>
        <v>207387</v>
      </c>
      <c r="CG8" s="120">
        <f aca="true" t="shared" si="24" ref="CG8:CG36">SUM(AC8,BE8)</f>
        <v>0</v>
      </c>
      <c r="CH8" s="120">
        <f aca="true" t="shared" si="25" ref="CH8:CH36">SUM(AD8,BF8)</f>
        <v>38320</v>
      </c>
      <c r="CI8" s="120">
        <f aca="true" t="shared" si="26" ref="CI8:CI36">SUM(AE8,BG8)</f>
        <v>3421551</v>
      </c>
    </row>
    <row r="9" spans="1:87" s="122" customFormat="1" ht="12" customHeight="1">
      <c r="A9" s="118" t="s">
        <v>220</v>
      </c>
      <c r="B9" s="134" t="s">
        <v>224</v>
      </c>
      <c r="C9" s="118" t="s">
        <v>225</v>
      </c>
      <c r="D9" s="120">
        <f t="shared" si="0"/>
        <v>3606</v>
      </c>
      <c r="E9" s="120">
        <f t="shared" si="1"/>
        <v>3324</v>
      </c>
      <c r="F9" s="120">
        <v>0</v>
      </c>
      <c r="G9" s="120">
        <v>3324</v>
      </c>
      <c r="H9" s="120">
        <v>0</v>
      </c>
      <c r="I9" s="120">
        <v>0</v>
      </c>
      <c r="J9" s="120">
        <v>282</v>
      </c>
      <c r="K9" s="121">
        <v>0</v>
      </c>
      <c r="L9" s="120">
        <f t="shared" si="2"/>
        <v>1274777</v>
      </c>
      <c r="M9" s="120">
        <f t="shared" si="3"/>
        <v>144449</v>
      </c>
      <c r="N9" s="120">
        <v>22276</v>
      </c>
      <c r="O9" s="120">
        <v>113947</v>
      </c>
      <c r="P9" s="120">
        <v>8226</v>
      </c>
      <c r="Q9" s="120">
        <v>0</v>
      </c>
      <c r="R9" s="120">
        <f t="shared" si="4"/>
        <v>470531</v>
      </c>
      <c r="S9" s="120">
        <v>22243</v>
      </c>
      <c r="T9" s="120">
        <v>325048</v>
      </c>
      <c r="U9" s="120">
        <v>123240</v>
      </c>
      <c r="V9" s="120">
        <v>0</v>
      </c>
      <c r="W9" s="120">
        <f t="shared" si="5"/>
        <v>659797</v>
      </c>
      <c r="X9" s="120">
        <v>445768</v>
      </c>
      <c r="Y9" s="120">
        <v>208962</v>
      </c>
      <c r="Z9" s="120">
        <v>4148</v>
      </c>
      <c r="AA9" s="120">
        <v>919</v>
      </c>
      <c r="AB9" s="121">
        <v>0</v>
      </c>
      <c r="AC9" s="120">
        <v>0</v>
      </c>
      <c r="AD9" s="120">
        <v>77920</v>
      </c>
      <c r="AE9" s="120">
        <f t="shared" si="6"/>
        <v>1356303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446297</v>
      </c>
      <c r="AO9" s="120">
        <f t="shared" si="10"/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f t="shared" si="11"/>
        <v>158473</v>
      </c>
      <c r="AU9" s="120">
        <v>253</v>
      </c>
      <c r="AV9" s="120">
        <v>158220</v>
      </c>
      <c r="AW9" s="120">
        <v>0</v>
      </c>
      <c r="AX9" s="120">
        <v>0</v>
      </c>
      <c r="AY9" s="120">
        <f t="shared" si="12"/>
        <v>287824</v>
      </c>
      <c r="AZ9" s="120">
        <v>147451</v>
      </c>
      <c r="BA9" s="120">
        <v>140373</v>
      </c>
      <c r="BB9" s="120">
        <v>0</v>
      </c>
      <c r="BC9" s="120">
        <v>0</v>
      </c>
      <c r="BD9" s="121">
        <v>0</v>
      </c>
      <c r="BE9" s="120">
        <v>0</v>
      </c>
      <c r="BF9" s="120">
        <v>0</v>
      </c>
      <c r="BG9" s="120">
        <f t="shared" si="13"/>
        <v>446297</v>
      </c>
      <c r="BH9" s="120">
        <f t="shared" si="14"/>
        <v>3606</v>
      </c>
      <c r="BI9" s="120">
        <f t="shared" si="14"/>
        <v>3324</v>
      </c>
      <c r="BJ9" s="120">
        <f t="shared" si="14"/>
        <v>0</v>
      </c>
      <c r="BK9" s="120">
        <f t="shared" si="14"/>
        <v>3324</v>
      </c>
      <c r="BL9" s="120">
        <f t="shared" si="14"/>
        <v>0</v>
      </c>
      <c r="BM9" s="120">
        <f t="shared" si="14"/>
        <v>0</v>
      </c>
      <c r="BN9" s="120">
        <f t="shared" si="14"/>
        <v>282</v>
      </c>
      <c r="BO9" s="121">
        <f t="shared" si="14"/>
        <v>0</v>
      </c>
      <c r="BP9" s="120">
        <f t="shared" si="14"/>
        <v>1721074</v>
      </c>
      <c r="BQ9" s="120">
        <f t="shared" si="14"/>
        <v>144449</v>
      </c>
      <c r="BR9" s="120">
        <f t="shared" si="14"/>
        <v>22276</v>
      </c>
      <c r="BS9" s="120">
        <f t="shared" si="14"/>
        <v>113947</v>
      </c>
      <c r="BT9" s="120">
        <f t="shared" si="14"/>
        <v>8226</v>
      </c>
      <c r="BU9" s="120">
        <f t="shared" si="14"/>
        <v>0</v>
      </c>
      <c r="BV9" s="120">
        <f t="shared" si="14"/>
        <v>629004</v>
      </c>
      <c r="BW9" s="120">
        <f t="shared" si="14"/>
        <v>22496</v>
      </c>
      <c r="BX9" s="120">
        <f t="shared" si="15"/>
        <v>483268</v>
      </c>
      <c r="BY9" s="120">
        <f t="shared" si="16"/>
        <v>123240</v>
      </c>
      <c r="BZ9" s="120">
        <f t="shared" si="17"/>
        <v>0</v>
      </c>
      <c r="CA9" s="120">
        <f t="shared" si="18"/>
        <v>947621</v>
      </c>
      <c r="CB9" s="120">
        <f t="shared" si="19"/>
        <v>593219</v>
      </c>
      <c r="CC9" s="120">
        <f t="shared" si="20"/>
        <v>349335</v>
      </c>
      <c r="CD9" s="120">
        <f t="shared" si="21"/>
        <v>4148</v>
      </c>
      <c r="CE9" s="120">
        <f t="shared" si="22"/>
        <v>919</v>
      </c>
      <c r="CF9" s="121">
        <f t="shared" si="23"/>
        <v>0</v>
      </c>
      <c r="CG9" s="120">
        <f t="shared" si="24"/>
        <v>0</v>
      </c>
      <c r="CH9" s="120">
        <f t="shared" si="25"/>
        <v>77920</v>
      </c>
      <c r="CI9" s="120">
        <f t="shared" si="26"/>
        <v>1802600</v>
      </c>
    </row>
    <row r="10" spans="1:87" s="122" customFormat="1" ht="12" customHeight="1">
      <c r="A10" s="118" t="s">
        <v>220</v>
      </c>
      <c r="B10" s="133" t="s">
        <v>226</v>
      </c>
      <c r="C10" s="118" t="s">
        <v>227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382069</v>
      </c>
      <c r="M10" s="120">
        <f t="shared" si="3"/>
        <v>79931</v>
      </c>
      <c r="N10" s="120">
        <v>79931</v>
      </c>
      <c r="O10" s="120">
        <v>0</v>
      </c>
      <c r="P10" s="120">
        <v>0</v>
      </c>
      <c r="Q10" s="120">
        <v>0</v>
      </c>
      <c r="R10" s="120">
        <f t="shared" si="4"/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f t="shared" si="5"/>
        <v>302138</v>
      </c>
      <c r="X10" s="120">
        <v>292347</v>
      </c>
      <c r="Y10" s="120">
        <v>0</v>
      </c>
      <c r="Z10" s="120">
        <v>0</v>
      </c>
      <c r="AA10" s="120">
        <v>9791</v>
      </c>
      <c r="AB10" s="121">
        <v>675407</v>
      </c>
      <c r="AC10" s="120">
        <v>0</v>
      </c>
      <c r="AD10" s="120">
        <v>63284</v>
      </c>
      <c r="AE10" s="120">
        <f t="shared" si="6"/>
        <v>445353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78415</v>
      </c>
      <c r="AO10" s="120">
        <f t="shared" si="10"/>
        <v>42775</v>
      </c>
      <c r="AP10" s="120">
        <v>42775</v>
      </c>
      <c r="AQ10" s="120">
        <v>0</v>
      </c>
      <c r="AR10" s="120">
        <v>0</v>
      </c>
      <c r="AS10" s="120">
        <v>0</v>
      </c>
      <c r="AT10" s="120">
        <f t="shared" si="11"/>
        <v>27898</v>
      </c>
      <c r="AU10" s="120">
        <v>0</v>
      </c>
      <c r="AV10" s="120">
        <v>27898</v>
      </c>
      <c r="AW10" s="120">
        <v>0</v>
      </c>
      <c r="AX10" s="120">
        <v>0</v>
      </c>
      <c r="AY10" s="120">
        <f t="shared" si="12"/>
        <v>7742</v>
      </c>
      <c r="AZ10" s="120">
        <v>0</v>
      </c>
      <c r="BA10" s="120">
        <v>7742</v>
      </c>
      <c r="BB10" s="120">
        <v>0</v>
      </c>
      <c r="BC10" s="120">
        <v>0</v>
      </c>
      <c r="BD10" s="121">
        <v>0</v>
      </c>
      <c r="BE10" s="120">
        <v>0</v>
      </c>
      <c r="BF10" s="120">
        <v>929</v>
      </c>
      <c r="BG10" s="120">
        <f t="shared" si="13"/>
        <v>79344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460484</v>
      </c>
      <c r="BQ10" s="120">
        <f t="shared" si="14"/>
        <v>122706</v>
      </c>
      <c r="BR10" s="120">
        <f t="shared" si="14"/>
        <v>122706</v>
      </c>
      <c r="BS10" s="120">
        <f t="shared" si="14"/>
        <v>0</v>
      </c>
      <c r="BT10" s="120">
        <f t="shared" si="14"/>
        <v>0</v>
      </c>
      <c r="BU10" s="120">
        <f t="shared" si="14"/>
        <v>0</v>
      </c>
      <c r="BV10" s="120">
        <f t="shared" si="14"/>
        <v>27898</v>
      </c>
      <c r="BW10" s="120">
        <f t="shared" si="14"/>
        <v>0</v>
      </c>
      <c r="BX10" s="120">
        <f t="shared" si="15"/>
        <v>27898</v>
      </c>
      <c r="BY10" s="120">
        <f t="shared" si="16"/>
        <v>0</v>
      </c>
      <c r="BZ10" s="120">
        <f t="shared" si="17"/>
        <v>0</v>
      </c>
      <c r="CA10" s="120">
        <f t="shared" si="18"/>
        <v>309880</v>
      </c>
      <c r="CB10" s="120">
        <f t="shared" si="19"/>
        <v>292347</v>
      </c>
      <c r="CC10" s="120">
        <f t="shared" si="20"/>
        <v>7742</v>
      </c>
      <c r="CD10" s="120">
        <f t="shared" si="21"/>
        <v>0</v>
      </c>
      <c r="CE10" s="120">
        <f t="shared" si="22"/>
        <v>9791</v>
      </c>
      <c r="CF10" s="121">
        <f t="shared" si="23"/>
        <v>675407</v>
      </c>
      <c r="CG10" s="120">
        <f t="shared" si="24"/>
        <v>0</v>
      </c>
      <c r="CH10" s="120">
        <f t="shared" si="25"/>
        <v>64213</v>
      </c>
      <c r="CI10" s="120">
        <f t="shared" si="26"/>
        <v>524697</v>
      </c>
    </row>
    <row r="11" spans="1:87" s="122" customFormat="1" ht="12" customHeight="1">
      <c r="A11" s="118" t="s">
        <v>220</v>
      </c>
      <c r="B11" s="134" t="s">
        <v>228</v>
      </c>
      <c r="C11" s="118" t="s">
        <v>229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204112</v>
      </c>
      <c r="M11" s="120">
        <f t="shared" si="3"/>
        <v>29099</v>
      </c>
      <c r="N11" s="120">
        <v>5413</v>
      </c>
      <c r="O11" s="120">
        <v>0</v>
      </c>
      <c r="P11" s="120">
        <v>23686</v>
      </c>
      <c r="Q11" s="120">
        <v>0</v>
      </c>
      <c r="R11" s="120">
        <f t="shared" si="4"/>
        <v>50526</v>
      </c>
      <c r="S11" s="120">
        <v>2404</v>
      </c>
      <c r="T11" s="120">
        <v>48101</v>
      </c>
      <c r="U11" s="120">
        <v>21</v>
      </c>
      <c r="V11" s="120">
        <v>0</v>
      </c>
      <c r="W11" s="120">
        <f t="shared" si="5"/>
        <v>124487</v>
      </c>
      <c r="X11" s="120">
        <v>61983</v>
      </c>
      <c r="Y11" s="120">
        <v>36105</v>
      </c>
      <c r="Z11" s="120">
        <v>26227</v>
      </c>
      <c r="AA11" s="120">
        <v>172</v>
      </c>
      <c r="AB11" s="121">
        <v>0</v>
      </c>
      <c r="AC11" s="120">
        <v>0</v>
      </c>
      <c r="AD11" s="120">
        <v>3464</v>
      </c>
      <c r="AE11" s="120">
        <f t="shared" si="6"/>
        <v>207576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845</v>
      </c>
      <c r="AO11" s="120">
        <f t="shared" si="10"/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f t="shared" si="11"/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f t="shared" si="12"/>
        <v>845</v>
      </c>
      <c r="AZ11" s="120">
        <v>516</v>
      </c>
      <c r="BA11" s="120">
        <v>329</v>
      </c>
      <c r="BB11" s="120">
        <v>0</v>
      </c>
      <c r="BC11" s="120">
        <v>0</v>
      </c>
      <c r="BD11" s="121">
        <v>77868</v>
      </c>
      <c r="BE11" s="120">
        <v>0</v>
      </c>
      <c r="BF11" s="120">
        <v>0</v>
      </c>
      <c r="BG11" s="120">
        <f t="shared" si="13"/>
        <v>845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0</v>
      </c>
      <c r="BP11" s="120">
        <f t="shared" si="14"/>
        <v>204957</v>
      </c>
      <c r="BQ11" s="120">
        <f t="shared" si="14"/>
        <v>29099</v>
      </c>
      <c r="BR11" s="120">
        <f t="shared" si="14"/>
        <v>5413</v>
      </c>
      <c r="BS11" s="120">
        <f t="shared" si="14"/>
        <v>0</v>
      </c>
      <c r="BT11" s="120">
        <f t="shared" si="14"/>
        <v>23686</v>
      </c>
      <c r="BU11" s="120">
        <f t="shared" si="14"/>
        <v>0</v>
      </c>
      <c r="BV11" s="120">
        <f t="shared" si="14"/>
        <v>50526</v>
      </c>
      <c r="BW11" s="120">
        <f t="shared" si="14"/>
        <v>2404</v>
      </c>
      <c r="BX11" s="120">
        <f t="shared" si="15"/>
        <v>48101</v>
      </c>
      <c r="BY11" s="120">
        <f t="shared" si="16"/>
        <v>21</v>
      </c>
      <c r="BZ11" s="120">
        <f t="shared" si="17"/>
        <v>0</v>
      </c>
      <c r="CA11" s="120">
        <f t="shared" si="18"/>
        <v>125332</v>
      </c>
      <c r="CB11" s="120">
        <f t="shared" si="19"/>
        <v>62499</v>
      </c>
      <c r="CC11" s="120">
        <f t="shared" si="20"/>
        <v>36434</v>
      </c>
      <c r="CD11" s="120">
        <f t="shared" si="21"/>
        <v>26227</v>
      </c>
      <c r="CE11" s="120">
        <f t="shared" si="22"/>
        <v>172</v>
      </c>
      <c r="CF11" s="121">
        <f t="shared" si="23"/>
        <v>77868</v>
      </c>
      <c r="CG11" s="120">
        <f t="shared" si="24"/>
        <v>0</v>
      </c>
      <c r="CH11" s="120">
        <f t="shared" si="25"/>
        <v>3464</v>
      </c>
      <c r="CI11" s="120">
        <f t="shared" si="26"/>
        <v>208421</v>
      </c>
    </row>
    <row r="12" spans="1:87" s="122" customFormat="1" ht="12" customHeight="1">
      <c r="A12" s="118" t="s">
        <v>220</v>
      </c>
      <c r="B12" s="133" t="s">
        <v>230</v>
      </c>
      <c r="C12" s="118" t="s">
        <v>231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29641</v>
      </c>
      <c r="L12" s="130">
        <f t="shared" si="2"/>
        <v>488499</v>
      </c>
      <c r="M12" s="130">
        <f t="shared" si="3"/>
        <v>69693</v>
      </c>
      <c r="N12" s="130">
        <v>69693</v>
      </c>
      <c r="O12" s="130">
        <v>0</v>
      </c>
      <c r="P12" s="130">
        <v>0</v>
      </c>
      <c r="Q12" s="130">
        <v>0</v>
      </c>
      <c r="R12" s="130">
        <f t="shared" si="4"/>
        <v>115714</v>
      </c>
      <c r="S12" s="130">
        <v>548</v>
      </c>
      <c r="T12" s="130">
        <v>113966</v>
      </c>
      <c r="U12" s="130">
        <v>1200</v>
      </c>
      <c r="V12" s="130">
        <v>0</v>
      </c>
      <c r="W12" s="130">
        <f t="shared" si="5"/>
        <v>303092</v>
      </c>
      <c r="X12" s="130">
        <v>118601</v>
      </c>
      <c r="Y12" s="130">
        <v>161692</v>
      </c>
      <c r="Z12" s="130">
        <v>0</v>
      </c>
      <c r="AA12" s="130">
        <v>22799</v>
      </c>
      <c r="AB12" s="131">
        <v>0</v>
      </c>
      <c r="AC12" s="130">
        <v>0</v>
      </c>
      <c r="AD12" s="130">
        <v>15651</v>
      </c>
      <c r="AE12" s="130">
        <f t="shared" si="6"/>
        <v>504150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137467</v>
      </c>
      <c r="BE12" s="130">
        <v>0</v>
      </c>
      <c r="BF12" s="130">
        <v>0</v>
      </c>
      <c r="BG12" s="130">
        <f t="shared" si="13"/>
        <v>0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29641</v>
      </c>
      <c r="BP12" s="130">
        <f t="shared" si="14"/>
        <v>488499</v>
      </c>
      <c r="BQ12" s="130">
        <f t="shared" si="14"/>
        <v>69693</v>
      </c>
      <c r="BR12" s="130">
        <f t="shared" si="14"/>
        <v>69693</v>
      </c>
      <c r="BS12" s="130">
        <f t="shared" si="14"/>
        <v>0</v>
      </c>
      <c r="BT12" s="130">
        <f t="shared" si="14"/>
        <v>0</v>
      </c>
      <c r="BU12" s="130">
        <f t="shared" si="14"/>
        <v>0</v>
      </c>
      <c r="BV12" s="130">
        <f t="shared" si="14"/>
        <v>115714</v>
      </c>
      <c r="BW12" s="130">
        <f t="shared" si="14"/>
        <v>548</v>
      </c>
      <c r="BX12" s="130">
        <f t="shared" si="15"/>
        <v>113966</v>
      </c>
      <c r="BY12" s="130">
        <f t="shared" si="16"/>
        <v>1200</v>
      </c>
      <c r="BZ12" s="130">
        <f t="shared" si="17"/>
        <v>0</v>
      </c>
      <c r="CA12" s="130">
        <f t="shared" si="18"/>
        <v>303092</v>
      </c>
      <c r="CB12" s="130">
        <f t="shared" si="19"/>
        <v>118601</v>
      </c>
      <c r="CC12" s="130">
        <f t="shared" si="20"/>
        <v>161692</v>
      </c>
      <c r="CD12" s="130">
        <f t="shared" si="21"/>
        <v>0</v>
      </c>
      <c r="CE12" s="130">
        <f t="shared" si="22"/>
        <v>22799</v>
      </c>
      <c r="CF12" s="131">
        <f t="shared" si="23"/>
        <v>137467</v>
      </c>
      <c r="CG12" s="130">
        <f t="shared" si="24"/>
        <v>0</v>
      </c>
      <c r="CH12" s="130">
        <f t="shared" si="25"/>
        <v>15651</v>
      </c>
      <c r="CI12" s="130">
        <f t="shared" si="26"/>
        <v>504150</v>
      </c>
    </row>
    <row r="13" spans="1:87" s="122" customFormat="1" ht="12" customHeight="1">
      <c r="A13" s="118" t="s">
        <v>220</v>
      </c>
      <c r="B13" s="133" t="s">
        <v>232</v>
      </c>
      <c r="C13" s="118" t="s">
        <v>233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36597</v>
      </c>
      <c r="L13" s="130">
        <f t="shared" si="2"/>
        <v>276740</v>
      </c>
      <c r="M13" s="130">
        <f t="shared" si="3"/>
        <v>60687</v>
      </c>
      <c r="N13" s="130">
        <v>57150</v>
      </c>
      <c r="O13" s="130">
        <v>0</v>
      </c>
      <c r="P13" s="130">
        <v>3537</v>
      </c>
      <c r="Q13" s="130">
        <v>0</v>
      </c>
      <c r="R13" s="130">
        <f t="shared" si="4"/>
        <v>3738</v>
      </c>
      <c r="S13" s="130">
        <v>0</v>
      </c>
      <c r="T13" s="130">
        <v>3738</v>
      </c>
      <c r="U13" s="130">
        <v>0</v>
      </c>
      <c r="V13" s="130">
        <v>0</v>
      </c>
      <c r="W13" s="130">
        <f t="shared" si="5"/>
        <v>212315</v>
      </c>
      <c r="X13" s="130">
        <v>188275</v>
      </c>
      <c r="Y13" s="130">
        <v>12388</v>
      </c>
      <c r="Z13" s="130">
        <v>0</v>
      </c>
      <c r="AA13" s="130">
        <v>11652</v>
      </c>
      <c r="AB13" s="131">
        <v>183588</v>
      </c>
      <c r="AC13" s="130">
        <v>0</v>
      </c>
      <c r="AD13" s="130">
        <v>28188</v>
      </c>
      <c r="AE13" s="130">
        <f t="shared" si="6"/>
        <v>304928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203294</v>
      </c>
      <c r="AO13" s="130">
        <f t="shared" si="10"/>
        <v>39828</v>
      </c>
      <c r="AP13" s="130">
        <v>39828</v>
      </c>
      <c r="AQ13" s="130">
        <v>0</v>
      </c>
      <c r="AR13" s="130">
        <v>0</v>
      </c>
      <c r="AS13" s="130">
        <v>0</v>
      </c>
      <c r="AT13" s="130">
        <f t="shared" si="11"/>
        <v>125793</v>
      </c>
      <c r="AU13" s="130">
        <v>0</v>
      </c>
      <c r="AV13" s="130">
        <v>125793</v>
      </c>
      <c r="AW13" s="130">
        <v>0</v>
      </c>
      <c r="AX13" s="130">
        <v>0</v>
      </c>
      <c r="AY13" s="130">
        <f t="shared" si="12"/>
        <v>37673</v>
      </c>
      <c r="AZ13" s="130">
        <v>3269</v>
      </c>
      <c r="BA13" s="130">
        <v>34404</v>
      </c>
      <c r="BB13" s="130">
        <v>0</v>
      </c>
      <c r="BC13" s="130">
        <v>0</v>
      </c>
      <c r="BD13" s="131">
        <v>50382</v>
      </c>
      <c r="BE13" s="130">
        <v>0</v>
      </c>
      <c r="BF13" s="130">
        <v>4845</v>
      </c>
      <c r="BG13" s="130">
        <f t="shared" si="13"/>
        <v>208139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36597</v>
      </c>
      <c r="BP13" s="130">
        <f t="shared" si="14"/>
        <v>480034</v>
      </c>
      <c r="BQ13" s="130">
        <f t="shared" si="14"/>
        <v>100515</v>
      </c>
      <c r="BR13" s="130">
        <f t="shared" si="14"/>
        <v>96978</v>
      </c>
      <c r="BS13" s="130">
        <f t="shared" si="14"/>
        <v>0</v>
      </c>
      <c r="BT13" s="130">
        <f t="shared" si="14"/>
        <v>3537</v>
      </c>
      <c r="BU13" s="130">
        <f t="shared" si="14"/>
        <v>0</v>
      </c>
      <c r="BV13" s="130">
        <f t="shared" si="14"/>
        <v>129531</v>
      </c>
      <c r="BW13" s="130">
        <f t="shared" si="14"/>
        <v>0</v>
      </c>
      <c r="BX13" s="130">
        <f t="shared" si="15"/>
        <v>129531</v>
      </c>
      <c r="BY13" s="130">
        <f t="shared" si="16"/>
        <v>0</v>
      </c>
      <c r="BZ13" s="130">
        <f t="shared" si="17"/>
        <v>0</v>
      </c>
      <c r="CA13" s="130">
        <f t="shared" si="18"/>
        <v>249988</v>
      </c>
      <c r="CB13" s="130">
        <f t="shared" si="19"/>
        <v>191544</v>
      </c>
      <c r="CC13" s="130">
        <f t="shared" si="20"/>
        <v>46792</v>
      </c>
      <c r="CD13" s="130">
        <f t="shared" si="21"/>
        <v>0</v>
      </c>
      <c r="CE13" s="130">
        <f t="shared" si="22"/>
        <v>11652</v>
      </c>
      <c r="CF13" s="131">
        <f t="shared" si="23"/>
        <v>233970</v>
      </c>
      <c r="CG13" s="130">
        <f t="shared" si="24"/>
        <v>0</v>
      </c>
      <c r="CH13" s="130">
        <f t="shared" si="25"/>
        <v>33033</v>
      </c>
      <c r="CI13" s="130">
        <f t="shared" si="26"/>
        <v>513067</v>
      </c>
    </row>
    <row r="14" spans="1:87" s="122" customFormat="1" ht="12" customHeight="1">
      <c r="A14" s="118" t="s">
        <v>220</v>
      </c>
      <c r="B14" s="133" t="s">
        <v>234</v>
      </c>
      <c r="C14" s="118" t="s">
        <v>235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17087</v>
      </c>
      <c r="L14" s="130">
        <f t="shared" si="2"/>
        <v>187392</v>
      </c>
      <c r="M14" s="130">
        <f t="shared" si="3"/>
        <v>65490</v>
      </c>
      <c r="N14" s="130">
        <v>43660</v>
      </c>
      <c r="O14" s="130">
        <v>10915</v>
      </c>
      <c r="P14" s="130">
        <v>10915</v>
      </c>
      <c r="Q14" s="130">
        <v>0</v>
      </c>
      <c r="R14" s="130">
        <f t="shared" si="4"/>
        <v>620</v>
      </c>
      <c r="S14" s="130">
        <v>620</v>
      </c>
      <c r="T14" s="130">
        <v>0</v>
      </c>
      <c r="U14" s="130">
        <v>0</v>
      </c>
      <c r="V14" s="130">
        <v>0</v>
      </c>
      <c r="W14" s="130">
        <f t="shared" si="5"/>
        <v>121282</v>
      </c>
      <c r="X14" s="130">
        <v>83</v>
      </c>
      <c r="Y14" s="130">
        <v>121199</v>
      </c>
      <c r="Z14" s="130">
        <v>0</v>
      </c>
      <c r="AA14" s="130">
        <v>0</v>
      </c>
      <c r="AB14" s="131">
        <v>117791</v>
      </c>
      <c r="AC14" s="130">
        <v>0</v>
      </c>
      <c r="AD14" s="130">
        <v>2017</v>
      </c>
      <c r="AE14" s="130">
        <f t="shared" si="6"/>
        <v>189409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112261</v>
      </c>
      <c r="BE14" s="130">
        <v>0</v>
      </c>
      <c r="BF14" s="130">
        <v>0</v>
      </c>
      <c r="BG14" s="130">
        <f t="shared" si="13"/>
        <v>0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17087</v>
      </c>
      <c r="BP14" s="130">
        <f t="shared" si="14"/>
        <v>187392</v>
      </c>
      <c r="BQ14" s="130">
        <f t="shared" si="14"/>
        <v>65490</v>
      </c>
      <c r="BR14" s="130">
        <f t="shared" si="14"/>
        <v>43660</v>
      </c>
      <c r="BS14" s="130">
        <f t="shared" si="14"/>
        <v>10915</v>
      </c>
      <c r="BT14" s="130">
        <f t="shared" si="14"/>
        <v>10915</v>
      </c>
      <c r="BU14" s="130">
        <f t="shared" si="14"/>
        <v>0</v>
      </c>
      <c r="BV14" s="130">
        <f t="shared" si="14"/>
        <v>620</v>
      </c>
      <c r="BW14" s="130">
        <f t="shared" si="14"/>
        <v>620</v>
      </c>
      <c r="BX14" s="130">
        <f t="shared" si="15"/>
        <v>0</v>
      </c>
      <c r="BY14" s="130">
        <f t="shared" si="16"/>
        <v>0</v>
      </c>
      <c r="BZ14" s="130">
        <f t="shared" si="17"/>
        <v>0</v>
      </c>
      <c r="CA14" s="130">
        <f t="shared" si="18"/>
        <v>121282</v>
      </c>
      <c r="CB14" s="130">
        <f t="shared" si="19"/>
        <v>83</v>
      </c>
      <c r="CC14" s="130">
        <f t="shared" si="20"/>
        <v>121199</v>
      </c>
      <c r="CD14" s="130">
        <f t="shared" si="21"/>
        <v>0</v>
      </c>
      <c r="CE14" s="130">
        <f t="shared" si="22"/>
        <v>0</v>
      </c>
      <c r="CF14" s="131">
        <f t="shared" si="23"/>
        <v>230052</v>
      </c>
      <c r="CG14" s="130">
        <f t="shared" si="24"/>
        <v>0</v>
      </c>
      <c r="CH14" s="130">
        <f t="shared" si="25"/>
        <v>2017</v>
      </c>
      <c r="CI14" s="130">
        <f t="shared" si="26"/>
        <v>189409</v>
      </c>
    </row>
    <row r="15" spans="1:87" s="122" customFormat="1" ht="12" customHeight="1">
      <c r="A15" s="118" t="s">
        <v>220</v>
      </c>
      <c r="B15" s="133" t="s">
        <v>236</v>
      </c>
      <c r="C15" s="118" t="s">
        <v>237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594206</v>
      </c>
      <c r="M15" s="130">
        <f t="shared" si="3"/>
        <v>128184</v>
      </c>
      <c r="N15" s="130">
        <v>28682</v>
      </c>
      <c r="O15" s="130">
        <v>99502</v>
      </c>
      <c r="P15" s="130">
        <v>0</v>
      </c>
      <c r="Q15" s="130">
        <v>0</v>
      </c>
      <c r="R15" s="130">
        <f t="shared" si="4"/>
        <v>13647</v>
      </c>
      <c r="S15" s="130">
        <v>13647</v>
      </c>
      <c r="T15" s="130">
        <v>0</v>
      </c>
      <c r="U15" s="130">
        <v>0</v>
      </c>
      <c r="V15" s="130">
        <v>1452</v>
      </c>
      <c r="W15" s="130">
        <f t="shared" si="5"/>
        <v>450923</v>
      </c>
      <c r="X15" s="130">
        <v>106687</v>
      </c>
      <c r="Y15" s="130">
        <v>322443</v>
      </c>
      <c r="Z15" s="130">
        <v>6864</v>
      </c>
      <c r="AA15" s="130">
        <v>14929</v>
      </c>
      <c r="AB15" s="131">
        <v>0</v>
      </c>
      <c r="AC15" s="130">
        <v>0</v>
      </c>
      <c r="AD15" s="130">
        <v>8239</v>
      </c>
      <c r="AE15" s="130">
        <f t="shared" si="6"/>
        <v>602445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6507</v>
      </c>
      <c r="AO15" s="130">
        <f t="shared" si="10"/>
        <v>5613</v>
      </c>
      <c r="AP15" s="130">
        <v>5613</v>
      </c>
      <c r="AQ15" s="130">
        <v>0</v>
      </c>
      <c r="AR15" s="130">
        <v>0</v>
      </c>
      <c r="AS15" s="130">
        <v>0</v>
      </c>
      <c r="AT15" s="130">
        <f t="shared" si="11"/>
        <v>894</v>
      </c>
      <c r="AU15" s="130">
        <v>894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148050</v>
      </c>
      <c r="BE15" s="130">
        <v>0</v>
      </c>
      <c r="BF15" s="130">
        <v>0</v>
      </c>
      <c r="BG15" s="130">
        <f t="shared" si="13"/>
        <v>6507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0</v>
      </c>
      <c r="BP15" s="130">
        <f t="shared" si="14"/>
        <v>600713</v>
      </c>
      <c r="BQ15" s="130">
        <f t="shared" si="14"/>
        <v>133797</v>
      </c>
      <c r="BR15" s="130">
        <f t="shared" si="14"/>
        <v>34295</v>
      </c>
      <c r="BS15" s="130">
        <f t="shared" si="14"/>
        <v>99502</v>
      </c>
      <c r="BT15" s="130">
        <f t="shared" si="14"/>
        <v>0</v>
      </c>
      <c r="BU15" s="130">
        <f t="shared" si="14"/>
        <v>0</v>
      </c>
      <c r="BV15" s="130">
        <f t="shared" si="14"/>
        <v>14541</v>
      </c>
      <c r="BW15" s="130">
        <f t="shared" si="14"/>
        <v>14541</v>
      </c>
      <c r="BX15" s="130">
        <f t="shared" si="15"/>
        <v>0</v>
      </c>
      <c r="BY15" s="130">
        <f t="shared" si="16"/>
        <v>0</v>
      </c>
      <c r="BZ15" s="130">
        <f t="shared" si="17"/>
        <v>1452</v>
      </c>
      <c r="CA15" s="130">
        <f t="shared" si="18"/>
        <v>450923</v>
      </c>
      <c r="CB15" s="130">
        <f t="shared" si="19"/>
        <v>106687</v>
      </c>
      <c r="CC15" s="130">
        <f t="shared" si="20"/>
        <v>322443</v>
      </c>
      <c r="CD15" s="130">
        <f t="shared" si="21"/>
        <v>6864</v>
      </c>
      <c r="CE15" s="130">
        <f t="shared" si="22"/>
        <v>14929</v>
      </c>
      <c r="CF15" s="131">
        <f t="shared" si="23"/>
        <v>148050</v>
      </c>
      <c r="CG15" s="130">
        <f t="shared" si="24"/>
        <v>0</v>
      </c>
      <c r="CH15" s="130">
        <f t="shared" si="25"/>
        <v>8239</v>
      </c>
      <c r="CI15" s="130">
        <f t="shared" si="26"/>
        <v>608952</v>
      </c>
    </row>
    <row r="16" spans="1:87" s="122" customFormat="1" ht="12" customHeight="1">
      <c r="A16" s="118" t="s">
        <v>220</v>
      </c>
      <c r="B16" s="133" t="s">
        <v>238</v>
      </c>
      <c r="C16" s="118" t="s">
        <v>239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16247</v>
      </c>
      <c r="L16" s="130">
        <f t="shared" si="2"/>
        <v>141916</v>
      </c>
      <c r="M16" s="130">
        <f t="shared" si="3"/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f t="shared" si="4"/>
        <v>942</v>
      </c>
      <c r="S16" s="130">
        <v>0</v>
      </c>
      <c r="T16" s="130">
        <v>942</v>
      </c>
      <c r="U16" s="130">
        <v>0</v>
      </c>
      <c r="V16" s="130">
        <v>0</v>
      </c>
      <c r="W16" s="130">
        <f t="shared" si="5"/>
        <v>140974</v>
      </c>
      <c r="X16" s="130">
        <v>134800</v>
      </c>
      <c r="Y16" s="130">
        <v>0</v>
      </c>
      <c r="Z16" s="130">
        <v>6174</v>
      </c>
      <c r="AA16" s="130">
        <v>0</v>
      </c>
      <c r="AB16" s="131">
        <v>107059</v>
      </c>
      <c r="AC16" s="130">
        <v>0</v>
      </c>
      <c r="AD16" s="130">
        <v>41668</v>
      </c>
      <c r="AE16" s="130">
        <f t="shared" si="6"/>
        <v>183584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165018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165018</v>
      </c>
      <c r="AZ16" s="130">
        <v>165018</v>
      </c>
      <c r="BA16" s="130">
        <v>0</v>
      </c>
      <c r="BB16" s="130">
        <v>0</v>
      </c>
      <c r="BC16" s="130">
        <v>0</v>
      </c>
      <c r="BD16" s="131">
        <v>108128</v>
      </c>
      <c r="BE16" s="130">
        <v>0</v>
      </c>
      <c r="BF16" s="130">
        <v>37740</v>
      </c>
      <c r="BG16" s="130">
        <f t="shared" si="13"/>
        <v>202758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16247</v>
      </c>
      <c r="BP16" s="130">
        <f t="shared" si="14"/>
        <v>306934</v>
      </c>
      <c r="BQ16" s="130">
        <f t="shared" si="14"/>
        <v>0</v>
      </c>
      <c r="BR16" s="130">
        <f t="shared" si="14"/>
        <v>0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942</v>
      </c>
      <c r="BW16" s="130">
        <f t="shared" si="14"/>
        <v>0</v>
      </c>
      <c r="BX16" s="130">
        <f t="shared" si="15"/>
        <v>942</v>
      </c>
      <c r="BY16" s="130">
        <f t="shared" si="16"/>
        <v>0</v>
      </c>
      <c r="BZ16" s="130">
        <f t="shared" si="17"/>
        <v>0</v>
      </c>
      <c r="CA16" s="130">
        <f t="shared" si="18"/>
        <v>305992</v>
      </c>
      <c r="CB16" s="130">
        <f t="shared" si="19"/>
        <v>299818</v>
      </c>
      <c r="CC16" s="130">
        <f t="shared" si="20"/>
        <v>0</v>
      </c>
      <c r="CD16" s="130">
        <f t="shared" si="21"/>
        <v>6174</v>
      </c>
      <c r="CE16" s="130">
        <f t="shared" si="22"/>
        <v>0</v>
      </c>
      <c r="CF16" s="131">
        <f t="shared" si="23"/>
        <v>215187</v>
      </c>
      <c r="CG16" s="130">
        <f t="shared" si="24"/>
        <v>0</v>
      </c>
      <c r="CH16" s="130">
        <f t="shared" si="25"/>
        <v>79408</v>
      </c>
      <c r="CI16" s="130">
        <f t="shared" si="26"/>
        <v>386342</v>
      </c>
    </row>
    <row r="17" spans="1:87" s="122" customFormat="1" ht="12" customHeight="1">
      <c r="A17" s="118" t="s">
        <v>220</v>
      </c>
      <c r="B17" s="133" t="s">
        <v>240</v>
      </c>
      <c r="C17" s="118" t="s">
        <v>241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10974</v>
      </c>
      <c r="M17" s="130">
        <f t="shared" si="3"/>
        <v>10974</v>
      </c>
      <c r="N17" s="130">
        <v>10974</v>
      </c>
      <c r="O17" s="130">
        <v>0</v>
      </c>
      <c r="P17" s="130">
        <v>0</v>
      </c>
      <c r="Q17" s="130">
        <v>0</v>
      </c>
      <c r="R17" s="130">
        <f t="shared" si="4"/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f t="shared" si="5"/>
        <v>0</v>
      </c>
      <c r="X17" s="130">
        <v>0</v>
      </c>
      <c r="Y17" s="130">
        <v>0</v>
      </c>
      <c r="Z17" s="130">
        <v>0</v>
      </c>
      <c r="AA17" s="130">
        <v>0</v>
      </c>
      <c r="AB17" s="131">
        <v>235195</v>
      </c>
      <c r="AC17" s="130">
        <v>0</v>
      </c>
      <c r="AD17" s="130">
        <v>12667</v>
      </c>
      <c r="AE17" s="130">
        <f t="shared" si="6"/>
        <v>23641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10973</v>
      </c>
      <c r="AO17" s="130">
        <f t="shared" si="10"/>
        <v>10973</v>
      </c>
      <c r="AP17" s="130">
        <v>10973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102416</v>
      </c>
      <c r="BE17" s="130">
        <v>0</v>
      </c>
      <c r="BF17" s="130">
        <v>33038</v>
      </c>
      <c r="BG17" s="130">
        <f t="shared" si="13"/>
        <v>44011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21947</v>
      </c>
      <c r="BQ17" s="130">
        <f t="shared" si="14"/>
        <v>21947</v>
      </c>
      <c r="BR17" s="130">
        <f t="shared" si="14"/>
        <v>21947</v>
      </c>
      <c r="BS17" s="130">
        <f t="shared" si="14"/>
        <v>0</v>
      </c>
      <c r="BT17" s="130">
        <f t="shared" si="14"/>
        <v>0</v>
      </c>
      <c r="BU17" s="130">
        <f t="shared" si="14"/>
        <v>0</v>
      </c>
      <c r="BV17" s="130">
        <f t="shared" si="14"/>
        <v>0</v>
      </c>
      <c r="BW17" s="130">
        <f t="shared" si="14"/>
        <v>0</v>
      </c>
      <c r="BX17" s="130">
        <f t="shared" si="15"/>
        <v>0</v>
      </c>
      <c r="BY17" s="130">
        <f t="shared" si="16"/>
        <v>0</v>
      </c>
      <c r="BZ17" s="130">
        <f t="shared" si="17"/>
        <v>0</v>
      </c>
      <c r="CA17" s="130">
        <f t="shared" si="18"/>
        <v>0</v>
      </c>
      <c r="CB17" s="130">
        <f t="shared" si="19"/>
        <v>0</v>
      </c>
      <c r="CC17" s="130">
        <f t="shared" si="20"/>
        <v>0</v>
      </c>
      <c r="CD17" s="130">
        <f t="shared" si="21"/>
        <v>0</v>
      </c>
      <c r="CE17" s="130">
        <f t="shared" si="22"/>
        <v>0</v>
      </c>
      <c r="CF17" s="131">
        <f t="shared" si="23"/>
        <v>337611</v>
      </c>
      <c r="CG17" s="130">
        <f t="shared" si="24"/>
        <v>0</v>
      </c>
      <c r="CH17" s="130">
        <f t="shared" si="25"/>
        <v>45705</v>
      </c>
      <c r="CI17" s="130">
        <f t="shared" si="26"/>
        <v>67652</v>
      </c>
    </row>
    <row r="18" spans="1:87" s="122" customFormat="1" ht="12" customHeight="1">
      <c r="A18" s="118" t="s">
        <v>220</v>
      </c>
      <c r="B18" s="133" t="s">
        <v>242</v>
      </c>
      <c r="C18" s="118" t="s">
        <v>243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103254</v>
      </c>
      <c r="M18" s="130">
        <f t="shared" si="3"/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103254</v>
      </c>
      <c r="X18" s="130">
        <v>0</v>
      </c>
      <c r="Y18" s="130">
        <v>0</v>
      </c>
      <c r="Z18" s="130">
        <v>80</v>
      </c>
      <c r="AA18" s="130">
        <v>103174</v>
      </c>
      <c r="AB18" s="131">
        <v>114549</v>
      </c>
      <c r="AC18" s="130">
        <v>0</v>
      </c>
      <c r="AD18" s="130">
        <v>0</v>
      </c>
      <c r="AE18" s="130">
        <f t="shared" si="6"/>
        <v>103254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7797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7797</v>
      </c>
      <c r="AZ18" s="130">
        <v>0</v>
      </c>
      <c r="BA18" s="130">
        <v>0</v>
      </c>
      <c r="BB18" s="130">
        <v>0</v>
      </c>
      <c r="BC18" s="130">
        <v>7797</v>
      </c>
      <c r="BD18" s="131">
        <v>31541</v>
      </c>
      <c r="BE18" s="130">
        <v>0</v>
      </c>
      <c r="BF18" s="130">
        <v>0</v>
      </c>
      <c r="BG18" s="130">
        <f t="shared" si="13"/>
        <v>7797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111051</v>
      </c>
      <c r="BQ18" s="130">
        <f t="shared" si="14"/>
        <v>0</v>
      </c>
      <c r="BR18" s="130">
        <f t="shared" si="14"/>
        <v>0</v>
      </c>
      <c r="BS18" s="130">
        <f t="shared" si="14"/>
        <v>0</v>
      </c>
      <c r="BT18" s="130">
        <f t="shared" si="14"/>
        <v>0</v>
      </c>
      <c r="BU18" s="130">
        <f t="shared" si="14"/>
        <v>0</v>
      </c>
      <c r="BV18" s="130">
        <f t="shared" si="14"/>
        <v>0</v>
      </c>
      <c r="BW18" s="130">
        <f t="shared" si="14"/>
        <v>0</v>
      </c>
      <c r="BX18" s="130">
        <f t="shared" si="15"/>
        <v>0</v>
      </c>
      <c r="BY18" s="130">
        <f t="shared" si="16"/>
        <v>0</v>
      </c>
      <c r="BZ18" s="130">
        <f t="shared" si="17"/>
        <v>0</v>
      </c>
      <c r="CA18" s="130">
        <f t="shared" si="18"/>
        <v>111051</v>
      </c>
      <c r="CB18" s="130">
        <f t="shared" si="19"/>
        <v>0</v>
      </c>
      <c r="CC18" s="130">
        <f t="shared" si="20"/>
        <v>0</v>
      </c>
      <c r="CD18" s="130">
        <f t="shared" si="21"/>
        <v>80</v>
      </c>
      <c r="CE18" s="130">
        <f t="shared" si="22"/>
        <v>110971</v>
      </c>
      <c r="CF18" s="131">
        <f t="shared" si="23"/>
        <v>146090</v>
      </c>
      <c r="CG18" s="130">
        <f t="shared" si="24"/>
        <v>0</v>
      </c>
      <c r="CH18" s="130">
        <f t="shared" si="25"/>
        <v>0</v>
      </c>
      <c r="CI18" s="130">
        <f t="shared" si="26"/>
        <v>111051</v>
      </c>
    </row>
    <row r="19" spans="1:87" s="122" customFormat="1" ht="12" customHeight="1">
      <c r="A19" s="118" t="s">
        <v>220</v>
      </c>
      <c r="B19" s="133" t="s">
        <v>244</v>
      </c>
      <c r="C19" s="118" t="s">
        <v>245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0</v>
      </c>
      <c r="M19" s="130">
        <f t="shared" si="3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0</v>
      </c>
      <c r="X19" s="130">
        <v>0</v>
      </c>
      <c r="Y19" s="130">
        <v>0</v>
      </c>
      <c r="Z19" s="130">
        <v>0</v>
      </c>
      <c r="AA19" s="130">
        <v>0</v>
      </c>
      <c r="AB19" s="131">
        <v>113632</v>
      </c>
      <c r="AC19" s="130">
        <v>0</v>
      </c>
      <c r="AD19" s="130">
        <v>0</v>
      </c>
      <c r="AE19" s="130">
        <f t="shared" si="6"/>
        <v>0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49111</v>
      </c>
      <c r="BE19" s="130">
        <v>0</v>
      </c>
      <c r="BF19" s="130">
        <v>0</v>
      </c>
      <c r="BG19" s="130">
        <f t="shared" si="13"/>
        <v>0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0</v>
      </c>
      <c r="BQ19" s="130">
        <f t="shared" si="14"/>
        <v>0</v>
      </c>
      <c r="BR19" s="130">
        <f t="shared" si="14"/>
        <v>0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0</v>
      </c>
      <c r="BW19" s="130">
        <f t="shared" si="14"/>
        <v>0</v>
      </c>
      <c r="BX19" s="130">
        <f t="shared" si="15"/>
        <v>0</v>
      </c>
      <c r="BY19" s="130">
        <f t="shared" si="16"/>
        <v>0</v>
      </c>
      <c r="BZ19" s="130">
        <f t="shared" si="17"/>
        <v>0</v>
      </c>
      <c r="CA19" s="130">
        <f t="shared" si="18"/>
        <v>0</v>
      </c>
      <c r="CB19" s="130">
        <f t="shared" si="19"/>
        <v>0</v>
      </c>
      <c r="CC19" s="130">
        <f t="shared" si="20"/>
        <v>0</v>
      </c>
      <c r="CD19" s="130">
        <f t="shared" si="21"/>
        <v>0</v>
      </c>
      <c r="CE19" s="130">
        <f t="shared" si="22"/>
        <v>0</v>
      </c>
      <c r="CF19" s="131">
        <f t="shared" si="23"/>
        <v>162743</v>
      </c>
      <c r="CG19" s="130">
        <f t="shared" si="24"/>
        <v>0</v>
      </c>
      <c r="CH19" s="130">
        <f t="shared" si="25"/>
        <v>0</v>
      </c>
      <c r="CI19" s="130">
        <f t="shared" si="26"/>
        <v>0</v>
      </c>
    </row>
    <row r="20" spans="1:87" s="122" customFormat="1" ht="12" customHeight="1">
      <c r="A20" s="118" t="s">
        <v>220</v>
      </c>
      <c r="B20" s="133" t="s">
        <v>246</v>
      </c>
      <c r="C20" s="118" t="s">
        <v>247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39391</v>
      </c>
      <c r="M20" s="130">
        <f t="shared" si="3"/>
        <v>15658</v>
      </c>
      <c r="N20" s="130">
        <v>15658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23733</v>
      </c>
      <c r="X20" s="130">
        <v>23344</v>
      </c>
      <c r="Y20" s="130">
        <v>389</v>
      </c>
      <c r="Z20" s="130">
        <v>0</v>
      </c>
      <c r="AA20" s="130">
        <v>0</v>
      </c>
      <c r="AB20" s="131">
        <v>99737</v>
      </c>
      <c r="AC20" s="130">
        <v>0</v>
      </c>
      <c r="AD20" s="130">
        <v>0</v>
      </c>
      <c r="AE20" s="130">
        <f t="shared" si="6"/>
        <v>39391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9098</v>
      </c>
      <c r="AO20" s="130">
        <f t="shared" si="10"/>
        <v>7829</v>
      </c>
      <c r="AP20" s="130">
        <v>7829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1269</v>
      </c>
      <c r="AZ20" s="130">
        <v>1269</v>
      </c>
      <c r="BA20" s="130">
        <v>0</v>
      </c>
      <c r="BB20" s="130">
        <v>0</v>
      </c>
      <c r="BC20" s="130">
        <v>0</v>
      </c>
      <c r="BD20" s="131">
        <v>31363</v>
      </c>
      <c r="BE20" s="130">
        <v>0</v>
      </c>
      <c r="BF20" s="130">
        <v>0</v>
      </c>
      <c r="BG20" s="130">
        <f t="shared" si="13"/>
        <v>9098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48489</v>
      </c>
      <c r="BQ20" s="130">
        <f t="shared" si="14"/>
        <v>23487</v>
      </c>
      <c r="BR20" s="130">
        <f t="shared" si="14"/>
        <v>23487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0</v>
      </c>
      <c r="BW20" s="130">
        <f t="shared" si="14"/>
        <v>0</v>
      </c>
      <c r="BX20" s="130">
        <f t="shared" si="15"/>
        <v>0</v>
      </c>
      <c r="BY20" s="130">
        <f t="shared" si="16"/>
        <v>0</v>
      </c>
      <c r="BZ20" s="130">
        <f t="shared" si="17"/>
        <v>0</v>
      </c>
      <c r="CA20" s="130">
        <f t="shared" si="18"/>
        <v>25002</v>
      </c>
      <c r="CB20" s="130">
        <f t="shared" si="19"/>
        <v>24613</v>
      </c>
      <c r="CC20" s="130">
        <f t="shared" si="20"/>
        <v>389</v>
      </c>
      <c r="CD20" s="130">
        <f t="shared" si="21"/>
        <v>0</v>
      </c>
      <c r="CE20" s="130">
        <f t="shared" si="22"/>
        <v>0</v>
      </c>
      <c r="CF20" s="131">
        <f t="shared" si="23"/>
        <v>131100</v>
      </c>
      <c r="CG20" s="130">
        <f t="shared" si="24"/>
        <v>0</v>
      </c>
      <c r="CH20" s="130">
        <f t="shared" si="25"/>
        <v>0</v>
      </c>
      <c r="CI20" s="130">
        <f t="shared" si="26"/>
        <v>48489</v>
      </c>
    </row>
    <row r="21" spans="1:87" s="122" customFormat="1" ht="12" customHeight="1">
      <c r="A21" s="118" t="s">
        <v>220</v>
      </c>
      <c r="B21" s="133" t="s">
        <v>248</v>
      </c>
      <c r="C21" s="118" t="s">
        <v>249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94131</v>
      </c>
      <c r="M21" s="130">
        <f t="shared" si="3"/>
        <v>1373</v>
      </c>
      <c r="N21" s="130">
        <v>0</v>
      </c>
      <c r="O21" s="130">
        <v>1373</v>
      </c>
      <c r="P21" s="130">
        <v>0</v>
      </c>
      <c r="Q21" s="130">
        <v>0</v>
      </c>
      <c r="R21" s="130">
        <f t="shared" si="4"/>
        <v>410</v>
      </c>
      <c r="S21" s="130">
        <v>410</v>
      </c>
      <c r="T21" s="130">
        <v>0</v>
      </c>
      <c r="U21" s="130">
        <v>0</v>
      </c>
      <c r="V21" s="130">
        <v>0</v>
      </c>
      <c r="W21" s="130">
        <f t="shared" si="5"/>
        <v>92348</v>
      </c>
      <c r="X21" s="130">
        <v>92233</v>
      </c>
      <c r="Y21" s="130">
        <v>115</v>
      </c>
      <c r="Z21" s="130">
        <v>0</v>
      </c>
      <c r="AA21" s="130">
        <v>0</v>
      </c>
      <c r="AB21" s="131">
        <v>251398</v>
      </c>
      <c r="AC21" s="130">
        <v>0</v>
      </c>
      <c r="AD21" s="130">
        <v>2531</v>
      </c>
      <c r="AE21" s="130">
        <f t="shared" si="6"/>
        <v>96662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93623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94131</v>
      </c>
      <c r="BQ21" s="130">
        <f t="shared" si="14"/>
        <v>1373</v>
      </c>
      <c r="BR21" s="130">
        <f t="shared" si="14"/>
        <v>0</v>
      </c>
      <c r="BS21" s="130">
        <f t="shared" si="14"/>
        <v>1373</v>
      </c>
      <c r="BT21" s="130">
        <f t="shared" si="14"/>
        <v>0</v>
      </c>
      <c r="BU21" s="130">
        <f t="shared" si="14"/>
        <v>0</v>
      </c>
      <c r="BV21" s="130">
        <f t="shared" si="14"/>
        <v>410</v>
      </c>
      <c r="BW21" s="130">
        <f t="shared" si="14"/>
        <v>410</v>
      </c>
      <c r="BX21" s="130">
        <f t="shared" si="15"/>
        <v>0</v>
      </c>
      <c r="BY21" s="130">
        <f t="shared" si="16"/>
        <v>0</v>
      </c>
      <c r="BZ21" s="130">
        <f t="shared" si="17"/>
        <v>0</v>
      </c>
      <c r="CA21" s="130">
        <f t="shared" si="18"/>
        <v>92348</v>
      </c>
      <c r="CB21" s="130">
        <f t="shared" si="19"/>
        <v>92233</v>
      </c>
      <c r="CC21" s="130">
        <f t="shared" si="20"/>
        <v>115</v>
      </c>
      <c r="CD21" s="130">
        <f t="shared" si="21"/>
        <v>0</v>
      </c>
      <c r="CE21" s="130">
        <f t="shared" si="22"/>
        <v>0</v>
      </c>
      <c r="CF21" s="131">
        <f t="shared" si="23"/>
        <v>345021</v>
      </c>
      <c r="CG21" s="130">
        <f t="shared" si="24"/>
        <v>0</v>
      </c>
      <c r="CH21" s="130">
        <f t="shared" si="25"/>
        <v>2531</v>
      </c>
      <c r="CI21" s="130">
        <f t="shared" si="26"/>
        <v>96662</v>
      </c>
    </row>
    <row r="22" spans="1:87" s="122" customFormat="1" ht="12" customHeight="1">
      <c r="A22" s="118" t="s">
        <v>220</v>
      </c>
      <c r="B22" s="133" t="s">
        <v>202</v>
      </c>
      <c r="C22" s="118" t="s">
        <v>203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62326</v>
      </c>
      <c r="M22" s="130">
        <f t="shared" si="3"/>
        <v>11040</v>
      </c>
      <c r="N22" s="130">
        <v>0</v>
      </c>
      <c r="O22" s="130">
        <v>11040</v>
      </c>
      <c r="P22" s="130">
        <v>0</v>
      </c>
      <c r="Q22" s="130">
        <v>0</v>
      </c>
      <c r="R22" s="130">
        <f t="shared" si="4"/>
        <v>9939</v>
      </c>
      <c r="S22" s="130">
        <v>9278</v>
      </c>
      <c r="T22" s="130">
        <v>661</v>
      </c>
      <c r="U22" s="130">
        <v>0</v>
      </c>
      <c r="V22" s="130">
        <v>0</v>
      </c>
      <c r="W22" s="130">
        <f t="shared" si="5"/>
        <v>41347</v>
      </c>
      <c r="X22" s="130">
        <v>0</v>
      </c>
      <c r="Y22" s="130">
        <v>41347</v>
      </c>
      <c r="Z22" s="130">
        <v>0</v>
      </c>
      <c r="AA22" s="130">
        <v>0</v>
      </c>
      <c r="AB22" s="131">
        <v>0</v>
      </c>
      <c r="AC22" s="130">
        <v>0</v>
      </c>
      <c r="AD22" s="130">
        <v>0</v>
      </c>
      <c r="AE22" s="130">
        <f t="shared" si="6"/>
        <v>62326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38807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17248</v>
      </c>
      <c r="AU22" s="130">
        <v>0</v>
      </c>
      <c r="AV22" s="130">
        <v>17248</v>
      </c>
      <c r="AW22" s="130">
        <v>0</v>
      </c>
      <c r="AX22" s="130">
        <v>0</v>
      </c>
      <c r="AY22" s="130">
        <f t="shared" si="12"/>
        <v>21559</v>
      </c>
      <c r="AZ22" s="130">
        <v>6553</v>
      </c>
      <c r="BA22" s="130">
        <v>15006</v>
      </c>
      <c r="BB22" s="130">
        <v>0</v>
      </c>
      <c r="BC22" s="130">
        <v>0</v>
      </c>
      <c r="BD22" s="131">
        <v>0</v>
      </c>
      <c r="BE22" s="130">
        <v>0</v>
      </c>
      <c r="BF22" s="130">
        <v>0</v>
      </c>
      <c r="BG22" s="130">
        <f t="shared" si="13"/>
        <v>38807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101133</v>
      </c>
      <c r="BQ22" s="130">
        <f t="shared" si="14"/>
        <v>11040</v>
      </c>
      <c r="BR22" s="130">
        <f t="shared" si="14"/>
        <v>0</v>
      </c>
      <c r="BS22" s="130">
        <f t="shared" si="14"/>
        <v>11040</v>
      </c>
      <c r="BT22" s="130">
        <f t="shared" si="14"/>
        <v>0</v>
      </c>
      <c r="BU22" s="130">
        <f t="shared" si="14"/>
        <v>0</v>
      </c>
      <c r="BV22" s="130">
        <f t="shared" si="14"/>
        <v>27187</v>
      </c>
      <c r="BW22" s="130">
        <f t="shared" si="14"/>
        <v>9278</v>
      </c>
      <c r="BX22" s="130">
        <f t="shared" si="15"/>
        <v>17909</v>
      </c>
      <c r="BY22" s="130">
        <f t="shared" si="16"/>
        <v>0</v>
      </c>
      <c r="BZ22" s="130">
        <f t="shared" si="17"/>
        <v>0</v>
      </c>
      <c r="CA22" s="130">
        <f t="shared" si="18"/>
        <v>62906</v>
      </c>
      <c r="CB22" s="130">
        <f t="shared" si="19"/>
        <v>6553</v>
      </c>
      <c r="CC22" s="130">
        <f t="shared" si="20"/>
        <v>56353</v>
      </c>
      <c r="CD22" s="130">
        <f t="shared" si="21"/>
        <v>0</v>
      </c>
      <c r="CE22" s="130">
        <f t="shared" si="22"/>
        <v>0</v>
      </c>
      <c r="CF22" s="131">
        <f t="shared" si="23"/>
        <v>0</v>
      </c>
      <c r="CG22" s="130">
        <f t="shared" si="24"/>
        <v>0</v>
      </c>
      <c r="CH22" s="130">
        <f t="shared" si="25"/>
        <v>0</v>
      </c>
      <c r="CI22" s="130">
        <f t="shared" si="26"/>
        <v>101133</v>
      </c>
    </row>
    <row r="23" spans="1:87" s="122" customFormat="1" ht="12" customHeight="1">
      <c r="A23" s="118" t="s">
        <v>220</v>
      </c>
      <c r="B23" s="133" t="s">
        <v>204</v>
      </c>
      <c r="C23" s="118" t="s">
        <v>205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12001</v>
      </c>
      <c r="L23" s="130">
        <f t="shared" si="2"/>
        <v>216866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103780</v>
      </c>
      <c r="S23" s="130">
        <v>0</v>
      </c>
      <c r="T23" s="130">
        <v>93827</v>
      </c>
      <c r="U23" s="130">
        <v>9953</v>
      </c>
      <c r="V23" s="130">
        <v>0</v>
      </c>
      <c r="W23" s="130">
        <f t="shared" si="5"/>
        <v>108626</v>
      </c>
      <c r="X23" s="130">
        <v>48649</v>
      </c>
      <c r="Y23" s="130">
        <v>52167</v>
      </c>
      <c r="Z23" s="130">
        <v>7810</v>
      </c>
      <c r="AA23" s="130">
        <v>0</v>
      </c>
      <c r="AB23" s="131">
        <v>0</v>
      </c>
      <c r="AC23" s="130">
        <v>4460</v>
      </c>
      <c r="AD23" s="130">
        <v>11367</v>
      </c>
      <c r="AE23" s="130">
        <f t="shared" si="6"/>
        <v>228233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79730</v>
      </c>
      <c r="BE23" s="130">
        <v>0</v>
      </c>
      <c r="BF23" s="130">
        <v>0</v>
      </c>
      <c r="BG23" s="130">
        <f t="shared" si="13"/>
        <v>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12001</v>
      </c>
      <c r="BP23" s="130">
        <f t="shared" si="14"/>
        <v>216866</v>
      </c>
      <c r="BQ23" s="130">
        <f t="shared" si="14"/>
        <v>0</v>
      </c>
      <c r="BR23" s="130">
        <f t="shared" si="14"/>
        <v>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103780</v>
      </c>
      <c r="BW23" s="130">
        <f aca="true" t="shared" si="27" ref="BW23:BW36">SUM(S23,AU23)</f>
        <v>0</v>
      </c>
      <c r="BX23" s="130">
        <f t="shared" si="15"/>
        <v>93827</v>
      </c>
      <c r="BY23" s="130">
        <f t="shared" si="16"/>
        <v>9953</v>
      </c>
      <c r="BZ23" s="130">
        <f t="shared" si="17"/>
        <v>0</v>
      </c>
      <c r="CA23" s="130">
        <f t="shared" si="18"/>
        <v>108626</v>
      </c>
      <c r="CB23" s="130">
        <f t="shared" si="19"/>
        <v>48649</v>
      </c>
      <c r="CC23" s="130">
        <f t="shared" si="20"/>
        <v>52167</v>
      </c>
      <c r="CD23" s="130">
        <f t="shared" si="21"/>
        <v>7810</v>
      </c>
      <c r="CE23" s="130">
        <f t="shared" si="22"/>
        <v>0</v>
      </c>
      <c r="CF23" s="131">
        <f t="shared" si="23"/>
        <v>79730</v>
      </c>
      <c r="CG23" s="130">
        <f t="shared" si="24"/>
        <v>4460</v>
      </c>
      <c r="CH23" s="130">
        <f t="shared" si="25"/>
        <v>11367</v>
      </c>
      <c r="CI23" s="130">
        <f t="shared" si="26"/>
        <v>228233</v>
      </c>
    </row>
    <row r="24" spans="1:87" s="122" customFormat="1" ht="12" customHeight="1">
      <c r="A24" s="118" t="s">
        <v>220</v>
      </c>
      <c r="B24" s="133" t="s">
        <v>206</v>
      </c>
      <c r="C24" s="118" t="s">
        <v>207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7846</v>
      </c>
      <c r="L24" s="130">
        <f t="shared" si="2"/>
        <v>30308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30308</v>
      </c>
      <c r="X24" s="130">
        <v>27456</v>
      </c>
      <c r="Y24" s="130">
        <v>2852</v>
      </c>
      <c r="Z24" s="130">
        <v>0</v>
      </c>
      <c r="AA24" s="130">
        <v>0</v>
      </c>
      <c r="AB24" s="131">
        <v>27669</v>
      </c>
      <c r="AC24" s="130">
        <v>0</v>
      </c>
      <c r="AD24" s="130">
        <v>424</v>
      </c>
      <c r="AE24" s="130">
        <f t="shared" si="6"/>
        <v>30732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42648</v>
      </c>
      <c r="BE24" s="130">
        <v>0</v>
      </c>
      <c r="BF24" s="130">
        <v>0</v>
      </c>
      <c r="BG24" s="130">
        <f t="shared" si="13"/>
        <v>0</v>
      </c>
      <c r="BH24" s="130">
        <f aca="true" t="shared" si="28" ref="BH24:BH36">SUM(D24,AF24)</f>
        <v>0</v>
      </c>
      <c r="BI24" s="130">
        <f aca="true" t="shared" si="29" ref="BI24:BI36">SUM(E24,AG24)</f>
        <v>0</v>
      </c>
      <c r="BJ24" s="130">
        <f aca="true" t="shared" si="30" ref="BJ24:BJ36">SUM(F24,AH24)</f>
        <v>0</v>
      </c>
      <c r="BK24" s="130">
        <f aca="true" t="shared" si="31" ref="BK24:BK36">SUM(G24,AI24)</f>
        <v>0</v>
      </c>
      <c r="BL24" s="130">
        <f aca="true" t="shared" si="32" ref="BL24:BL36">SUM(H24,AJ24)</f>
        <v>0</v>
      </c>
      <c r="BM24" s="130">
        <f aca="true" t="shared" si="33" ref="BM24:BM36">SUM(I24,AK24)</f>
        <v>0</v>
      </c>
      <c r="BN24" s="130">
        <f aca="true" t="shared" si="34" ref="BN24:BN36">SUM(J24,AL24)</f>
        <v>0</v>
      </c>
      <c r="BO24" s="131">
        <f>SUM(K24,AM24)</f>
        <v>7846</v>
      </c>
      <c r="BP24" s="130">
        <f aca="true" t="shared" si="35" ref="BP24:BP36">SUM(L24,AN24)</f>
        <v>30308</v>
      </c>
      <c r="BQ24" s="130">
        <f aca="true" t="shared" si="36" ref="BQ24:BQ36">SUM(M24,AO24)</f>
        <v>0</v>
      </c>
      <c r="BR24" s="130">
        <f aca="true" t="shared" si="37" ref="BR24:BR36">SUM(N24,AP24)</f>
        <v>0</v>
      </c>
      <c r="BS24" s="130">
        <f aca="true" t="shared" si="38" ref="BS24:BS36">SUM(O24,AQ24)</f>
        <v>0</v>
      </c>
      <c r="BT24" s="130">
        <f aca="true" t="shared" si="39" ref="BT24:BT36">SUM(P24,AR24)</f>
        <v>0</v>
      </c>
      <c r="BU24" s="130">
        <f aca="true" t="shared" si="40" ref="BU24:BU36">SUM(Q24,AS24)</f>
        <v>0</v>
      </c>
      <c r="BV24" s="130">
        <f aca="true" t="shared" si="41" ref="BV24:BV36">SUM(R24,AT24)</f>
        <v>0</v>
      </c>
      <c r="BW24" s="130">
        <f t="shared" si="27"/>
        <v>0</v>
      </c>
      <c r="BX24" s="130">
        <f t="shared" si="15"/>
        <v>0</v>
      </c>
      <c r="BY24" s="130">
        <f t="shared" si="16"/>
        <v>0</v>
      </c>
      <c r="BZ24" s="130">
        <f t="shared" si="17"/>
        <v>0</v>
      </c>
      <c r="CA24" s="130">
        <f t="shared" si="18"/>
        <v>30308</v>
      </c>
      <c r="CB24" s="130">
        <f t="shared" si="19"/>
        <v>27456</v>
      </c>
      <c r="CC24" s="130">
        <f t="shared" si="20"/>
        <v>2852</v>
      </c>
      <c r="CD24" s="130">
        <f t="shared" si="21"/>
        <v>0</v>
      </c>
      <c r="CE24" s="130">
        <f t="shared" si="22"/>
        <v>0</v>
      </c>
      <c r="CF24" s="131">
        <f t="shared" si="23"/>
        <v>70317</v>
      </c>
      <c r="CG24" s="130">
        <f t="shared" si="24"/>
        <v>0</v>
      </c>
      <c r="CH24" s="130">
        <f t="shared" si="25"/>
        <v>424</v>
      </c>
      <c r="CI24" s="130">
        <f t="shared" si="26"/>
        <v>30732</v>
      </c>
    </row>
    <row r="25" spans="1:87" s="122" customFormat="1" ht="12" customHeight="1">
      <c r="A25" s="118" t="s">
        <v>220</v>
      </c>
      <c r="B25" s="133" t="s">
        <v>208</v>
      </c>
      <c r="C25" s="118" t="s">
        <v>209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6258</v>
      </c>
      <c r="L25" s="130">
        <f t="shared" si="2"/>
        <v>37011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37011</v>
      </c>
      <c r="X25" s="130">
        <v>32360</v>
      </c>
      <c r="Y25" s="130">
        <v>2317</v>
      </c>
      <c r="Z25" s="130">
        <v>0</v>
      </c>
      <c r="AA25" s="130">
        <v>2334</v>
      </c>
      <c r="AB25" s="131">
        <v>36792</v>
      </c>
      <c r="AC25" s="130">
        <v>0</v>
      </c>
      <c r="AD25" s="130">
        <v>6177</v>
      </c>
      <c r="AE25" s="130">
        <f t="shared" si="6"/>
        <v>43188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1943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1943</v>
      </c>
      <c r="AZ25" s="130">
        <v>0</v>
      </c>
      <c r="BA25" s="130">
        <v>1943</v>
      </c>
      <c r="BB25" s="130">
        <v>0</v>
      </c>
      <c r="BC25" s="130">
        <v>0</v>
      </c>
      <c r="BD25" s="131">
        <v>29434</v>
      </c>
      <c r="BE25" s="130">
        <v>0</v>
      </c>
      <c r="BF25" s="130">
        <v>0</v>
      </c>
      <c r="BG25" s="130">
        <f t="shared" si="13"/>
        <v>1943</v>
      </c>
      <c r="BH25" s="130">
        <f t="shared" si="28"/>
        <v>0</v>
      </c>
      <c r="BI25" s="130">
        <f t="shared" si="29"/>
        <v>0</v>
      </c>
      <c r="BJ25" s="130">
        <f t="shared" si="30"/>
        <v>0</v>
      </c>
      <c r="BK25" s="130">
        <f t="shared" si="31"/>
        <v>0</v>
      </c>
      <c r="BL25" s="130">
        <f t="shared" si="32"/>
        <v>0</v>
      </c>
      <c r="BM25" s="130">
        <f t="shared" si="33"/>
        <v>0</v>
      </c>
      <c r="BN25" s="130">
        <f t="shared" si="34"/>
        <v>0</v>
      </c>
      <c r="BO25" s="131">
        <f>SUM(K25,AM25)</f>
        <v>6258</v>
      </c>
      <c r="BP25" s="130">
        <f t="shared" si="35"/>
        <v>38954</v>
      </c>
      <c r="BQ25" s="130">
        <f t="shared" si="36"/>
        <v>0</v>
      </c>
      <c r="BR25" s="130">
        <f t="shared" si="37"/>
        <v>0</v>
      </c>
      <c r="BS25" s="130">
        <f t="shared" si="38"/>
        <v>0</v>
      </c>
      <c r="BT25" s="130">
        <f t="shared" si="39"/>
        <v>0</v>
      </c>
      <c r="BU25" s="130">
        <f t="shared" si="40"/>
        <v>0</v>
      </c>
      <c r="BV25" s="130">
        <f t="shared" si="41"/>
        <v>0</v>
      </c>
      <c r="BW25" s="130">
        <f t="shared" si="27"/>
        <v>0</v>
      </c>
      <c r="BX25" s="130">
        <f t="shared" si="15"/>
        <v>0</v>
      </c>
      <c r="BY25" s="130">
        <f t="shared" si="16"/>
        <v>0</v>
      </c>
      <c r="BZ25" s="130">
        <f t="shared" si="17"/>
        <v>0</v>
      </c>
      <c r="CA25" s="130">
        <f t="shared" si="18"/>
        <v>38954</v>
      </c>
      <c r="CB25" s="130">
        <f t="shared" si="19"/>
        <v>32360</v>
      </c>
      <c r="CC25" s="130">
        <f t="shared" si="20"/>
        <v>4260</v>
      </c>
      <c r="CD25" s="130">
        <f t="shared" si="21"/>
        <v>0</v>
      </c>
      <c r="CE25" s="130">
        <f t="shared" si="22"/>
        <v>2334</v>
      </c>
      <c r="CF25" s="131">
        <f t="shared" si="23"/>
        <v>66226</v>
      </c>
      <c r="CG25" s="130">
        <f t="shared" si="24"/>
        <v>0</v>
      </c>
      <c r="CH25" s="130">
        <f t="shared" si="25"/>
        <v>6177</v>
      </c>
      <c r="CI25" s="130">
        <f t="shared" si="26"/>
        <v>45131</v>
      </c>
    </row>
    <row r="26" spans="1:87" s="122" customFormat="1" ht="12" customHeight="1">
      <c r="A26" s="118" t="s">
        <v>220</v>
      </c>
      <c r="B26" s="133" t="s">
        <v>210</v>
      </c>
      <c r="C26" s="118" t="s">
        <v>211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19016</v>
      </c>
      <c r="L26" s="130">
        <f t="shared" si="2"/>
        <v>113076</v>
      </c>
      <c r="M26" s="130">
        <f t="shared" si="3"/>
        <v>34940</v>
      </c>
      <c r="N26" s="130">
        <v>34940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78136</v>
      </c>
      <c r="X26" s="130">
        <v>70253</v>
      </c>
      <c r="Y26" s="130">
        <v>7883</v>
      </c>
      <c r="Z26" s="130">
        <v>0</v>
      </c>
      <c r="AA26" s="130">
        <v>0</v>
      </c>
      <c r="AB26" s="131">
        <v>83775</v>
      </c>
      <c r="AC26" s="130">
        <v>0</v>
      </c>
      <c r="AD26" s="130">
        <v>17299</v>
      </c>
      <c r="AE26" s="130">
        <f t="shared" si="6"/>
        <v>130375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55523</v>
      </c>
      <c r="AO26" s="130">
        <f t="shared" si="10"/>
        <v>23195</v>
      </c>
      <c r="AP26" s="130">
        <v>23195</v>
      </c>
      <c r="AQ26" s="130">
        <v>0</v>
      </c>
      <c r="AR26" s="130">
        <v>0</v>
      </c>
      <c r="AS26" s="130">
        <v>0</v>
      </c>
      <c r="AT26" s="130">
        <f t="shared" si="11"/>
        <v>16653</v>
      </c>
      <c r="AU26" s="130">
        <v>0</v>
      </c>
      <c r="AV26" s="130">
        <v>16653</v>
      </c>
      <c r="AW26" s="130">
        <v>0</v>
      </c>
      <c r="AX26" s="130">
        <v>0</v>
      </c>
      <c r="AY26" s="130">
        <f t="shared" si="12"/>
        <v>15675</v>
      </c>
      <c r="AZ26" s="130">
        <v>0</v>
      </c>
      <c r="BA26" s="130">
        <v>15152</v>
      </c>
      <c r="BB26" s="130">
        <v>0</v>
      </c>
      <c r="BC26" s="130">
        <v>523</v>
      </c>
      <c r="BD26" s="131">
        <v>107536</v>
      </c>
      <c r="BE26" s="130">
        <v>0</v>
      </c>
      <c r="BF26" s="130">
        <v>24912</v>
      </c>
      <c r="BG26" s="130">
        <f t="shared" si="13"/>
        <v>80435</v>
      </c>
      <c r="BH26" s="130">
        <f t="shared" si="28"/>
        <v>0</v>
      </c>
      <c r="BI26" s="130">
        <f t="shared" si="29"/>
        <v>0</v>
      </c>
      <c r="BJ26" s="130">
        <f t="shared" si="30"/>
        <v>0</v>
      </c>
      <c r="BK26" s="130">
        <f t="shared" si="31"/>
        <v>0</v>
      </c>
      <c r="BL26" s="130">
        <f t="shared" si="32"/>
        <v>0</v>
      </c>
      <c r="BM26" s="130">
        <f t="shared" si="33"/>
        <v>0</v>
      </c>
      <c r="BN26" s="130">
        <f t="shared" si="34"/>
        <v>0</v>
      </c>
      <c r="BO26" s="131">
        <f>SUM(K26,AM26)</f>
        <v>19016</v>
      </c>
      <c r="BP26" s="130">
        <f t="shared" si="35"/>
        <v>168599</v>
      </c>
      <c r="BQ26" s="130">
        <f t="shared" si="36"/>
        <v>58135</v>
      </c>
      <c r="BR26" s="130">
        <f t="shared" si="37"/>
        <v>58135</v>
      </c>
      <c r="BS26" s="130">
        <f t="shared" si="38"/>
        <v>0</v>
      </c>
      <c r="BT26" s="130">
        <f t="shared" si="39"/>
        <v>0</v>
      </c>
      <c r="BU26" s="130">
        <f t="shared" si="40"/>
        <v>0</v>
      </c>
      <c r="BV26" s="130">
        <f t="shared" si="41"/>
        <v>16653</v>
      </c>
      <c r="BW26" s="130">
        <f t="shared" si="27"/>
        <v>0</v>
      </c>
      <c r="BX26" s="130">
        <f t="shared" si="15"/>
        <v>16653</v>
      </c>
      <c r="BY26" s="130">
        <f t="shared" si="16"/>
        <v>0</v>
      </c>
      <c r="BZ26" s="130">
        <f t="shared" si="17"/>
        <v>0</v>
      </c>
      <c r="CA26" s="130">
        <f t="shared" si="18"/>
        <v>93811</v>
      </c>
      <c r="CB26" s="130">
        <f t="shared" si="19"/>
        <v>70253</v>
      </c>
      <c r="CC26" s="130">
        <f t="shared" si="20"/>
        <v>23035</v>
      </c>
      <c r="CD26" s="130">
        <f t="shared" si="21"/>
        <v>0</v>
      </c>
      <c r="CE26" s="130">
        <f t="shared" si="22"/>
        <v>523</v>
      </c>
      <c r="CF26" s="131">
        <f t="shared" si="23"/>
        <v>191311</v>
      </c>
      <c r="CG26" s="130">
        <f t="shared" si="24"/>
        <v>0</v>
      </c>
      <c r="CH26" s="130">
        <f t="shared" si="25"/>
        <v>42211</v>
      </c>
      <c r="CI26" s="130">
        <f t="shared" si="26"/>
        <v>210810</v>
      </c>
    </row>
    <row r="27" spans="1:87" s="122" customFormat="1" ht="12" customHeight="1">
      <c r="A27" s="118" t="s">
        <v>220</v>
      </c>
      <c r="B27" s="133" t="s">
        <v>212</v>
      </c>
      <c r="C27" s="118" t="s">
        <v>213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6750</v>
      </c>
      <c r="L27" s="130">
        <f t="shared" si="2"/>
        <v>56028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433</v>
      </c>
      <c r="S27" s="130">
        <v>0</v>
      </c>
      <c r="T27" s="130">
        <v>433</v>
      </c>
      <c r="U27" s="130">
        <v>0</v>
      </c>
      <c r="V27" s="130">
        <v>0</v>
      </c>
      <c r="W27" s="130">
        <f t="shared" si="5"/>
        <v>55595</v>
      </c>
      <c r="X27" s="130">
        <v>55580</v>
      </c>
      <c r="Y27" s="130">
        <v>15</v>
      </c>
      <c r="Z27" s="130">
        <v>0</v>
      </c>
      <c r="AA27" s="130">
        <v>0</v>
      </c>
      <c r="AB27" s="131">
        <v>26617</v>
      </c>
      <c r="AC27" s="130">
        <v>0</v>
      </c>
      <c r="AD27" s="130">
        <v>0</v>
      </c>
      <c r="AE27" s="130">
        <f t="shared" si="6"/>
        <v>56028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44565</v>
      </c>
      <c r="BE27" s="130">
        <v>0</v>
      </c>
      <c r="BF27" s="130">
        <v>32</v>
      </c>
      <c r="BG27" s="130">
        <f t="shared" si="13"/>
        <v>32</v>
      </c>
      <c r="BH27" s="130">
        <f t="shared" si="28"/>
        <v>0</v>
      </c>
      <c r="BI27" s="130">
        <f t="shared" si="29"/>
        <v>0</v>
      </c>
      <c r="BJ27" s="130">
        <f t="shared" si="30"/>
        <v>0</v>
      </c>
      <c r="BK27" s="130">
        <f t="shared" si="31"/>
        <v>0</v>
      </c>
      <c r="BL27" s="130">
        <f t="shared" si="32"/>
        <v>0</v>
      </c>
      <c r="BM27" s="130">
        <f t="shared" si="33"/>
        <v>0</v>
      </c>
      <c r="BN27" s="130">
        <f t="shared" si="34"/>
        <v>0</v>
      </c>
      <c r="BO27" s="131">
        <f>SUM(K27,AM27)</f>
        <v>6750</v>
      </c>
      <c r="BP27" s="130">
        <f t="shared" si="35"/>
        <v>56028</v>
      </c>
      <c r="BQ27" s="130">
        <f t="shared" si="36"/>
        <v>0</v>
      </c>
      <c r="BR27" s="130">
        <f t="shared" si="37"/>
        <v>0</v>
      </c>
      <c r="BS27" s="130">
        <f t="shared" si="38"/>
        <v>0</v>
      </c>
      <c r="BT27" s="130">
        <f t="shared" si="39"/>
        <v>0</v>
      </c>
      <c r="BU27" s="130">
        <f t="shared" si="40"/>
        <v>0</v>
      </c>
      <c r="BV27" s="130">
        <f t="shared" si="41"/>
        <v>433</v>
      </c>
      <c r="BW27" s="130">
        <f t="shared" si="27"/>
        <v>0</v>
      </c>
      <c r="BX27" s="130">
        <f t="shared" si="15"/>
        <v>433</v>
      </c>
      <c r="BY27" s="130">
        <f t="shared" si="16"/>
        <v>0</v>
      </c>
      <c r="BZ27" s="130">
        <f t="shared" si="17"/>
        <v>0</v>
      </c>
      <c r="CA27" s="130">
        <f t="shared" si="18"/>
        <v>55595</v>
      </c>
      <c r="CB27" s="130">
        <f t="shared" si="19"/>
        <v>55580</v>
      </c>
      <c r="CC27" s="130">
        <f t="shared" si="20"/>
        <v>15</v>
      </c>
      <c r="CD27" s="130">
        <f t="shared" si="21"/>
        <v>0</v>
      </c>
      <c r="CE27" s="130">
        <f t="shared" si="22"/>
        <v>0</v>
      </c>
      <c r="CF27" s="131">
        <f t="shared" si="23"/>
        <v>71182</v>
      </c>
      <c r="CG27" s="130">
        <f t="shared" si="24"/>
        <v>0</v>
      </c>
      <c r="CH27" s="130">
        <f t="shared" si="25"/>
        <v>32</v>
      </c>
      <c r="CI27" s="130">
        <f t="shared" si="26"/>
        <v>56060</v>
      </c>
    </row>
    <row r="28" spans="1:87" s="122" customFormat="1" ht="12" customHeight="1">
      <c r="A28" s="118" t="s">
        <v>220</v>
      </c>
      <c r="B28" s="133" t="s">
        <v>251</v>
      </c>
      <c r="C28" s="118" t="s">
        <v>252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0</v>
      </c>
      <c r="AC28" s="130">
        <v>0</v>
      </c>
      <c r="AD28" s="130">
        <v>0</v>
      </c>
      <c r="AE28" s="130">
        <f t="shared" si="6"/>
        <v>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304964</v>
      </c>
      <c r="AO28" s="130">
        <f t="shared" si="10"/>
        <v>98211</v>
      </c>
      <c r="AP28" s="130">
        <v>98211</v>
      </c>
      <c r="AQ28" s="130">
        <v>0</v>
      </c>
      <c r="AR28" s="130">
        <v>0</v>
      </c>
      <c r="AS28" s="130">
        <v>0</v>
      </c>
      <c r="AT28" s="130">
        <f t="shared" si="11"/>
        <v>195427</v>
      </c>
      <c r="AU28" s="130">
        <v>0</v>
      </c>
      <c r="AV28" s="130">
        <v>195427</v>
      </c>
      <c r="AW28" s="130">
        <v>0</v>
      </c>
      <c r="AX28" s="130">
        <v>0</v>
      </c>
      <c r="AY28" s="130">
        <f t="shared" si="12"/>
        <v>11326</v>
      </c>
      <c r="AZ28" s="130">
        <v>0</v>
      </c>
      <c r="BA28" s="130">
        <v>7239</v>
      </c>
      <c r="BB28" s="130">
        <v>0</v>
      </c>
      <c r="BC28" s="130">
        <v>4087</v>
      </c>
      <c r="BD28" s="131">
        <v>0</v>
      </c>
      <c r="BE28" s="130">
        <v>0</v>
      </c>
      <c r="BF28" s="130">
        <v>10036</v>
      </c>
      <c r="BG28" s="130">
        <f t="shared" si="13"/>
        <v>315000</v>
      </c>
      <c r="BH28" s="130">
        <f t="shared" si="28"/>
        <v>0</v>
      </c>
      <c r="BI28" s="130">
        <f t="shared" si="29"/>
        <v>0</v>
      </c>
      <c r="BJ28" s="130">
        <f t="shared" si="30"/>
        <v>0</v>
      </c>
      <c r="BK28" s="130">
        <f t="shared" si="31"/>
        <v>0</v>
      </c>
      <c r="BL28" s="130">
        <f t="shared" si="32"/>
        <v>0</v>
      </c>
      <c r="BM28" s="130">
        <f t="shared" si="33"/>
        <v>0</v>
      </c>
      <c r="BN28" s="130">
        <f t="shared" si="34"/>
        <v>0</v>
      </c>
      <c r="BO28" s="131">
        <v>0</v>
      </c>
      <c r="BP28" s="130">
        <f t="shared" si="35"/>
        <v>304964</v>
      </c>
      <c r="BQ28" s="130">
        <f t="shared" si="36"/>
        <v>98211</v>
      </c>
      <c r="BR28" s="130">
        <f t="shared" si="37"/>
        <v>98211</v>
      </c>
      <c r="BS28" s="130">
        <f t="shared" si="38"/>
        <v>0</v>
      </c>
      <c r="BT28" s="130">
        <f t="shared" si="39"/>
        <v>0</v>
      </c>
      <c r="BU28" s="130">
        <f t="shared" si="40"/>
        <v>0</v>
      </c>
      <c r="BV28" s="130">
        <f t="shared" si="41"/>
        <v>195427</v>
      </c>
      <c r="BW28" s="130">
        <f t="shared" si="27"/>
        <v>0</v>
      </c>
      <c r="BX28" s="130">
        <f t="shared" si="15"/>
        <v>195427</v>
      </c>
      <c r="BY28" s="130">
        <f t="shared" si="16"/>
        <v>0</v>
      </c>
      <c r="BZ28" s="130">
        <f t="shared" si="17"/>
        <v>0</v>
      </c>
      <c r="CA28" s="130">
        <f t="shared" si="18"/>
        <v>11326</v>
      </c>
      <c r="CB28" s="130">
        <f t="shared" si="19"/>
        <v>0</v>
      </c>
      <c r="CC28" s="130">
        <f t="shared" si="20"/>
        <v>7239</v>
      </c>
      <c r="CD28" s="130">
        <f t="shared" si="21"/>
        <v>0</v>
      </c>
      <c r="CE28" s="130">
        <f t="shared" si="22"/>
        <v>4087</v>
      </c>
      <c r="CF28" s="131">
        <v>0</v>
      </c>
      <c r="CG28" s="130">
        <f t="shared" si="24"/>
        <v>0</v>
      </c>
      <c r="CH28" s="130">
        <f t="shared" si="25"/>
        <v>10036</v>
      </c>
      <c r="CI28" s="130">
        <f t="shared" si="26"/>
        <v>315000</v>
      </c>
    </row>
    <row r="29" spans="1:87" s="122" customFormat="1" ht="12" customHeight="1">
      <c r="A29" s="118" t="s">
        <v>220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0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233731</v>
      </c>
      <c r="AO29" s="130">
        <f t="shared" si="10"/>
        <v>69645</v>
      </c>
      <c r="AP29" s="130">
        <v>69645</v>
      </c>
      <c r="AQ29" s="130">
        <v>0</v>
      </c>
      <c r="AR29" s="130">
        <v>0</v>
      </c>
      <c r="AS29" s="130">
        <v>0</v>
      </c>
      <c r="AT29" s="130">
        <f t="shared" si="11"/>
        <v>148919</v>
      </c>
      <c r="AU29" s="130">
        <v>0</v>
      </c>
      <c r="AV29" s="130">
        <v>148919</v>
      </c>
      <c r="AW29" s="130">
        <v>0</v>
      </c>
      <c r="AX29" s="130">
        <v>0</v>
      </c>
      <c r="AY29" s="130">
        <f t="shared" si="12"/>
        <v>15167</v>
      </c>
      <c r="AZ29" s="130">
        <v>2837</v>
      </c>
      <c r="BA29" s="130">
        <v>7762</v>
      </c>
      <c r="BB29" s="130">
        <v>4568</v>
      </c>
      <c r="BC29" s="130">
        <v>0</v>
      </c>
      <c r="BD29" s="131">
        <v>0</v>
      </c>
      <c r="BE29" s="130">
        <v>0</v>
      </c>
      <c r="BF29" s="130">
        <v>71659</v>
      </c>
      <c r="BG29" s="130">
        <f t="shared" si="13"/>
        <v>305390</v>
      </c>
      <c r="BH29" s="130">
        <f t="shared" si="28"/>
        <v>0</v>
      </c>
      <c r="BI29" s="130">
        <f t="shared" si="29"/>
        <v>0</v>
      </c>
      <c r="BJ29" s="130">
        <f t="shared" si="30"/>
        <v>0</v>
      </c>
      <c r="BK29" s="130">
        <f t="shared" si="31"/>
        <v>0</v>
      </c>
      <c r="BL29" s="130">
        <f t="shared" si="32"/>
        <v>0</v>
      </c>
      <c r="BM29" s="130">
        <f t="shared" si="33"/>
        <v>0</v>
      </c>
      <c r="BN29" s="130">
        <f t="shared" si="34"/>
        <v>0</v>
      </c>
      <c r="BO29" s="131">
        <v>0</v>
      </c>
      <c r="BP29" s="130">
        <f t="shared" si="35"/>
        <v>233731</v>
      </c>
      <c r="BQ29" s="130">
        <f t="shared" si="36"/>
        <v>69645</v>
      </c>
      <c r="BR29" s="130">
        <f t="shared" si="37"/>
        <v>69645</v>
      </c>
      <c r="BS29" s="130">
        <f t="shared" si="38"/>
        <v>0</v>
      </c>
      <c r="BT29" s="130">
        <f t="shared" si="39"/>
        <v>0</v>
      </c>
      <c r="BU29" s="130">
        <f t="shared" si="40"/>
        <v>0</v>
      </c>
      <c r="BV29" s="130">
        <f t="shared" si="41"/>
        <v>148919</v>
      </c>
      <c r="BW29" s="130">
        <f t="shared" si="27"/>
        <v>0</v>
      </c>
      <c r="BX29" s="130">
        <f t="shared" si="15"/>
        <v>148919</v>
      </c>
      <c r="BY29" s="130">
        <f t="shared" si="16"/>
        <v>0</v>
      </c>
      <c r="BZ29" s="130">
        <f t="shared" si="17"/>
        <v>0</v>
      </c>
      <c r="CA29" s="130">
        <f t="shared" si="18"/>
        <v>15167</v>
      </c>
      <c r="CB29" s="130">
        <f t="shared" si="19"/>
        <v>2837</v>
      </c>
      <c r="CC29" s="130">
        <f t="shared" si="20"/>
        <v>7762</v>
      </c>
      <c r="CD29" s="130">
        <f t="shared" si="21"/>
        <v>4568</v>
      </c>
      <c r="CE29" s="130">
        <f t="shared" si="22"/>
        <v>0</v>
      </c>
      <c r="CF29" s="131">
        <v>0</v>
      </c>
      <c r="CG29" s="130">
        <f t="shared" si="24"/>
        <v>0</v>
      </c>
      <c r="CH29" s="130">
        <f t="shared" si="25"/>
        <v>71659</v>
      </c>
      <c r="CI29" s="130">
        <f t="shared" si="26"/>
        <v>305390</v>
      </c>
    </row>
    <row r="30" spans="1:87" s="122" customFormat="1" ht="12" customHeight="1">
      <c r="A30" s="118" t="s">
        <v>220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0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1">
        <v>0</v>
      </c>
      <c r="AC30" s="130">
        <v>0</v>
      </c>
      <c r="AD30" s="130">
        <v>0</v>
      </c>
      <c r="AE30" s="130">
        <f t="shared" si="6"/>
        <v>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288180</v>
      </c>
      <c r="AO30" s="130">
        <f t="shared" si="10"/>
        <v>77283</v>
      </c>
      <c r="AP30" s="130">
        <v>53007</v>
      </c>
      <c r="AQ30" s="130">
        <v>0</v>
      </c>
      <c r="AR30" s="130">
        <v>24276</v>
      </c>
      <c r="AS30" s="130">
        <v>0</v>
      </c>
      <c r="AT30" s="130">
        <f t="shared" si="11"/>
        <v>166296</v>
      </c>
      <c r="AU30" s="130">
        <v>0</v>
      </c>
      <c r="AV30" s="130">
        <v>166296</v>
      </c>
      <c r="AW30" s="130">
        <v>0</v>
      </c>
      <c r="AX30" s="130">
        <v>0</v>
      </c>
      <c r="AY30" s="130">
        <f t="shared" si="12"/>
        <v>44601</v>
      </c>
      <c r="AZ30" s="130">
        <v>36708</v>
      </c>
      <c r="BA30" s="130">
        <v>6230</v>
      </c>
      <c r="BB30" s="130">
        <v>0</v>
      </c>
      <c r="BC30" s="130">
        <v>1663</v>
      </c>
      <c r="BD30" s="131">
        <v>0</v>
      </c>
      <c r="BE30" s="130">
        <v>0</v>
      </c>
      <c r="BF30" s="130">
        <v>0</v>
      </c>
      <c r="BG30" s="130">
        <f t="shared" si="13"/>
        <v>288180</v>
      </c>
      <c r="BH30" s="130">
        <f t="shared" si="28"/>
        <v>0</v>
      </c>
      <c r="BI30" s="130">
        <f t="shared" si="29"/>
        <v>0</v>
      </c>
      <c r="BJ30" s="130">
        <f t="shared" si="30"/>
        <v>0</v>
      </c>
      <c r="BK30" s="130">
        <f t="shared" si="31"/>
        <v>0</v>
      </c>
      <c r="BL30" s="130">
        <f t="shared" si="32"/>
        <v>0</v>
      </c>
      <c r="BM30" s="130">
        <f t="shared" si="33"/>
        <v>0</v>
      </c>
      <c r="BN30" s="130">
        <f t="shared" si="34"/>
        <v>0</v>
      </c>
      <c r="BO30" s="131">
        <v>0</v>
      </c>
      <c r="BP30" s="130">
        <f t="shared" si="35"/>
        <v>288180</v>
      </c>
      <c r="BQ30" s="130">
        <f t="shared" si="36"/>
        <v>77283</v>
      </c>
      <c r="BR30" s="130">
        <f t="shared" si="37"/>
        <v>53007</v>
      </c>
      <c r="BS30" s="130">
        <f t="shared" si="38"/>
        <v>0</v>
      </c>
      <c r="BT30" s="130">
        <f t="shared" si="39"/>
        <v>24276</v>
      </c>
      <c r="BU30" s="130">
        <f t="shared" si="40"/>
        <v>0</v>
      </c>
      <c r="BV30" s="130">
        <f t="shared" si="41"/>
        <v>166296</v>
      </c>
      <c r="BW30" s="130">
        <f t="shared" si="27"/>
        <v>0</v>
      </c>
      <c r="BX30" s="130">
        <f t="shared" si="15"/>
        <v>166296</v>
      </c>
      <c r="BY30" s="130">
        <f t="shared" si="16"/>
        <v>0</v>
      </c>
      <c r="BZ30" s="130">
        <f t="shared" si="17"/>
        <v>0</v>
      </c>
      <c r="CA30" s="130">
        <f t="shared" si="18"/>
        <v>44601</v>
      </c>
      <c r="CB30" s="130">
        <f t="shared" si="19"/>
        <v>36708</v>
      </c>
      <c r="CC30" s="130">
        <f t="shared" si="20"/>
        <v>6230</v>
      </c>
      <c r="CD30" s="130">
        <f t="shared" si="21"/>
        <v>0</v>
      </c>
      <c r="CE30" s="130">
        <f t="shared" si="22"/>
        <v>1663</v>
      </c>
      <c r="CF30" s="131">
        <v>0</v>
      </c>
      <c r="CG30" s="130">
        <f t="shared" si="24"/>
        <v>0</v>
      </c>
      <c r="CH30" s="130">
        <f t="shared" si="25"/>
        <v>0</v>
      </c>
      <c r="CI30" s="130">
        <f t="shared" si="26"/>
        <v>288180</v>
      </c>
    </row>
    <row r="31" spans="1:87" s="122" customFormat="1" ht="12" customHeight="1">
      <c r="A31" s="118" t="s">
        <v>220</v>
      </c>
      <c r="B31" s="133" t="s">
        <v>257</v>
      </c>
      <c r="C31" s="118" t="s">
        <v>258</v>
      </c>
      <c r="D31" s="130">
        <f t="shared" si="0"/>
        <v>18795</v>
      </c>
      <c r="E31" s="130">
        <f t="shared" si="1"/>
        <v>18795</v>
      </c>
      <c r="F31" s="130">
        <v>0</v>
      </c>
      <c r="G31" s="130">
        <v>0</v>
      </c>
      <c r="H31" s="130">
        <v>18795</v>
      </c>
      <c r="I31" s="130">
        <v>0</v>
      </c>
      <c r="J31" s="130">
        <v>0</v>
      </c>
      <c r="K31" s="131">
        <v>0</v>
      </c>
      <c r="L31" s="130">
        <f t="shared" si="2"/>
        <v>585747</v>
      </c>
      <c r="M31" s="130">
        <f t="shared" si="3"/>
        <v>43731</v>
      </c>
      <c r="N31" s="130">
        <v>18742</v>
      </c>
      <c r="O31" s="130">
        <v>0</v>
      </c>
      <c r="P31" s="130">
        <v>18742</v>
      </c>
      <c r="Q31" s="130">
        <v>6247</v>
      </c>
      <c r="R31" s="130">
        <f t="shared" si="4"/>
        <v>400380</v>
      </c>
      <c r="S31" s="130">
        <v>0</v>
      </c>
      <c r="T31" s="130">
        <v>383355</v>
      </c>
      <c r="U31" s="130">
        <v>17025</v>
      </c>
      <c r="V31" s="130">
        <v>0</v>
      </c>
      <c r="W31" s="130">
        <f t="shared" si="5"/>
        <v>131965</v>
      </c>
      <c r="X31" s="130">
        <v>0</v>
      </c>
      <c r="Y31" s="130">
        <v>127239</v>
      </c>
      <c r="Z31" s="130">
        <v>202</v>
      </c>
      <c r="AA31" s="130">
        <v>4524</v>
      </c>
      <c r="AB31" s="131">
        <v>0</v>
      </c>
      <c r="AC31" s="130">
        <v>9671</v>
      </c>
      <c r="AD31" s="130">
        <v>66491</v>
      </c>
      <c r="AE31" s="130">
        <f t="shared" si="6"/>
        <v>671033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0</v>
      </c>
      <c r="BE31" s="130">
        <v>0</v>
      </c>
      <c r="BF31" s="130">
        <v>0</v>
      </c>
      <c r="BG31" s="130">
        <f t="shared" si="13"/>
        <v>0</v>
      </c>
      <c r="BH31" s="130">
        <f t="shared" si="28"/>
        <v>18795</v>
      </c>
      <c r="BI31" s="130">
        <f t="shared" si="29"/>
        <v>18795</v>
      </c>
      <c r="BJ31" s="130">
        <f t="shared" si="30"/>
        <v>0</v>
      </c>
      <c r="BK31" s="130">
        <f t="shared" si="31"/>
        <v>0</v>
      </c>
      <c r="BL31" s="130">
        <f t="shared" si="32"/>
        <v>18795</v>
      </c>
      <c r="BM31" s="130">
        <f t="shared" si="33"/>
        <v>0</v>
      </c>
      <c r="BN31" s="130">
        <f t="shared" si="34"/>
        <v>0</v>
      </c>
      <c r="BO31" s="131">
        <v>0</v>
      </c>
      <c r="BP31" s="130">
        <f t="shared" si="35"/>
        <v>585747</v>
      </c>
      <c r="BQ31" s="130">
        <f t="shared" si="36"/>
        <v>43731</v>
      </c>
      <c r="BR31" s="130">
        <f t="shared" si="37"/>
        <v>18742</v>
      </c>
      <c r="BS31" s="130">
        <f t="shared" si="38"/>
        <v>0</v>
      </c>
      <c r="BT31" s="130">
        <f t="shared" si="39"/>
        <v>18742</v>
      </c>
      <c r="BU31" s="130">
        <f t="shared" si="40"/>
        <v>6247</v>
      </c>
      <c r="BV31" s="130">
        <f t="shared" si="41"/>
        <v>400380</v>
      </c>
      <c r="BW31" s="130">
        <f t="shared" si="27"/>
        <v>0</v>
      </c>
      <c r="BX31" s="130">
        <f t="shared" si="15"/>
        <v>383355</v>
      </c>
      <c r="BY31" s="130">
        <f t="shared" si="16"/>
        <v>17025</v>
      </c>
      <c r="BZ31" s="130">
        <f t="shared" si="17"/>
        <v>0</v>
      </c>
      <c r="CA31" s="130">
        <f t="shared" si="18"/>
        <v>131965</v>
      </c>
      <c r="CB31" s="130">
        <f t="shared" si="19"/>
        <v>0</v>
      </c>
      <c r="CC31" s="130">
        <f t="shared" si="20"/>
        <v>127239</v>
      </c>
      <c r="CD31" s="130">
        <f t="shared" si="21"/>
        <v>202</v>
      </c>
      <c r="CE31" s="130">
        <f t="shared" si="22"/>
        <v>4524</v>
      </c>
      <c r="CF31" s="131">
        <v>0</v>
      </c>
      <c r="CG31" s="130">
        <f t="shared" si="24"/>
        <v>9671</v>
      </c>
      <c r="CH31" s="130">
        <f t="shared" si="25"/>
        <v>66491</v>
      </c>
      <c r="CI31" s="130">
        <f t="shared" si="26"/>
        <v>671033</v>
      </c>
    </row>
    <row r="32" spans="1:87" s="122" customFormat="1" ht="12" customHeight="1">
      <c r="A32" s="118" t="s">
        <v>220</v>
      </c>
      <c r="B32" s="133" t="s">
        <v>259</v>
      </c>
      <c r="C32" s="118" t="s">
        <v>260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553122</v>
      </c>
      <c r="M32" s="130">
        <f t="shared" si="3"/>
        <v>127861</v>
      </c>
      <c r="N32" s="130">
        <v>32005</v>
      </c>
      <c r="O32" s="130">
        <v>0</v>
      </c>
      <c r="P32" s="130">
        <v>89065</v>
      </c>
      <c r="Q32" s="130">
        <v>6791</v>
      </c>
      <c r="R32" s="130">
        <f t="shared" si="4"/>
        <v>222477</v>
      </c>
      <c r="S32" s="130">
        <v>0</v>
      </c>
      <c r="T32" s="130">
        <v>202605</v>
      </c>
      <c r="U32" s="130">
        <v>19872</v>
      </c>
      <c r="V32" s="130">
        <v>0</v>
      </c>
      <c r="W32" s="130">
        <f t="shared" si="5"/>
        <v>202784</v>
      </c>
      <c r="X32" s="130">
        <v>118252</v>
      </c>
      <c r="Y32" s="130">
        <v>71303</v>
      </c>
      <c r="Z32" s="130">
        <v>3299</v>
      </c>
      <c r="AA32" s="130">
        <v>9930</v>
      </c>
      <c r="AB32" s="131">
        <v>0</v>
      </c>
      <c r="AC32" s="130">
        <v>0</v>
      </c>
      <c r="AD32" s="130">
        <v>0</v>
      </c>
      <c r="AE32" s="130">
        <f t="shared" si="6"/>
        <v>553122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0</v>
      </c>
      <c r="BH32" s="130">
        <f t="shared" si="28"/>
        <v>0</v>
      </c>
      <c r="BI32" s="130">
        <f t="shared" si="29"/>
        <v>0</v>
      </c>
      <c r="BJ32" s="130">
        <f t="shared" si="30"/>
        <v>0</v>
      </c>
      <c r="BK32" s="130">
        <f t="shared" si="31"/>
        <v>0</v>
      </c>
      <c r="BL32" s="130">
        <f t="shared" si="32"/>
        <v>0</v>
      </c>
      <c r="BM32" s="130">
        <f t="shared" si="33"/>
        <v>0</v>
      </c>
      <c r="BN32" s="130">
        <f t="shared" si="34"/>
        <v>0</v>
      </c>
      <c r="BO32" s="131">
        <v>0</v>
      </c>
      <c r="BP32" s="130">
        <f t="shared" si="35"/>
        <v>553122</v>
      </c>
      <c r="BQ32" s="130">
        <f t="shared" si="36"/>
        <v>127861</v>
      </c>
      <c r="BR32" s="130">
        <f t="shared" si="37"/>
        <v>32005</v>
      </c>
      <c r="BS32" s="130">
        <f t="shared" si="38"/>
        <v>0</v>
      </c>
      <c r="BT32" s="130">
        <f t="shared" si="39"/>
        <v>89065</v>
      </c>
      <c r="BU32" s="130">
        <f t="shared" si="40"/>
        <v>6791</v>
      </c>
      <c r="BV32" s="130">
        <f t="shared" si="41"/>
        <v>222477</v>
      </c>
      <c r="BW32" s="130">
        <f t="shared" si="27"/>
        <v>0</v>
      </c>
      <c r="BX32" s="130">
        <f t="shared" si="15"/>
        <v>202605</v>
      </c>
      <c r="BY32" s="130">
        <f t="shared" si="16"/>
        <v>19872</v>
      </c>
      <c r="BZ32" s="130">
        <f t="shared" si="17"/>
        <v>0</v>
      </c>
      <c r="CA32" s="130">
        <f t="shared" si="18"/>
        <v>202784</v>
      </c>
      <c r="CB32" s="130">
        <f t="shared" si="19"/>
        <v>118252</v>
      </c>
      <c r="CC32" s="130">
        <f t="shared" si="20"/>
        <v>71303</v>
      </c>
      <c r="CD32" s="130">
        <f t="shared" si="21"/>
        <v>3299</v>
      </c>
      <c r="CE32" s="130">
        <f t="shared" si="22"/>
        <v>9930</v>
      </c>
      <c r="CF32" s="131">
        <v>0</v>
      </c>
      <c r="CG32" s="130">
        <f t="shared" si="24"/>
        <v>0</v>
      </c>
      <c r="CH32" s="130">
        <f t="shared" si="25"/>
        <v>0</v>
      </c>
      <c r="CI32" s="130">
        <f t="shared" si="26"/>
        <v>553122</v>
      </c>
    </row>
    <row r="33" spans="1:87" s="122" customFormat="1" ht="12" customHeight="1">
      <c r="A33" s="118" t="s">
        <v>220</v>
      </c>
      <c r="B33" s="133" t="s">
        <v>261</v>
      </c>
      <c r="C33" s="118" t="s">
        <v>262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0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0</v>
      </c>
      <c r="X33" s="130">
        <v>0</v>
      </c>
      <c r="Y33" s="130">
        <v>0</v>
      </c>
      <c r="Z33" s="130">
        <v>0</v>
      </c>
      <c r="AA33" s="130">
        <v>0</v>
      </c>
      <c r="AB33" s="131">
        <v>0</v>
      </c>
      <c r="AC33" s="130">
        <v>0</v>
      </c>
      <c r="AD33" s="130">
        <v>0</v>
      </c>
      <c r="AE33" s="130">
        <f t="shared" si="6"/>
        <v>0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231130</v>
      </c>
      <c r="AO33" s="130">
        <f t="shared" si="10"/>
        <v>13411</v>
      </c>
      <c r="AP33" s="130">
        <v>13411</v>
      </c>
      <c r="AQ33" s="130">
        <v>0</v>
      </c>
      <c r="AR33" s="130">
        <v>0</v>
      </c>
      <c r="AS33" s="130">
        <v>0</v>
      </c>
      <c r="AT33" s="130">
        <f t="shared" si="11"/>
        <v>143093</v>
      </c>
      <c r="AU33" s="130">
        <v>0</v>
      </c>
      <c r="AV33" s="130">
        <v>143093</v>
      </c>
      <c r="AW33" s="130">
        <v>0</v>
      </c>
      <c r="AX33" s="130">
        <v>0</v>
      </c>
      <c r="AY33" s="130">
        <f t="shared" si="12"/>
        <v>74626</v>
      </c>
      <c r="AZ33" s="130">
        <v>499</v>
      </c>
      <c r="BA33" s="130">
        <v>67802</v>
      </c>
      <c r="BB33" s="130">
        <v>0</v>
      </c>
      <c r="BC33" s="130">
        <v>6325</v>
      </c>
      <c r="BD33" s="131">
        <v>0</v>
      </c>
      <c r="BE33" s="130">
        <v>0</v>
      </c>
      <c r="BF33" s="130">
        <v>0</v>
      </c>
      <c r="BG33" s="130">
        <f t="shared" si="13"/>
        <v>231130</v>
      </c>
      <c r="BH33" s="130">
        <f t="shared" si="28"/>
        <v>0</v>
      </c>
      <c r="BI33" s="130">
        <f t="shared" si="29"/>
        <v>0</v>
      </c>
      <c r="BJ33" s="130">
        <f t="shared" si="30"/>
        <v>0</v>
      </c>
      <c r="BK33" s="130">
        <f t="shared" si="31"/>
        <v>0</v>
      </c>
      <c r="BL33" s="130">
        <f t="shared" si="32"/>
        <v>0</v>
      </c>
      <c r="BM33" s="130">
        <f t="shared" si="33"/>
        <v>0</v>
      </c>
      <c r="BN33" s="130">
        <f t="shared" si="34"/>
        <v>0</v>
      </c>
      <c r="BO33" s="131">
        <v>0</v>
      </c>
      <c r="BP33" s="130">
        <f t="shared" si="35"/>
        <v>231130</v>
      </c>
      <c r="BQ33" s="130">
        <f t="shared" si="36"/>
        <v>13411</v>
      </c>
      <c r="BR33" s="130">
        <f t="shared" si="37"/>
        <v>13411</v>
      </c>
      <c r="BS33" s="130">
        <f t="shared" si="38"/>
        <v>0</v>
      </c>
      <c r="BT33" s="130">
        <f t="shared" si="39"/>
        <v>0</v>
      </c>
      <c r="BU33" s="130">
        <f t="shared" si="40"/>
        <v>0</v>
      </c>
      <c r="BV33" s="130">
        <f t="shared" si="41"/>
        <v>143093</v>
      </c>
      <c r="BW33" s="130">
        <f t="shared" si="27"/>
        <v>0</v>
      </c>
      <c r="BX33" s="130">
        <f t="shared" si="15"/>
        <v>143093</v>
      </c>
      <c r="BY33" s="130">
        <f t="shared" si="16"/>
        <v>0</v>
      </c>
      <c r="BZ33" s="130">
        <f t="shared" si="17"/>
        <v>0</v>
      </c>
      <c r="CA33" s="130">
        <f t="shared" si="18"/>
        <v>74626</v>
      </c>
      <c r="CB33" s="130">
        <f t="shared" si="19"/>
        <v>499</v>
      </c>
      <c r="CC33" s="130">
        <f t="shared" si="20"/>
        <v>67802</v>
      </c>
      <c r="CD33" s="130">
        <f t="shared" si="21"/>
        <v>0</v>
      </c>
      <c r="CE33" s="130">
        <f t="shared" si="22"/>
        <v>6325</v>
      </c>
      <c r="CF33" s="131">
        <v>0</v>
      </c>
      <c r="CG33" s="130">
        <f t="shared" si="24"/>
        <v>0</v>
      </c>
      <c r="CH33" s="130">
        <f t="shared" si="25"/>
        <v>0</v>
      </c>
      <c r="CI33" s="130">
        <f t="shared" si="26"/>
        <v>231130</v>
      </c>
    </row>
    <row r="34" spans="1:87" s="122" customFormat="1" ht="12" customHeight="1">
      <c r="A34" s="118" t="s">
        <v>220</v>
      </c>
      <c r="B34" s="133" t="s">
        <v>263</v>
      </c>
      <c r="C34" s="118" t="s">
        <v>264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0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0</v>
      </c>
      <c r="AC34" s="130">
        <v>0</v>
      </c>
      <c r="AD34" s="130">
        <v>0</v>
      </c>
      <c r="AE34" s="130">
        <f t="shared" si="6"/>
        <v>0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274182</v>
      </c>
      <c r="AO34" s="130">
        <f t="shared" si="10"/>
        <v>14582</v>
      </c>
      <c r="AP34" s="130">
        <v>14582</v>
      </c>
      <c r="AQ34" s="130">
        <v>0</v>
      </c>
      <c r="AR34" s="130">
        <v>0</v>
      </c>
      <c r="AS34" s="130">
        <v>0</v>
      </c>
      <c r="AT34" s="130">
        <f t="shared" si="11"/>
        <v>189452</v>
      </c>
      <c r="AU34" s="130">
        <v>0</v>
      </c>
      <c r="AV34" s="130">
        <v>189452</v>
      </c>
      <c r="AW34" s="130">
        <v>0</v>
      </c>
      <c r="AX34" s="130">
        <v>0</v>
      </c>
      <c r="AY34" s="130">
        <f t="shared" si="12"/>
        <v>70148</v>
      </c>
      <c r="AZ34" s="130">
        <v>0</v>
      </c>
      <c r="BA34" s="130">
        <v>69699</v>
      </c>
      <c r="BB34" s="130">
        <v>0</v>
      </c>
      <c r="BC34" s="130">
        <v>449</v>
      </c>
      <c r="BD34" s="131">
        <v>0</v>
      </c>
      <c r="BE34" s="130">
        <v>0</v>
      </c>
      <c r="BF34" s="130">
        <v>113583</v>
      </c>
      <c r="BG34" s="130">
        <f t="shared" si="13"/>
        <v>387765</v>
      </c>
      <c r="BH34" s="130">
        <f t="shared" si="28"/>
        <v>0</v>
      </c>
      <c r="BI34" s="130">
        <f t="shared" si="29"/>
        <v>0</v>
      </c>
      <c r="BJ34" s="130">
        <f t="shared" si="30"/>
        <v>0</v>
      </c>
      <c r="BK34" s="130">
        <f t="shared" si="31"/>
        <v>0</v>
      </c>
      <c r="BL34" s="130">
        <f t="shared" si="32"/>
        <v>0</v>
      </c>
      <c r="BM34" s="130">
        <f t="shared" si="33"/>
        <v>0</v>
      </c>
      <c r="BN34" s="130">
        <f t="shared" si="34"/>
        <v>0</v>
      </c>
      <c r="BO34" s="131">
        <v>0</v>
      </c>
      <c r="BP34" s="130">
        <f t="shared" si="35"/>
        <v>274182</v>
      </c>
      <c r="BQ34" s="130">
        <f t="shared" si="36"/>
        <v>14582</v>
      </c>
      <c r="BR34" s="130">
        <f t="shared" si="37"/>
        <v>14582</v>
      </c>
      <c r="BS34" s="130">
        <f t="shared" si="38"/>
        <v>0</v>
      </c>
      <c r="BT34" s="130">
        <f t="shared" si="39"/>
        <v>0</v>
      </c>
      <c r="BU34" s="130">
        <f t="shared" si="40"/>
        <v>0</v>
      </c>
      <c r="BV34" s="130">
        <f t="shared" si="41"/>
        <v>189452</v>
      </c>
      <c r="BW34" s="130">
        <f t="shared" si="27"/>
        <v>0</v>
      </c>
      <c r="BX34" s="130">
        <f t="shared" si="15"/>
        <v>189452</v>
      </c>
      <c r="BY34" s="130">
        <f t="shared" si="16"/>
        <v>0</v>
      </c>
      <c r="BZ34" s="130">
        <f t="shared" si="17"/>
        <v>0</v>
      </c>
      <c r="CA34" s="130">
        <f t="shared" si="18"/>
        <v>70148</v>
      </c>
      <c r="CB34" s="130">
        <f t="shared" si="19"/>
        <v>0</v>
      </c>
      <c r="CC34" s="130">
        <f t="shared" si="20"/>
        <v>69699</v>
      </c>
      <c r="CD34" s="130">
        <f t="shared" si="21"/>
        <v>0</v>
      </c>
      <c r="CE34" s="130">
        <f t="shared" si="22"/>
        <v>449</v>
      </c>
      <c r="CF34" s="131">
        <v>0</v>
      </c>
      <c r="CG34" s="130">
        <f t="shared" si="24"/>
        <v>0</v>
      </c>
      <c r="CH34" s="130">
        <f t="shared" si="25"/>
        <v>113583</v>
      </c>
      <c r="CI34" s="130">
        <f t="shared" si="26"/>
        <v>387765</v>
      </c>
    </row>
    <row r="35" spans="1:87" s="122" customFormat="1" ht="12" customHeight="1">
      <c r="A35" s="118" t="s">
        <v>220</v>
      </c>
      <c r="B35" s="133" t="s">
        <v>265</v>
      </c>
      <c r="C35" s="118" t="s">
        <v>266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1048327</v>
      </c>
      <c r="M35" s="130">
        <f t="shared" si="3"/>
        <v>67762</v>
      </c>
      <c r="N35" s="130">
        <v>64230</v>
      </c>
      <c r="O35" s="130">
        <v>0</v>
      </c>
      <c r="P35" s="130">
        <v>3532</v>
      </c>
      <c r="Q35" s="130">
        <v>0</v>
      </c>
      <c r="R35" s="130">
        <f t="shared" si="4"/>
        <v>54807</v>
      </c>
      <c r="S35" s="130">
        <v>0</v>
      </c>
      <c r="T35" s="130">
        <v>54807</v>
      </c>
      <c r="U35" s="130">
        <v>0</v>
      </c>
      <c r="V35" s="130">
        <v>0</v>
      </c>
      <c r="W35" s="130">
        <f t="shared" si="5"/>
        <v>925758</v>
      </c>
      <c r="X35" s="130">
        <v>10239</v>
      </c>
      <c r="Y35" s="130">
        <v>915519</v>
      </c>
      <c r="Z35" s="130">
        <v>0</v>
      </c>
      <c r="AA35" s="130">
        <v>0</v>
      </c>
      <c r="AB35" s="131">
        <v>0</v>
      </c>
      <c r="AC35" s="130">
        <v>0</v>
      </c>
      <c r="AD35" s="130">
        <v>260375</v>
      </c>
      <c r="AE35" s="130">
        <f t="shared" si="6"/>
        <v>1308702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0</v>
      </c>
      <c r="BE35" s="130">
        <v>0</v>
      </c>
      <c r="BF35" s="130">
        <v>0</v>
      </c>
      <c r="BG35" s="130">
        <f t="shared" si="13"/>
        <v>0</v>
      </c>
      <c r="BH35" s="130">
        <f t="shared" si="28"/>
        <v>0</v>
      </c>
      <c r="BI35" s="130">
        <f t="shared" si="29"/>
        <v>0</v>
      </c>
      <c r="BJ35" s="130">
        <f t="shared" si="30"/>
        <v>0</v>
      </c>
      <c r="BK35" s="130">
        <f t="shared" si="31"/>
        <v>0</v>
      </c>
      <c r="BL35" s="130">
        <f t="shared" si="32"/>
        <v>0</v>
      </c>
      <c r="BM35" s="130">
        <f t="shared" si="33"/>
        <v>0</v>
      </c>
      <c r="BN35" s="130">
        <f t="shared" si="34"/>
        <v>0</v>
      </c>
      <c r="BO35" s="131">
        <v>0</v>
      </c>
      <c r="BP35" s="130">
        <f t="shared" si="35"/>
        <v>1048327</v>
      </c>
      <c r="BQ35" s="130">
        <f t="shared" si="36"/>
        <v>67762</v>
      </c>
      <c r="BR35" s="130">
        <f t="shared" si="37"/>
        <v>64230</v>
      </c>
      <c r="BS35" s="130">
        <f t="shared" si="38"/>
        <v>0</v>
      </c>
      <c r="BT35" s="130">
        <f t="shared" si="39"/>
        <v>3532</v>
      </c>
      <c r="BU35" s="130">
        <f t="shared" si="40"/>
        <v>0</v>
      </c>
      <c r="BV35" s="130">
        <f t="shared" si="41"/>
        <v>54807</v>
      </c>
      <c r="BW35" s="130">
        <f t="shared" si="27"/>
        <v>0</v>
      </c>
      <c r="BX35" s="130">
        <f t="shared" si="15"/>
        <v>54807</v>
      </c>
      <c r="BY35" s="130">
        <f t="shared" si="16"/>
        <v>0</v>
      </c>
      <c r="BZ35" s="130">
        <f t="shared" si="17"/>
        <v>0</v>
      </c>
      <c r="CA35" s="130">
        <f t="shared" si="18"/>
        <v>925758</v>
      </c>
      <c r="CB35" s="130">
        <f t="shared" si="19"/>
        <v>10239</v>
      </c>
      <c r="CC35" s="130">
        <f t="shared" si="20"/>
        <v>915519</v>
      </c>
      <c r="CD35" s="130">
        <f t="shared" si="21"/>
        <v>0</v>
      </c>
      <c r="CE35" s="130">
        <f t="shared" si="22"/>
        <v>0</v>
      </c>
      <c r="CF35" s="131">
        <v>0</v>
      </c>
      <c r="CG35" s="130">
        <f t="shared" si="24"/>
        <v>0</v>
      </c>
      <c r="CH35" s="130">
        <f t="shared" si="25"/>
        <v>260375</v>
      </c>
      <c r="CI35" s="130">
        <f t="shared" si="26"/>
        <v>1308702</v>
      </c>
    </row>
    <row r="36" spans="1:87" s="122" customFormat="1" ht="12" customHeight="1">
      <c r="A36" s="118" t="s">
        <v>220</v>
      </c>
      <c r="B36" s="133" t="s">
        <v>267</v>
      </c>
      <c r="C36" s="118" t="s">
        <v>268</v>
      </c>
      <c r="D36" s="130">
        <f t="shared" si="0"/>
        <v>92894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92894</v>
      </c>
      <c r="K36" s="131">
        <v>0</v>
      </c>
      <c r="L36" s="130">
        <f t="shared" si="2"/>
        <v>0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0</v>
      </c>
      <c r="X36" s="130">
        <v>0</v>
      </c>
      <c r="Y36" s="130">
        <v>0</v>
      </c>
      <c r="Z36" s="130">
        <v>0</v>
      </c>
      <c r="AA36" s="130">
        <v>0</v>
      </c>
      <c r="AB36" s="131">
        <v>0</v>
      </c>
      <c r="AC36" s="130">
        <v>0</v>
      </c>
      <c r="AD36" s="130">
        <v>131731</v>
      </c>
      <c r="AE36" s="130">
        <f t="shared" si="6"/>
        <v>224625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0</v>
      </c>
      <c r="BE36" s="130">
        <v>0</v>
      </c>
      <c r="BF36" s="130">
        <v>0</v>
      </c>
      <c r="BG36" s="130">
        <f t="shared" si="13"/>
        <v>0</v>
      </c>
      <c r="BH36" s="130">
        <f t="shared" si="28"/>
        <v>92894</v>
      </c>
      <c r="BI36" s="130">
        <f t="shared" si="29"/>
        <v>0</v>
      </c>
      <c r="BJ36" s="130">
        <f t="shared" si="30"/>
        <v>0</v>
      </c>
      <c r="BK36" s="130">
        <f t="shared" si="31"/>
        <v>0</v>
      </c>
      <c r="BL36" s="130">
        <f t="shared" si="32"/>
        <v>0</v>
      </c>
      <c r="BM36" s="130">
        <f t="shared" si="33"/>
        <v>0</v>
      </c>
      <c r="BN36" s="130">
        <f t="shared" si="34"/>
        <v>92894</v>
      </c>
      <c r="BO36" s="131">
        <v>0</v>
      </c>
      <c r="BP36" s="130">
        <f t="shared" si="35"/>
        <v>0</v>
      </c>
      <c r="BQ36" s="130">
        <f t="shared" si="36"/>
        <v>0</v>
      </c>
      <c r="BR36" s="130">
        <f t="shared" si="37"/>
        <v>0</v>
      </c>
      <c r="BS36" s="130">
        <f t="shared" si="38"/>
        <v>0</v>
      </c>
      <c r="BT36" s="130">
        <f t="shared" si="39"/>
        <v>0</v>
      </c>
      <c r="BU36" s="130">
        <f t="shared" si="40"/>
        <v>0</v>
      </c>
      <c r="BV36" s="130">
        <f t="shared" si="41"/>
        <v>0</v>
      </c>
      <c r="BW36" s="130">
        <f t="shared" si="27"/>
        <v>0</v>
      </c>
      <c r="BX36" s="130">
        <f t="shared" si="15"/>
        <v>0</v>
      </c>
      <c r="BY36" s="130">
        <f t="shared" si="16"/>
        <v>0</v>
      </c>
      <c r="BZ36" s="130">
        <f t="shared" si="17"/>
        <v>0</v>
      </c>
      <c r="CA36" s="130">
        <f t="shared" si="18"/>
        <v>0</v>
      </c>
      <c r="CB36" s="130">
        <f t="shared" si="19"/>
        <v>0</v>
      </c>
      <c r="CC36" s="130">
        <f t="shared" si="20"/>
        <v>0</v>
      </c>
      <c r="CD36" s="130">
        <f t="shared" si="21"/>
        <v>0</v>
      </c>
      <c r="CE36" s="130">
        <f t="shared" si="22"/>
        <v>0</v>
      </c>
      <c r="CF36" s="131">
        <v>0</v>
      </c>
      <c r="CG36" s="130">
        <f t="shared" si="24"/>
        <v>0</v>
      </c>
      <c r="CH36" s="130">
        <f t="shared" si="25"/>
        <v>131731</v>
      </c>
      <c r="CI36" s="130">
        <f t="shared" si="26"/>
        <v>224625</v>
      </c>
    </row>
  </sheetData>
  <sheetProtection/>
  <autoFilter ref="A6:CI3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270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271</v>
      </c>
      <c r="B2" s="150" t="s">
        <v>272</v>
      </c>
      <c r="C2" s="159" t="s">
        <v>273</v>
      </c>
      <c r="D2" s="112" t="s">
        <v>274</v>
      </c>
      <c r="E2" s="91"/>
      <c r="F2" s="91"/>
      <c r="G2" s="91"/>
      <c r="H2" s="91"/>
      <c r="I2" s="91"/>
      <c r="J2" s="112" t="s">
        <v>275</v>
      </c>
      <c r="K2" s="47"/>
      <c r="L2" s="47"/>
      <c r="M2" s="47"/>
      <c r="N2" s="47"/>
      <c r="O2" s="47"/>
      <c r="P2" s="47"/>
      <c r="Q2" s="92"/>
      <c r="R2" s="112" t="s">
        <v>276</v>
      </c>
      <c r="S2" s="47"/>
      <c r="T2" s="47"/>
      <c r="U2" s="47"/>
      <c r="V2" s="47"/>
      <c r="W2" s="47"/>
      <c r="X2" s="47"/>
      <c r="Y2" s="92"/>
      <c r="Z2" s="112" t="s">
        <v>277</v>
      </c>
      <c r="AA2" s="47"/>
      <c r="AB2" s="47"/>
      <c r="AC2" s="47"/>
      <c r="AD2" s="47"/>
      <c r="AE2" s="47"/>
      <c r="AF2" s="47"/>
      <c r="AG2" s="92"/>
      <c r="AH2" s="112" t="s">
        <v>278</v>
      </c>
      <c r="AI2" s="47"/>
      <c r="AJ2" s="47"/>
      <c r="AK2" s="47"/>
      <c r="AL2" s="47"/>
      <c r="AM2" s="47"/>
      <c r="AN2" s="47"/>
      <c r="AO2" s="92"/>
      <c r="AP2" s="112" t="s">
        <v>279</v>
      </c>
      <c r="AQ2" s="47"/>
      <c r="AR2" s="47"/>
      <c r="AS2" s="47"/>
      <c r="AT2" s="47"/>
      <c r="AU2" s="47"/>
      <c r="AV2" s="47"/>
      <c r="AW2" s="92"/>
      <c r="AX2" s="112" t="s">
        <v>280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281</v>
      </c>
      <c r="E4" s="47"/>
      <c r="F4" s="95"/>
      <c r="G4" s="96" t="s">
        <v>282</v>
      </c>
      <c r="H4" s="47"/>
      <c r="I4" s="95"/>
      <c r="J4" s="162" t="s">
        <v>283</v>
      </c>
      <c r="K4" s="159" t="s">
        <v>284</v>
      </c>
      <c r="L4" s="96" t="s">
        <v>281</v>
      </c>
      <c r="M4" s="47"/>
      <c r="N4" s="95"/>
      <c r="O4" s="96" t="s">
        <v>282</v>
      </c>
      <c r="P4" s="47"/>
      <c r="Q4" s="95"/>
      <c r="R4" s="162" t="s">
        <v>283</v>
      </c>
      <c r="S4" s="159" t="s">
        <v>284</v>
      </c>
      <c r="T4" s="96" t="s">
        <v>281</v>
      </c>
      <c r="U4" s="47"/>
      <c r="V4" s="95"/>
      <c r="W4" s="96" t="s">
        <v>282</v>
      </c>
      <c r="X4" s="47"/>
      <c r="Y4" s="95"/>
      <c r="Z4" s="162" t="s">
        <v>283</v>
      </c>
      <c r="AA4" s="159" t="s">
        <v>284</v>
      </c>
      <c r="AB4" s="96" t="s">
        <v>281</v>
      </c>
      <c r="AC4" s="47"/>
      <c r="AD4" s="95"/>
      <c r="AE4" s="96" t="s">
        <v>282</v>
      </c>
      <c r="AF4" s="47"/>
      <c r="AG4" s="95"/>
      <c r="AH4" s="162" t="s">
        <v>283</v>
      </c>
      <c r="AI4" s="159" t="s">
        <v>284</v>
      </c>
      <c r="AJ4" s="96" t="s">
        <v>281</v>
      </c>
      <c r="AK4" s="47"/>
      <c r="AL4" s="95"/>
      <c r="AM4" s="96" t="s">
        <v>282</v>
      </c>
      <c r="AN4" s="47"/>
      <c r="AO4" s="95"/>
      <c r="AP4" s="162" t="s">
        <v>283</v>
      </c>
      <c r="AQ4" s="159" t="s">
        <v>284</v>
      </c>
      <c r="AR4" s="96" t="s">
        <v>281</v>
      </c>
      <c r="AS4" s="47"/>
      <c r="AT4" s="95"/>
      <c r="AU4" s="96" t="s">
        <v>282</v>
      </c>
      <c r="AV4" s="47"/>
      <c r="AW4" s="95"/>
      <c r="AX4" s="162" t="s">
        <v>283</v>
      </c>
      <c r="AY4" s="159" t="s">
        <v>284</v>
      </c>
      <c r="AZ4" s="96" t="s">
        <v>281</v>
      </c>
      <c r="BA4" s="47"/>
      <c r="BB4" s="95"/>
      <c r="BC4" s="96" t="s">
        <v>282</v>
      </c>
      <c r="BD4" s="47"/>
      <c r="BE4" s="95"/>
    </row>
    <row r="5" spans="1:57" ht="22.5">
      <c r="A5" s="163"/>
      <c r="B5" s="151"/>
      <c r="C5" s="160"/>
      <c r="D5" s="113" t="s">
        <v>285</v>
      </c>
      <c r="E5" s="102" t="s">
        <v>286</v>
      </c>
      <c r="F5" s="53" t="s">
        <v>287</v>
      </c>
      <c r="G5" s="95" t="s">
        <v>285</v>
      </c>
      <c r="H5" s="102" t="s">
        <v>286</v>
      </c>
      <c r="I5" s="53" t="s">
        <v>287</v>
      </c>
      <c r="J5" s="163"/>
      <c r="K5" s="160"/>
      <c r="L5" s="113" t="s">
        <v>285</v>
      </c>
      <c r="M5" s="102" t="s">
        <v>286</v>
      </c>
      <c r="N5" s="53" t="s">
        <v>288</v>
      </c>
      <c r="O5" s="113" t="s">
        <v>285</v>
      </c>
      <c r="P5" s="102" t="s">
        <v>286</v>
      </c>
      <c r="Q5" s="53" t="s">
        <v>288</v>
      </c>
      <c r="R5" s="163"/>
      <c r="S5" s="160"/>
      <c r="T5" s="113" t="s">
        <v>285</v>
      </c>
      <c r="U5" s="102" t="s">
        <v>286</v>
      </c>
      <c r="V5" s="53" t="s">
        <v>288</v>
      </c>
      <c r="W5" s="113" t="s">
        <v>285</v>
      </c>
      <c r="X5" s="102" t="s">
        <v>286</v>
      </c>
      <c r="Y5" s="53" t="s">
        <v>288</v>
      </c>
      <c r="Z5" s="163"/>
      <c r="AA5" s="160"/>
      <c r="AB5" s="113" t="s">
        <v>285</v>
      </c>
      <c r="AC5" s="102" t="s">
        <v>286</v>
      </c>
      <c r="AD5" s="53" t="s">
        <v>288</v>
      </c>
      <c r="AE5" s="113" t="s">
        <v>285</v>
      </c>
      <c r="AF5" s="102" t="s">
        <v>286</v>
      </c>
      <c r="AG5" s="53" t="s">
        <v>288</v>
      </c>
      <c r="AH5" s="163"/>
      <c r="AI5" s="160"/>
      <c r="AJ5" s="113" t="s">
        <v>285</v>
      </c>
      <c r="AK5" s="102" t="s">
        <v>286</v>
      </c>
      <c r="AL5" s="53" t="s">
        <v>288</v>
      </c>
      <c r="AM5" s="113" t="s">
        <v>285</v>
      </c>
      <c r="AN5" s="102" t="s">
        <v>286</v>
      </c>
      <c r="AO5" s="53" t="s">
        <v>288</v>
      </c>
      <c r="AP5" s="163"/>
      <c r="AQ5" s="160"/>
      <c r="AR5" s="113" t="s">
        <v>285</v>
      </c>
      <c r="AS5" s="102" t="s">
        <v>286</v>
      </c>
      <c r="AT5" s="53" t="s">
        <v>288</v>
      </c>
      <c r="AU5" s="113" t="s">
        <v>285</v>
      </c>
      <c r="AV5" s="102" t="s">
        <v>286</v>
      </c>
      <c r="AW5" s="53" t="s">
        <v>288</v>
      </c>
      <c r="AX5" s="163"/>
      <c r="AY5" s="160"/>
      <c r="AZ5" s="113" t="s">
        <v>285</v>
      </c>
      <c r="BA5" s="102" t="s">
        <v>286</v>
      </c>
      <c r="BB5" s="53" t="s">
        <v>288</v>
      </c>
      <c r="BC5" s="113" t="s">
        <v>285</v>
      </c>
      <c r="BD5" s="102" t="s">
        <v>286</v>
      </c>
      <c r="BE5" s="53" t="s">
        <v>288</v>
      </c>
    </row>
    <row r="6" spans="1:57" s="127" customFormat="1" ht="13.5">
      <c r="A6" s="164"/>
      <c r="B6" s="152"/>
      <c r="C6" s="161"/>
      <c r="D6" s="114" t="s">
        <v>289</v>
      </c>
      <c r="E6" s="115" t="s">
        <v>289</v>
      </c>
      <c r="F6" s="115" t="s">
        <v>289</v>
      </c>
      <c r="G6" s="114" t="s">
        <v>289</v>
      </c>
      <c r="H6" s="115" t="s">
        <v>289</v>
      </c>
      <c r="I6" s="115" t="s">
        <v>289</v>
      </c>
      <c r="J6" s="164"/>
      <c r="K6" s="161"/>
      <c r="L6" s="114" t="s">
        <v>289</v>
      </c>
      <c r="M6" s="115" t="s">
        <v>289</v>
      </c>
      <c r="N6" s="115" t="s">
        <v>289</v>
      </c>
      <c r="O6" s="114" t="s">
        <v>289</v>
      </c>
      <c r="P6" s="115" t="s">
        <v>289</v>
      </c>
      <c r="Q6" s="115" t="s">
        <v>289</v>
      </c>
      <c r="R6" s="164"/>
      <c r="S6" s="161"/>
      <c r="T6" s="114" t="s">
        <v>289</v>
      </c>
      <c r="U6" s="115" t="s">
        <v>289</v>
      </c>
      <c r="V6" s="115" t="s">
        <v>289</v>
      </c>
      <c r="W6" s="114" t="s">
        <v>289</v>
      </c>
      <c r="X6" s="115" t="s">
        <v>289</v>
      </c>
      <c r="Y6" s="115" t="s">
        <v>289</v>
      </c>
      <c r="Z6" s="164"/>
      <c r="AA6" s="161"/>
      <c r="AB6" s="114" t="s">
        <v>289</v>
      </c>
      <c r="AC6" s="115" t="s">
        <v>289</v>
      </c>
      <c r="AD6" s="115" t="s">
        <v>289</v>
      </c>
      <c r="AE6" s="114" t="s">
        <v>289</v>
      </c>
      <c r="AF6" s="115" t="s">
        <v>289</v>
      </c>
      <c r="AG6" s="115" t="s">
        <v>289</v>
      </c>
      <c r="AH6" s="164"/>
      <c r="AI6" s="161"/>
      <c r="AJ6" s="114" t="s">
        <v>289</v>
      </c>
      <c r="AK6" s="115" t="s">
        <v>289</v>
      </c>
      <c r="AL6" s="115" t="s">
        <v>289</v>
      </c>
      <c r="AM6" s="114" t="s">
        <v>289</v>
      </c>
      <c r="AN6" s="115" t="s">
        <v>289</v>
      </c>
      <c r="AO6" s="115" t="s">
        <v>289</v>
      </c>
      <c r="AP6" s="164"/>
      <c r="AQ6" s="161"/>
      <c r="AR6" s="114" t="s">
        <v>289</v>
      </c>
      <c r="AS6" s="115" t="s">
        <v>289</v>
      </c>
      <c r="AT6" s="115" t="s">
        <v>289</v>
      </c>
      <c r="AU6" s="114" t="s">
        <v>289</v>
      </c>
      <c r="AV6" s="115" t="s">
        <v>289</v>
      </c>
      <c r="AW6" s="115" t="s">
        <v>289</v>
      </c>
      <c r="AX6" s="164"/>
      <c r="AY6" s="161"/>
      <c r="AZ6" s="114" t="s">
        <v>289</v>
      </c>
      <c r="BA6" s="115" t="s">
        <v>289</v>
      </c>
      <c r="BB6" s="115" t="s">
        <v>289</v>
      </c>
      <c r="BC6" s="114" t="s">
        <v>289</v>
      </c>
      <c r="BD6" s="115" t="s">
        <v>289</v>
      </c>
      <c r="BE6" s="115" t="s">
        <v>289</v>
      </c>
    </row>
    <row r="7" spans="1:57" s="122" customFormat="1" ht="12" customHeight="1">
      <c r="A7" s="191" t="s">
        <v>384</v>
      </c>
      <c r="B7" s="194">
        <v>41000</v>
      </c>
      <c r="C7" s="191" t="s">
        <v>250</v>
      </c>
      <c r="D7" s="193">
        <f>SUM(D8:D186)</f>
        <v>151443</v>
      </c>
      <c r="E7" s="193">
        <f>SUM(E8:E186)</f>
        <v>2179112</v>
      </c>
      <c r="F7" s="193">
        <f>SUM(F8:F186)</f>
        <v>2330555</v>
      </c>
      <c r="G7" s="193">
        <f>SUM(G8:G186)</f>
        <v>0</v>
      </c>
      <c r="H7" s="193">
        <f>SUM(H8:H186)</f>
        <v>1347607</v>
      </c>
      <c r="I7" s="193">
        <f>SUM(I8:I186)</f>
        <v>1347607</v>
      </c>
      <c r="J7" s="195">
        <f>COUNTIF(J8:J186,"&lt;&gt;")</f>
        <v>18</v>
      </c>
      <c r="K7" s="195">
        <f>COUNTIF(K8:K186,"&lt;&gt;")</f>
        <v>18</v>
      </c>
      <c r="L7" s="193">
        <f>SUM(L8:L186)</f>
        <v>34020</v>
      </c>
      <c r="M7" s="193">
        <f>SUM(M8:M186)</f>
        <v>1510817</v>
      </c>
      <c r="N7" s="193">
        <f>SUM(N8:N186)</f>
        <v>1544837</v>
      </c>
      <c r="O7" s="193">
        <f>SUM(O8:O186)</f>
        <v>0</v>
      </c>
      <c r="P7" s="193">
        <f>SUM(P8:P186)</f>
        <v>612746</v>
      </c>
      <c r="Q7" s="193">
        <f>SUM(Q8:Q186)</f>
        <v>612746</v>
      </c>
      <c r="R7" s="195">
        <f>COUNTIF(R8:R186,"&lt;&gt;")</f>
        <v>15</v>
      </c>
      <c r="S7" s="195">
        <f>COUNTIF(S8:S186,"&lt;&gt;")</f>
        <v>15</v>
      </c>
      <c r="T7" s="193">
        <f>SUM(T8:T186)</f>
        <v>40808</v>
      </c>
      <c r="U7" s="193">
        <f>SUM(U8:U186)</f>
        <v>484707</v>
      </c>
      <c r="V7" s="193">
        <f>SUM(V8:V186)</f>
        <v>525515</v>
      </c>
      <c r="W7" s="193">
        <f>SUM(W8:W186)</f>
        <v>0</v>
      </c>
      <c r="X7" s="193">
        <f>SUM(X8:X186)</f>
        <v>722459</v>
      </c>
      <c r="Y7" s="193">
        <f>SUM(Y8:Y186)</f>
        <v>722459</v>
      </c>
      <c r="Z7" s="195">
        <f>COUNTIF(Z8:Z186,"&lt;&gt;")</f>
        <v>8</v>
      </c>
      <c r="AA7" s="195">
        <f>COUNTIF(AA8:AA186,"&lt;&gt;")</f>
        <v>8</v>
      </c>
      <c r="AB7" s="193">
        <f>SUM(AB8:AB186)</f>
        <v>76615</v>
      </c>
      <c r="AC7" s="193">
        <f>SUM(AC8:AC186)</f>
        <v>183588</v>
      </c>
      <c r="AD7" s="193">
        <f>SUM(AD8:AD186)</f>
        <v>260203</v>
      </c>
      <c r="AE7" s="193">
        <f>SUM(AE8:AE186)</f>
        <v>0</v>
      </c>
      <c r="AF7" s="193">
        <f>SUM(AF8:AF186)</f>
        <v>12402</v>
      </c>
      <c r="AG7" s="193">
        <f>SUM(AG8:AG186)</f>
        <v>12402</v>
      </c>
      <c r="AH7" s="195">
        <f>COUNTIF(AH8:AH186,"&lt;&gt;")</f>
        <v>0</v>
      </c>
      <c r="AI7" s="195">
        <f>COUNTIF(AI8:AI186,"&lt;&gt;")</f>
        <v>0</v>
      </c>
      <c r="AJ7" s="193">
        <f>SUM(AJ8:AJ186)</f>
        <v>0</v>
      </c>
      <c r="AK7" s="193">
        <f>SUM(AK8:AK186)</f>
        <v>0</v>
      </c>
      <c r="AL7" s="193">
        <f>SUM(AL8:AL186)</f>
        <v>0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384</v>
      </c>
      <c r="B8" s="133" t="s">
        <v>388</v>
      </c>
      <c r="C8" s="118" t="s">
        <v>292</v>
      </c>
      <c r="D8" s="120">
        <f aca="true" t="shared" si="0" ref="D8:D27">SUM(L8,T8,AB8,AJ8,AR8,AZ8)</f>
        <v>0</v>
      </c>
      <c r="E8" s="120">
        <f aca="true" t="shared" si="1" ref="E8:E27">SUM(M8,U8,AC8,AK8,AS8,BA8)</f>
        <v>105903</v>
      </c>
      <c r="F8" s="120">
        <f aca="true" t="shared" si="2" ref="F8:F27">SUM(D8:E8)</f>
        <v>105903</v>
      </c>
      <c r="G8" s="120">
        <f aca="true" t="shared" si="3" ref="G8:G27">SUM(O8,W8,AE8,AM8,AU8,BC8)</f>
        <v>0</v>
      </c>
      <c r="H8" s="120">
        <f aca="true" t="shared" si="4" ref="H8:H27">SUM(P8,X8,AF8,AN8,AV8,BD8)</f>
        <v>101484</v>
      </c>
      <c r="I8" s="120">
        <f aca="true" t="shared" si="5" ref="I8:I27">SUM(G8:H8)</f>
        <v>101484</v>
      </c>
      <c r="J8" s="123" t="s">
        <v>385</v>
      </c>
      <c r="K8" s="124" t="s">
        <v>386</v>
      </c>
      <c r="L8" s="120">
        <v>0</v>
      </c>
      <c r="M8" s="120">
        <v>0</v>
      </c>
      <c r="N8" s="120">
        <f aca="true" t="shared" si="6" ref="N8:N27">SUM(L8,+M8)</f>
        <v>0</v>
      </c>
      <c r="O8" s="120">
        <v>0</v>
      </c>
      <c r="P8" s="120">
        <v>89082</v>
      </c>
      <c r="Q8" s="120">
        <f aca="true" t="shared" si="7" ref="Q8:Q27">SUM(O8,+P8)</f>
        <v>89082</v>
      </c>
      <c r="R8" s="123" t="s">
        <v>403</v>
      </c>
      <c r="S8" s="124" t="s">
        <v>404</v>
      </c>
      <c r="T8" s="120">
        <v>0</v>
      </c>
      <c r="U8" s="120">
        <v>105903</v>
      </c>
      <c r="V8" s="120">
        <f aca="true" t="shared" si="8" ref="V8:V27">+SUM(T8,U8)</f>
        <v>105903</v>
      </c>
      <c r="W8" s="120">
        <v>0</v>
      </c>
      <c r="X8" s="120">
        <v>0</v>
      </c>
      <c r="Y8" s="120">
        <f aca="true" t="shared" si="9" ref="Y8:Y27">+SUM(W8,X8)</f>
        <v>0</v>
      </c>
      <c r="Z8" s="123" t="s">
        <v>411</v>
      </c>
      <c r="AA8" s="124" t="s">
        <v>412</v>
      </c>
      <c r="AB8" s="120">
        <v>0</v>
      </c>
      <c r="AC8" s="120">
        <v>0</v>
      </c>
      <c r="AD8" s="120">
        <f aca="true" t="shared" si="10" ref="AD8:AD27">+SUM(AB8,AC8)</f>
        <v>0</v>
      </c>
      <c r="AE8" s="120">
        <v>0</v>
      </c>
      <c r="AF8" s="120">
        <v>12402</v>
      </c>
      <c r="AG8" s="120">
        <f aca="true" t="shared" si="11" ref="AG8:AG27">SUM(AE8,+AF8)</f>
        <v>12402</v>
      </c>
      <c r="AH8" s="123"/>
      <c r="AI8" s="124"/>
      <c r="AJ8" s="120">
        <v>0</v>
      </c>
      <c r="AK8" s="120">
        <v>0</v>
      </c>
      <c r="AL8" s="120">
        <f aca="true" t="shared" si="12" ref="AL8:AL27">SUM(AJ8,+AK8)</f>
        <v>0</v>
      </c>
      <c r="AM8" s="120">
        <v>0</v>
      </c>
      <c r="AN8" s="120">
        <v>0</v>
      </c>
      <c r="AO8" s="120">
        <f aca="true" t="shared" si="13" ref="AO8:AO27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7">SUM(AR8,+AS8)</f>
        <v>0</v>
      </c>
      <c r="AU8" s="120">
        <v>0</v>
      </c>
      <c r="AV8" s="120">
        <v>0</v>
      </c>
      <c r="AW8" s="120">
        <f aca="true" t="shared" si="15" ref="AW8:AW27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7">SUM(AZ8,BA8)</f>
        <v>0</v>
      </c>
      <c r="BC8" s="120">
        <v>0</v>
      </c>
      <c r="BD8" s="120">
        <v>0</v>
      </c>
      <c r="BE8" s="120">
        <f aca="true" t="shared" si="17" ref="BE8:BE27">SUM(BC8,+BD8)</f>
        <v>0</v>
      </c>
    </row>
    <row r="9" spans="1:57" s="122" customFormat="1" ht="12" customHeight="1">
      <c r="A9" s="118" t="s">
        <v>384</v>
      </c>
      <c r="B9" s="134" t="s">
        <v>293</v>
      </c>
      <c r="C9" s="118" t="s">
        <v>294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384</v>
      </c>
      <c r="B10" s="134" t="s">
        <v>417</v>
      </c>
      <c r="C10" s="118" t="s">
        <v>295</v>
      </c>
      <c r="D10" s="120">
        <f t="shared" si="0"/>
        <v>0</v>
      </c>
      <c r="E10" s="120">
        <f t="shared" si="1"/>
        <v>675407</v>
      </c>
      <c r="F10" s="120">
        <f t="shared" si="2"/>
        <v>675407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 t="s">
        <v>415</v>
      </c>
      <c r="K10" s="124" t="s">
        <v>416</v>
      </c>
      <c r="L10" s="120">
        <v>0</v>
      </c>
      <c r="M10" s="120">
        <v>675407</v>
      </c>
      <c r="N10" s="120">
        <f t="shared" si="6"/>
        <v>675407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384</v>
      </c>
      <c r="B11" s="134" t="s">
        <v>389</v>
      </c>
      <c r="C11" s="118" t="s">
        <v>296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77868</v>
      </c>
      <c r="I11" s="120">
        <f t="shared" si="5"/>
        <v>77868</v>
      </c>
      <c r="J11" s="123" t="s">
        <v>385</v>
      </c>
      <c r="K11" s="124" t="s">
        <v>386</v>
      </c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77868</v>
      </c>
      <c r="Q11" s="120">
        <f t="shared" si="7"/>
        <v>77868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384</v>
      </c>
      <c r="B12" s="133" t="s">
        <v>409</v>
      </c>
      <c r="C12" s="118" t="s">
        <v>297</v>
      </c>
      <c r="D12" s="130">
        <f t="shared" si="0"/>
        <v>29641</v>
      </c>
      <c r="E12" s="130">
        <f t="shared" si="1"/>
        <v>0</v>
      </c>
      <c r="F12" s="130">
        <f t="shared" si="2"/>
        <v>29641</v>
      </c>
      <c r="G12" s="130">
        <f t="shared" si="3"/>
        <v>0</v>
      </c>
      <c r="H12" s="130">
        <f t="shared" si="4"/>
        <v>137467</v>
      </c>
      <c r="I12" s="130">
        <f t="shared" si="5"/>
        <v>137467</v>
      </c>
      <c r="J12" s="119" t="s">
        <v>418</v>
      </c>
      <c r="K12" s="118" t="s">
        <v>419</v>
      </c>
      <c r="L12" s="130">
        <v>29641</v>
      </c>
      <c r="M12" s="130">
        <v>0</v>
      </c>
      <c r="N12" s="130">
        <f t="shared" si="6"/>
        <v>29641</v>
      </c>
      <c r="O12" s="130">
        <v>0</v>
      </c>
      <c r="P12" s="130">
        <v>0</v>
      </c>
      <c r="Q12" s="130">
        <f t="shared" si="7"/>
        <v>0</v>
      </c>
      <c r="R12" s="119" t="s">
        <v>407</v>
      </c>
      <c r="S12" s="118" t="s">
        <v>408</v>
      </c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137467</v>
      </c>
      <c r="Y12" s="130">
        <f t="shared" si="9"/>
        <v>137467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384</v>
      </c>
      <c r="B13" s="133" t="s">
        <v>392</v>
      </c>
      <c r="C13" s="118" t="s">
        <v>298</v>
      </c>
      <c r="D13" s="130">
        <f t="shared" si="0"/>
        <v>36597</v>
      </c>
      <c r="E13" s="130">
        <f t="shared" si="1"/>
        <v>183588</v>
      </c>
      <c r="F13" s="130">
        <f t="shared" si="2"/>
        <v>220185</v>
      </c>
      <c r="G13" s="130">
        <f t="shared" si="3"/>
        <v>0</v>
      </c>
      <c r="H13" s="130">
        <f t="shared" si="4"/>
        <v>50382</v>
      </c>
      <c r="I13" s="130">
        <f t="shared" si="5"/>
        <v>50382</v>
      </c>
      <c r="J13" s="119" t="s">
        <v>390</v>
      </c>
      <c r="K13" s="118" t="s">
        <v>391</v>
      </c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50382</v>
      </c>
      <c r="Q13" s="130">
        <f t="shared" si="7"/>
        <v>50382</v>
      </c>
      <c r="R13" s="119" t="s">
        <v>418</v>
      </c>
      <c r="S13" s="118" t="s">
        <v>419</v>
      </c>
      <c r="T13" s="130">
        <v>26403</v>
      </c>
      <c r="U13" s="130">
        <v>0</v>
      </c>
      <c r="V13" s="130">
        <f t="shared" si="8"/>
        <v>26403</v>
      </c>
      <c r="W13" s="130">
        <v>0</v>
      </c>
      <c r="X13" s="130">
        <v>0</v>
      </c>
      <c r="Y13" s="130">
        <f t="shared" si="9"/>
        <v>0</v>
      </c>
      <c r="Z13" s="119" t="s">
        <v>401</v>
      </c>
      <c r="AA13" s="118" t="s">
        <v>402</v>
      </c>
      <c r="AB13" s="130">
        <v>10194</v>
      </c>
      <c r="AC13" s="130">
        <v>183588</v>
      </c>
      <c r="AD13" s="130">
        <f t="shared" si="10"/>
        <v>193782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384</v>
      </c>
      <c r="B14" s="133" t="s">
        <v>398</v>
      </c>
      <c r="C14" s="118" t="s">
        <v>299</v>
      </c>
      <c r="D14" s="130">
        <f t="shared" si="0"/>
        <v>17087</v>
      </c>
      <c r="E14" s="130">
        <f t="shared" si="1"/>
        <v>117791</v>
      </c>
      <c r="F14" s="130">
        <f t="shared" si="2"/>
        <v>134878</v>
      </c>
      <c r="G14" s="130">
        <f t="shared" si="3"/>
        <v>0</v>
      </c>
      <c r="H14" s="130">
        <f t="shared" si="4"/>
        <v>112261</v>
      </c>
      <c r="I14" s="130">
        <f t="shared" si="5"/>
        <v>112261</v>
      </c>
      <c r="J14" s="119" t="s">
        <v>401</v>
      </c>
      <c r="K14" s="118" t="s">
        <v>402</v>
      </c>
      <c r="L14" s="130">
        <v>2</v>
      </c>
      <c r="M14" s="130">
        <v>117791</v>
      </c>
      <c r="N14" s="130">
        <f t="shared" si="6"/>
        <v>117793</v>
      </c>
      <c r="O14" s="130">
        <v>0</v>
      </c>
      <c r="P14" s="130">
        <v>0</v>
      </c>
      <c r="Q14" s="130">
        <f t="shared" si="7"/>
        <v>0</v>
      </c>
      <c r="R14" s="119" t="s">
        <v>396</v>
      </c>
      <c r="S14" s="118" t="s">
        <v>397</v>
      </c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112261</v>
      </c>
      <c r="Y14" s="130">
        <f t="shared" si="9"/>
        <v>112261</v>
      </c>
      <c r="Z14" s="119" t="s">
        <v>418</v>
      </c>
      <c r="AA14" s="118" t="s">
        <v>419</v>
      </c>
      <c r="AB14" s="130">
        <v>17085</v>
      </c>
      <c r="AC14" s="130">
        <v>0</v>
      </c>
      <c r="AD14" s="130">
        <f t="shared" si="10"/>
        <v>17085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384</v>
      </c>
      <c r="B15" s="133" t="s">
        <v>387</v>
      </c>
      <c r="C15" s="118" t="s">
        <v>300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148050</v>
      </c>
      <c r="I15" s="130">
        <f t="shared" si="5"/>
        <v>148050</v>
      </c>
      <c r="J15" s="119" t="s">
        <v>385</v>
      </c>
      <c r="K15" s="118" t="s">
        <v>386</v>
      </c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148050</v>
      </c>
      <c r="Q15" s="130">
        <f t="shared" si="7"/>
        <v>148050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384</v>
      </c>
      <c r="B16" s="133" t="s">
        <v>399</v>
      </c>
      <c r="C16" s="118" t="s">
        <v>301</v>
      </c>
      <c r="D16" s="130">
        <f t="shared" si="0"/>
        <v>16247</v>
      </c>
      <c r="E16" s="130">
        <f t="shared" si="1"/>
        <v>107059</v>
      </c>
      <c r="F16" s="130">
        <f t="shared" si="2"/>
        <v>123306</v>
      </c>
      <c r="G16" s="130">
        <f t="shared" si="3"/>
        <v>0</v>
      </c>
      <c r="H16" s="130">
        <f t="shared" si="4"/>
        <v>108128</v>
      </c>
      <c r="I16" s="130">
        <f t="shared" si="5"/>
        <v>108128</v>
      </c>
      <c r="J16" s="119" t="s">
        <v>401</v>
      </c>
      <c r="K16" s="118" t="s">
        <v>402</v>
      </c>
      <c r="L16" s="130">
        <v>0</v>
      </c>
      <c r="M16" s="130">
        <v>107059</v>
      </c>
      <c r="N16" s="130">
        <f t="shared" si="6"/>
        <v>107059</v>
      </c>
      <c r="O16" s="130">
        <v>0</v>
      </c>
      <c r="P16" s="130">
        <v>0</v>
      </c>
      <c r="Q16" s="130">
        <f t="shared" si="7"/>
        <v>0</v>
      </c>
      <c r="R16" s="119" t="s">
        <v>396</v>
      </c>
      <c r="S16" s="118" t="s">
        <v>397</v>
      </c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108128</v>
      </c>
      <c r="Y16" s="130">
        <f t="shared" si="9"/>
        <v>108128</v>
      </c>
      <c r="Z16" s="119" t="s">
        <v>418</v>
      </c>
      <c r="AA16" s="118" t="s">
        <v>419</v>
      </c>
      <c r="AB16" s="130">
        <v>16247</v>
      </c>
      <c r="AC16" s="130">
        <v>0</v>
      </c>
      <c r="AD16" s="130">
        <f t="shared" si="10"/>
        <v>16247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384</v>
      </c>
      <c r="B17" s="133" t="s">
        <v>406</v>
      </c>
      <c r="C17" s="118" t="s">
        <v>302</v>
      </c>
      <c r="D17" s="130">
        <f t="shared" si="0"/>
        <v>0</v>
      </c>
      <c r="E17" s="130">
        <f t="shared" si="1"/>
        <v>235195</v>
      </c>
      <c r="F17" s="130">
        <f t="shared" si="2"/>
        <v>235195</v>
      </c>
      <c r="G17" s="130">
        <f t="shared" si="3"/>
        <v>0</v>
      </c>
      <c r="H17" s="130">
        <f t="shared" si="4"/>
        <v>102416</v>
      </c>
      <c r="I17" s="130">
        <f t="shared" si="5"/>
        <v>102416</v>
      </c>
      <c r="J17" s="119" t="s">
        <v>403</v>
      </c>
      <c r="K17" s="118" t="s">
        <v>404</v>
      </c>
      <c r="L17" s="130">
        <v>0</v>
      </c>
      <c r="M17" s="130">
        <v>235195</v>
      </c>
      <c r="N17" s="130">
        <f t="shared" si="6"/>
        <v>235195</v>
      </c>
      <c r="O17" s="130">
        <v>0</v>
      </c>
      <c r="P17" s="130">
        <v>0</v>
      </c>
      <c r="Q17" s="130">
        <f t="shared" si="7"/>
        <v>0</v>
      </c>
      <c r="R17" s="119" t="s">
        <v>411</v>
      </c>
      <c r="S17" s="118" t="s">
        <v>412</v>
      </c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102416</v>
      </c>
      <c r="Y17" s="130">
        <f t="shared" si="9"/>
        <v>102416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384</v>
      </c>
      <c r="B18" s="133" t="s">
        <v>405</v>
      </c>
      <c r="C18" s="118" t="s">
        <v>303</v>
      </c>
      <c r="D18" s="130">
        <f t="shared" si="0"/>
        <v>0</v>
      </c>
      <c r="E18" s="130">
        <f t="shared" si="1"/>
        <v>114549</v>
      </c>
      <c r="F18" s="130">
        <f t="shared" si="2"/>
        <v>114549</v>
      </c>
      <c r="G18" s="130">
        <f t="shared" si="3"/>
        <v>0</v>
      </c>
      <c r="H18" s="130">
        <f t="shared" si="4"/>
        <v>31541</v>
      </c>
      <c r="I18" s="130">
        <f t="shared" si="5"/>
        <v>31541</v>
      </c>
      <c r="J18" s="119" t="s">
        <v>403</v>
      </c>
      <c r="K18" s="118" t="s">
        <v>404</v>
      </c>
      <c r="L18" s="130">
        <v>0</v>
      </c>
      <c r="M18" s="130">
        <v>114549</v>
      </c>
      <c r="N18" s="130">
        <f t="shared" si="6"/>
        <v>114549</v>
      </c>
      <c r="O18" s="130">
        <v>0</v>
      </c>
      <c r="P18" s="130">
        <v>0</v>
      </c>
      <c r="Q18" s="130">
        <f t="shared" si="7"/>
        <v>0</v>
      </c>
      <c r="R18" s="119" t="s">
        <v>411</v>
      </c>
      <c r="S18" s="118" t="s">
        <v>412</v>
      </c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31541</v>
      </c>
      <c r="Y18" s="130">
        <f t="shared" si="9"/>
        <v>31541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384</v>
      </c>
      <c r="B19" s="133" t="s">
        <v>383</v>
      </c>
      <c r="C19" s="118" t="s">
        <v>304</v>
      </c>
      <c r="D19" s="130">
        <f t="shared" si="0"/>
        <v>0</v>
      </c>
      <c r="E19" s="130">
        <f t="shared" si="1"/>
        <v>113632</v>
      </c>
      <c r="F19" s="130">
        <f t="shared" si="2"/>
        <v>113632</v>
      </c>
      <c r="G19" s="130">
        <f t="shared" si="3"/>
        <v>0</v>
      </c>
      <c r="H19" s="130">
        <f t="shared" si="4"/>
        <v>49111</v>
      </c>
      <c r="I19" s="130">
        <f t="shared" si="5"/>
        <v>49111</v>
      </c>
      <c r="J19" s="119" t="s">
        <v>381</v>
      </c>
      <c r="K19" s="118" t="s">
        <v>382</v>
      </c>
      <c r="L19" s="130">
        <v>0</v>
      </c>
      <c r="M19" s="130">
        <v>113632</v>
      </c>
      <c r="N19" s="130">
        <f t="shared" si="6"/>
        <v>113632</v>
      </c>
      <c r="O19" s="130">
        <v>0</v>
      </c>
      <c r="P19" s="130">
        <v>0</v>
      </c>
      <c r="Q19" s="130">
        <f t="shared" si="7"/>
        <v>0</v>
      </c>
      <c r="R19" s="119" t="s">
        <v>411</v>
      </c>
      <c r="S19" s="118" t="s">
        <v>412</v>
      </c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49111</v>
      </c>
      <c r="Y19" s="130">
        <f t="shared" si="9"/>
        <v>49111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384</v>
      </c>
      <c r="B20" s="133" t="s">
        <v>414</v>
      </c>
      <c r="C20" s="118" t="s">
        <v>305</v>
      </c>
      <c r="D20" s="130">
        <f t="shared" si="0"/>
        <v>0</v>
      </c>
      <c r="E20" s="130">
        <f t="shared" si="1"/>
        <v>99737</v>
      </c>
      <c r="F20" s="130">
        <f t="shared" si="2"/>
        <v>99737</v>
      </c>
      <c r="G20" s="130">
        <f t="shared" si="3"/>
        <v>0</v>
      </c>
      <c r="H20" s="130">
        <f t="shared" si="4"/>
        <v>31363</v>
      </c>
      <c r="I20" s="130">
        <f t="shared" si="5"/>
        <v>31363</v>
      </c>
      <c r="J20" s="119" t="s">
        <v>411</v>
      </c>
      <c r="K20" s="118" t="s">
        <v>412</v>
      </c>
      <c r="L20" s="130">
        <v>0</v>
      </c>
      <c r="M20" s="130">
        <v>0</v>
      </c>
      <c r="N20" s="130">
        <f t="shared" si="6"/>
        <v>0</v>
      </c>
      <c r="O20" s="130">
        <v>0</v>
      </c>
      <c r="P20" s="130">
        <v>31363</v>
      </c>
      <c r="Q20" s="130">
        <f t="shared" si="7"/>
        <v>31363</v>
      </c>
      <c r="R20" s="119" t="s">
        <v>415</v>
      </c>
      <c r="S20" s="118" t="s">
        <v>416</v>
      </c>
      <c r="T20" s="130">
        <v>0</v>
      </c>
      <c r="U20" s="130">
        <v>99737</v>
      </c>
      <c r="V20" s="130">
        <f t="shared" si="8"/>
        <v>99737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384</v>
      </c>
      <c r="B21" s="133" t="s">
        <v>413</v>
      </c>
      <c r="C21" s="118" t="s">
        <v>306</v>
      </c>
      <c r="D21" s="130">
        <f t="shared" si="0"/>
        <v>0</v>
      </c>
      <c r="E21" s="130">
        <f t="shared" si="1"/>
        <v>251398</v>
      </c>
      <c r="F21" s="130">
        <f t="shared" si="2"/>
        <v>251398</v>
      </c>
      <c r="G21" s="130">
        <f t="shared" si="3"/>
        <v>0</v>
      </c>
      <c r="H21" s="130">
        <f t="shared" si="4"/>
        <v>93623</v>
      </c>
      <c r="I21" s="130">
        <f t="shared" si="5"/>
        <v>93623</v>
      </c>
      <c r="J21" s="119" t="s">
        <v>411</v>
      </c>
      <c r="K21" s="118" t="s">
        <v>412</v>
      </c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93623</v>
      </c>
      <c r="Q21" s="130">
        <f t="shared" si="7"/>
        <v>93623</v>
      </c>
      <c r="R21" s="119" t="s">
        <v>415</v>
      </c>
      <c r="S21" s="118" t="s">
        <v>416</v>
      </c>
      <c r="T21" s="130">
        <v>0</v>
      </c>
      <c r="U21" s="130">
        <v>251398</v>
      </c>
      <c r="V21" s="130">
        <f t="shared" si="8"/>
        <v>251398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384</v>
      </c>
      <c r="B22" s="133" t="s">
        <v>307</v>
      </c>
      <c r="C22" s="118" t="s">
        <v>308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19"/>
      <c r="K22" s="118"/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0</v>
      </c>
      <c r="Q22" s="130">
        <f t="shared" si="7"/>
        <v>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384</v>
      </c>
      <c r="B23" s="133" t="s">
        <v>410</v>
      </c>
      <c r="C23" s="118" t="s">
        <v>309</v>
      </c>
      <c r="D23" s="130">
        <f t="shared" si="0"/>
        <v>12001</v>
      </c>
      <c r="E23" s="130">
        <f t="shared" si="1"/>
        <v>0</v>
      </c>
      <c r="F23" s="130">
        <f t="shared" si="2"/>
        <v>12001</v>
      </c>
      <c r="G23" s="130">
        <f t="shared" si="3"/>
        <v>0</v>
      </c>
      <c r="H23" s="130">
        <f t="shared" si="4"/>
        <v>79730</v>
      </c>
      <c r="I23" s="130">
        <f t="shared" si="5"/>
        <v>79730</v>
      </c>
      <c r="J23" s="119" t="s">
        <v>407</v>
      </c>
      <c r="K23" s="118" t="s">
        <v>408</v>
      </c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79730</v>
      </c>
      <c r="Q23" s="130">
        <f t="shared" si="7"/>
        <v>79730</v>
      </c>
      <c r="R23" s="119" t="s">
        <v>418</v>
      </c>
      <c r="S23" s="118" t="s">
        <v>419</v>
      </c>
      <c r="T23" s="130">
        <v>12001</v>
      </c>
      <c r="U23" s="130">
        <v>0</v>
      </c>
      <c r="V23" s="130">
        <f t="shared" si="8"/>
        <v>12001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384</v>
      </c>
      <c r="B24" s="133" t="s">
        <v>393</v>
      </c>
      <c r="C24" s="118" t="s">
        <v>310</v>
      </c>
      <c r="D24" s="130">
        <f t="shared" si="0"/>
        <v>7846</v>
      </c>
      <c r="E24" s="130">
        <f t="shared" si="1"/>
        <v>27669</v>
      </c>
      <c r="F24" s="130">
        <f t="shared" si="2"/>
        <v>35515</v>
      </c>
      <c r="G24" s="130">
        <f t="shared" si="3"/>
        <v>0</v>
      </c>
      <c r="H24" s="130">
        <f t="shared" si="4"/>
        <v>42648</v>
      </c>
      <c r="I24" s="130">
        <f t="shared" si="5"/>
        <v>42648</v>
      </c>
      <c r="J24" s="119" t="s">
        <v>390</v>
      </c>
      <c r="K24" s="118" t="s">
        <v>391</v>
      </c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42648</v>
      </c>
      <c r="Q24" s="130">
        <f t="shared" si="7"/>
        <v>42648</v>
      </c>
      <c r="R24" s="119" t="s">
        <v>401</v>
      </c>
      <c r="S24" s="118" t="s">
        <v>402</v>
      </c>
      <c r="T24" s="130">
        <v>2404</v>
      </c>
      <c r="U24" s="130">
        <v>27669</v>
      </c>
      <c r="V24" s="130">
        <f t="shared" si="8"/>
        <v>30073</v>
      </c>
      <c r="W24" s="130">
        <v>0</v>
      </c>
      <c r="X24" s="130">
        <v>0</v>
      </c>
      <c r="Y24" s="130">
        <f t="shared" si="9"/>
        <v>0</v>
      </c>
      <c r="Z24" s="119" t="s">
        <v>418</v>
      </c>
      <c r="AA24" s="118" t="s">
        <v>419</v>
      </c>
      <c r="AB24" s="130">
        <v>5442</v>
      </c>
      <c r="AC24" s="130">
        <v>0</v>
      </c>
      <c r="AD24" s="130">
        <f t="shared" si="10"/>
        <v>5442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384</v>
      </c>
      <c r="B25" s="133" t="s">
        <v>394</v>
      </c>
      <c r="C25" s="118" t="s">
        <v>311</v>
      </c>
      <c r="D25" s="130">
        <f t="shared" si="0"/>
        <v>6258</v>
      </c>
      <c r="E25" s="130">
        <f t="shared" si="1"/>
        <v>36792</v>
      </c>
      <c r="F25" s="130">
        <f t="shared" si="2"/>
        <v>43050</v>
      </c>
      <c r="G25" s="130">
        <f t="shared" si="3"/>
        <v>0</v>
      </c>
      <c r="H25" s="130">
        <f t="shared" si="4"/>
        <v>29434</v>
      </c>
      <c r="I25" s="130">
        <f t="shared" si="5"/>
        <v>29434</v>
      </c>
      <c r="J25" s="119" t="s">
        <v>401</v>
      </c>
      <c r="K25" s="118" t="s">
        <v>402</v>
      </c>
      <c r="L25" s="130">
        <v>0</v>
      </c>
      <c r="M25" s="130">
        <v>36792</v>
      </c>
      <c r="N25" s="130">
        <f t="shared" si="6"/>
        <v>36792</v>
      </c>
      <c r="O25" s="130">
        <v>0</v>
      </c>
      <c r="P25" s="130">
        <v>0</v>
      </c>
      <c r="Q25" s="130">
        <f t="shared" si="7"/>
        <v>0</v>
      </c>
      <c r="R25" s="119" t="s">
        <v>390</v>
      </c>
      <c r="S25" s="118" t="s">
        <v>391</v>
      </c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29434</v>
      </c>
      <c r="Y25" s="130">
        <f t="shared" si="9"/>
        <v>29434</v>
      </c>
      <c r="Z25" s="119" t="s">
        <v>418</v>
      </c>
      <c r="AA25" s="118" t="s">
        <v>419</v>
      </c>
      <c r="AB25" s="130">
        <v>6258</v>
      </c>
      <c r="AC25" s="130">
        <v>0</v>
      </c>
      <c r="AD25" s="130">
        <f t="shared" si="10"/>
        <v>6258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384</v>
      </c>
      <c r="B26" s="133" t="s">
        <v>395</v>
      </c>
      <c r="C26" s="118" t="s">
        <v>290</v>
      </c>
      <c r="D26" s="130">
        <f t="shared" si="0"/>
        <v>19016</v>
      </c>
      <c r="E26" s="130">
        <f t="shared" si="1"/>
        <v>83775</v>
      </c>
      <c r="F26" s="130">
        <f t="shared" si="2"/>
        <v>102791</v>
      </c>
      <c r="G26" s="130">
        <f t="shared" si="3"/>
        <v>0</v>
      </c>
      <c r="H26" s="130">
        <f t="shared" si="4"/>
        <v>107536</v>
      </c>
      <c r="I26" s="130">
        <f t="shared" si="5"/>
        <v>107536</v>
      </c>
      <c r="J26" s="119" t="s">
        <v>401</v>
      </c>
      <c r="K26" s="118" t="s">
        <v>402</v>
      </c>
      <c r="L26" s="130">
        <v>4377</v>
      </c>
      <c r="M26" s="130">
        <v>83775</v>
      </c>
      <c r="N26" s="130">
        <f t="shared" si="6"/>
        <v>88152</v>
      </c>
      <c r="O26" s="130">
        <v>0</v>
      </c>
      <c r="P26" s="130">
        <v>0</v>
      </c>
      <c r="Q26" s="130">
        <f t="shared" si="7"/>
        <v>0</v>
      </c>
      <c r="R26" s="119" t="s">
        <v>390</v>
      </c>
      <c r="S26" s="118" t="s">
        <v>391</v>
      </c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107536</v>
      </c>
      <c r="Y26" s="130">
        <f t="shared" si="9"/>
        <v>107536</v>
      </c>
      <c r="Z26" s="119" t="s">
        <v>418</v>
      </c>
      <c r="AA26" s="118" t="s">
        <v>419</v>
      </c>
      <c r="AB26" s="130">
        <v>14639</v>
      </c>
      <c r="AC26" s="130">
        <v>0</v>
      </c>
      <c r="AD26" s="130">
        <f t="shared" si="10"/>
        <v>14639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384</v>
      </c>
      <c r="B27" s="133" t="s">
        <v>400</v>
      </c>
      <c r="C27" s="118" t="s">
        <v>291</v>
      </c>
      <c r="D27" s="130">
        <f t="shared" si="0"/>
        <v>6750</v>
      </c>
      <c r="E27" s="130">
        <f t="shared" si="1"/>
        <v>26617</v>
      </c>
      <c r="F27" s="130">
        <f t="shared" si="2"/>
        <v>33367</v>
      </c>
      <c r="G27" s="130">
        <f t="shared" si="3"/>
        <v>0</v>
      </c>
      <c r="H27" s="130">
        <f t="shared" si="4"/>
        <v>44565</v>
      </c>
      <c r="I27" s="130">
        <f t="shared" si="5"/>
        <v>44565</v>
      </c>
      <c r="J27" s="119" t="s">
        <v>401</v>
      </c>
      <c r="K27" s="118" t="s">
        <v>402</v>
      </c>
      <c r="L27" s="130">
        <v>0</v>
      </c>
      <c r="M27" s="130">
        <v>26617</v>
      </c>
      <c r="N27" s="130">
        <f t="shared" si="6"/>
        <v>26617</v>
      </c>
      <c r="O27" s="130">
        <v>0</v>
      </c>
      <c r="P27" s="130">
        <v>0</v>
      </c>
      <c r="Q27" s="130">
        <f t="shared" si="7"/>
        <v>0</v>
      </c>
      <c r="R27" s="119" t="s">
        <v>396</v>
      </c>
      <c r="S27" s="118" t="s">
        <v>397</v>
      </c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44565</v>
      </c>
      <c r="Y27" s="130">
        <f t="shared" si="9"/>
        <v>44565</v>
      </c>
      <c r="Z27" s="119" t="s">
        <v>418</v>
      </c>
      <c r="AA27" s="118" t="s">
        <v>419</v>
      </c>
      <c r="AB27" s="130">
        <v>6750</v>
      </c>
      <c r="AC27" s="130">
        <v>0</v>
      </c>
      <c r="AD27" s="130">
        <f t="shared" si="10"/>
        <v>6750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</sheetData>
  <sheetProtection/>
  <autoFilter ref="A6:BE27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348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271</v>
      </c>
      <c r="B2" s="150" t="s">
        <v>272</v>
      </c>
      <c r="C2" s="159" t="s">
        <v>284</v>
      </c>
      <c r="D2" s="168" t="s">
        <v>349</v>
      </c>
      <c r="E2" s="169"/>
      <c r="F2" s="116" t="s">
        <v>350</v>
      </c>
      <c r="G2" s="48"/>
      <c r="H2" s="48"/>
      <c r="I2" s="95"/>
      <c r="J2" s="116" t="s">
        <v>351</v>
      </c>
      <c r="K2" s="48"/>
      <c r="L2" s="48"/>
      <c r="M2" s="95"/>
      <c r="N2" s="116" t="s">
        <v>352</v>
      </c>
      <c r="O2" s="48"/>
      <c r="P2" s="48"/>
      <c r="Q2" s="95"/>
      <c r="R2" s="116" t="s">
        <v>353</v>
      </c>
      <c r="S2" s="48"/>
      <c r="T2" s="48"/>
      <c r="U2" s="95"/>
      <c r="V2" s="116" t="s">
        <v>354</v>
      </c>
      <c r="W2" s="48"/>
      <c r="X2" s="48"/>
      <c r="Y2" s="95"/>
      <c r="Z2" s="116" t="s">
        <v>355</v>
      </c>
      <c r="AA2" s="48"/>
      <c r="AB2" s="48"/>
      <c r="AC2" s="95"/>
      <c r="AD2" s="116" t="s">
        <v>356</v>
      </c>
      <c r="AE2" s="48"/>
      <c r="AF2" s="48"/>
      <c r="AG2" s="95"/>
      <c r="AH2" s="116" t="s">
        <v>357</v>
      </c>
      <c r="AI2" s="48"/>
      <c r="AJ2" s="48"/>
      <c r="AK2" s="95"/>
      <c r="AL2" s="116" t="s">
        <v>358</v>
      </c>
      <c r="AM2" s="48"/>
      <c r="AN2" s="48"/>
      <c r="AO2" s="95"/>
      <c r="AP2" s="116" t="s">
        <v>359</v>
      </c>
      <c r="AQ2" s="48"/>
      <c r="AR2" s="48"/>
      <c r="AS2" s="95"/>
      <c r="AT2" s="116" t="s">
        <v>360</v>
      </c>
      <c r="AU2" s="48"/>
      <c r="AV2" s="48"/>
      <c r="AW2" s="95"/>
      <c r="AX2" s="116" t="s">
        <v>361</v>
      </c>
      <c r="AY2" s="48"/>
      <c r="AZ2" s="48"/>
      <c r="BA2" s="95"/>
      <c r="BB2" s="116" t="s">
        <v>362</v>
      </c>
      <c r="BC2" s="48"/>
      <c r="BD2" s="48"/>
      <c r="BE2" s="95"/>
      <c r="BF2" s="116" t="s">
        <v>363</v>
      </c>
      <c r="BG2" s="48"/>
      <c r="BH2" s="48"/>
      <c r="BI2" s="95"/>
      <c r="BJ2" s="116" t="s">
        <v>364</v>
      </c>
      <c r="BK2" s="48"/>
      <c r="BL2" s="48"/>
      <c r="BM2" s="95"/>
      <c r="BN2" s="116" t="s">
        <v>365</v>
      </c>
      <c r="BO2" s="48"/>
      <c r="BP2" s="48"/>
      <c r="BQ2" s="95"/>
      <c r="BR2" s="116" t="s">
        <v>366</v>
      </c>
      <c r="BS2" s="48"/>
      <c r="BT2" s="48"/>
      <c r="BU2" s="95"/>
      <c r="BV2" s="116" t="s">
        <v>367</v>
      </c>
      <c r="BW2" s="48"/>
      <c r="BX2" s="48"/>
      <c r="BY2" s="95"/>
      <c r="BZ2" s="116" t="s">
        <v>368</v>
      </c>
      <c r="CA2" s="48"/>
      <c r="CB2" s="48"/>
      <c r="CC2" s="95"/>
      <c r="CD2" s="116" t="s">
        <v>369</v>
      </c>
      <c r="CE2" s="48"/>
      <c r="CF2" s="48"/>
      <c r="CG2" s="95"/>
      <c r="CH2" s="116" t="s">
        <v>370</v>
      </c>
      <c r="CI2" s="48"/>
      <c r="CJ2" s="48"/>
      <c r="CK2" s="95"/>
      <c r="CL2" s="116" t="s">
        <v>371</v>
      </c>
      <c r="CM2" s="48"/>
      <c r="CN2" s="48"/>
      <c r="CO2" s="95"/>
      <c r="CP2" s="116" t="s">
        <v>372</v>
      </c>
      <c r="CQ2" s="48"/>
      <c r="CR2" s="48"/>
      <c r="CS2" s="95"/>
      <c r="CT2" s="116" t="s">
        <v>373</v>
      </c>
      <c r="CU2" s="48"/>
      <c r="CV2" s="48"/>
      <c r="CW2" s="95"/>
      <c r="CX2" s="116" t="s">
        <v>374</v>
      </c>
      <c r="CY2" s="48"/>
      <c r="CZ2" s="48"/>
      <c r="DA2" s="95"/>
      <c r="DB2" s="116" t="s">
        <v>375</v>
      </c>
      <c r="DC2" s="48"/>
      <c r="DD2" s="48"/>
      <c r="DE2" s="95"/>
      <c r="DF2" s="116" t="s">
        <v>376</v>
      </c>
      <c r="DG2" s="48"/>
      <c r="DH2" s="48"/>
      <c r="DI2" s="95"/>
      <c r="DJ2" s="116" t="s">
        <v>377</v>
      </c>
      <c r="DK2" s="48"/>
      <c r="DL2" s="48"/>
      <c r="DM2" s="95"/>
      <c r="DN2" s="116" t="s">
        <v>378</v>
      </c>
      <c r="DO2" s="48"/>
      <c r="DP2" s="48"/>
      <c r="DQ2" s="95"/>
      <c r="DR2" s="116" t="s">
        <v>379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281</v>
      </c>
      <c r="E4" s="162" t="s">
        <v>282</v>
      </c>
      <c r="F4" s="162" t="s">
        <v>380</v>
      </c>
      <c r="G4" s="162" t="s">
        <v>273</v>
      </c>
      <c r="H4" s="162" t="s">
        <v>281</v>
      </c>
      <c r="I4" s="162" t="s">
        <v>282</v>
      </c>
      <c r="J4" s="162" t="s">
        <v>380</v>
      </c>
      <c r="K4" s="162" t="s">
        <v>273</v>
      </c>
      <c r="L4" s="162" t="s">
        <v>281</v>
      </c>
      <c r="M4" s="162" t="s">
        <v>282</v>
      </c>
      <c r="N4" s="162" t="s">
        <v>380</v>
      </c>
      <c r="O4" s="162" t="s">
        <v>273</v>
      </c>
      <c r="P4" s="162" t="s">
        <v>281</v>
      </c>
      <c r="Q4" s="162" t="s">
        <v>282</v>
      </c>
      <c r="R4" s="162" t="s">
        <v>380</v>
      </c>
      <c r="S4" s="162" t="s">
        <v>273</v>
      </c>
      <c r="T4" s="162" t="s">
        <v>281</v>
      </c>
      <c r="U4" s="162" t="s">
        <v>282</v>
      </c>
      <c r="V4" s="162" t="s">
        <v>380</v>
      </c>
      <c r="W4" s="162" t="s">
        <v>273</v>
      </c>
      <c r="X4" s="162" t="s">
        <v>281</v>
      </c>
      <c r="Y4" s="162" t="s">
        <v>282</v>
      </c>
      <c r="Z4" s="162" t="s">
        <v>380</v>
      </c>
      <c r="AA4" s="162" t="s">
        <v>273</v>
      </c>
      <c r="AB4" s="162" t="s">
        <v>281</v>
      </c>
      <c r="AC4" s="162" t="s">
        <v>282</v>
      </c>
      <c r="AD4" s="162" t="s">
        <v>380</v>
      </c>
      <c r="AE4" s="162" t="s">
        <v>273</v>
      </c>
      <c r="AF4" s="162" t="s">
        <v>281</v>
      </c>
      <c r="AG4" s="162" t="s">
        <v>282</v>
      </c>
      <c r="AH4" s="162" t="s">
        <v>380</v>
      </c>
      <c r="AI4" s="162" t="s">
        <v>273</v>
      </c>
      <c r="AJ4" s="162" t="s">
        <v>281</v>
      </c>
      <c r="AK4" s="162" t="s">
        <v>282</v>
      </c>
      <c r="AL4" s="162" t="s">
        <v>380</v>
      </c>
      <c r="AM4" s="162" t="s">
        <v>273</v>
      </c>
      <c r="AN4" s="162" t="s">
        <v>281</v>
      </c>
      <c r="AO4" s="162" t="s">
        <v>282</v>
      </c>
      <c r="AP4" s="162" t="s">
        <v>380</v>
      </c>
      <c r="AQ4" s="162" t="s">
        <v>273</v>
      </c>
      <c r="AR4" s="162" t="s">
        <v>281</v>
      </c>
      <c r="AS4" s="162" t="s">
        <v>282</v>
      </c>
      <c r="AT4" s="162" t="s">
        <v>380</v>
      </c>
      <c r="AU4" s="162" t="s">
        <v>273</v>
      </c>
      <c r="AV4" s="162" t="s">
        <v>281</v>
      </c>
      <c r="AW4" s="162" t="s">
        <v>282</v>
      </c>
      <c r="AX4" s="162" t="s">
        <v>380</v>
      </c>
      <c r="AY4" s="162" t="s">
        <v>273</v>
      </c>
      <c r="AZ4" s="162" t="s">
        <v>281</v>
      </c>
      <c r="BA4" s="162" t="s">
        <v>282</v>
      </c>
      <c r="BB4" s="162" t="s">
        <v>380</v>
      </c>
      <c r="BC4" s="162" t="s">
        <v>273</v>
      </c>
      <c r="BD4" s="162" t="s">
        <v>281</v>
      </c>
      <c r="BE4" s="162" t="s">
        <v>282</v>
      </c>
      <c r="BF4" s="162" t="s">
        <v>380</v>
      </c>
      <c r="BG4" s="162" t="s">
        <v>273</v>
      </c>
      <c r="BH4" s="162" t="s">
        <v>281</v>
      </c>
      <c r="BI4" s="162" t="s">
        <v>282</v>
      </c>
      <c r="BJ4" s="162" t="s">
        <v>380</v>
      </c>
      <c r="BK4" s="162" t="s">
        <v>273</v>
      </c>
      <c r="BL4" s="162" t="s">
        <v>281</v>
      </c>
      <c r="BM4" s="162" t="s">
        <v>282</v>
      </c>
      <c r="BN4" s="162" t="s">
        <v>380</v>
      </c>
      <c r="BO4" s="162" t="s">
        <v>273</v>
      </c>
      <c r="BP4" s="162" t="s">
        <v>281</v>
      </c>
      <c r="BQ4" s="162" t="s">
        <v>282</v>
      </c>
      <c r="BR4" s="162" t="s">
        <v>380</v>
      </c>
      <c r="BS4" s="162" t="s">
        <v>273</v>
      </c>
      <c r="BT4" s="162" t="s">
        <v>281</v>
      </c>
      <c r="BU4" s="162" t="s">
        <v>282</v>
      </c>
      <c r="BV4" s="162" t="s">
        <v>380</v>
      </c>
      <c r="BW4" s="162" t="s">
        <v>273</v>
      </c>
      <c r="BX4" s="162" t="s">
        <v>281</v>
      </c>
      <c r="BY4" s="162" t="s">
        <v>282</v>
      </c>
      <c r="BZ4" s="162" t="s">
        <v>380</v>
      </c>
      <c r="CA4" s="162" t="s">
        <v>273</v>
      </c>
      <c r="CB4" s="162" t="s">
        <v>281</v>
      </c>
      <c r="CC4" s="162" t="s">
        <v>282</v>
      </c>
      <c r="CD4" s="162" t="s">
        <v>380</v>
      </c>
      <c r="CE4" s="162" t="s">
        <v>273</v>
      </c>
      <c r="CF4" s="162" t="s">
        <v>281</v>
      </c>
      <c r="CG4" s="162" t="s">
        <v>282</v>
      </c>
      <c r="CH4" s="162" t="s">
        <v>380</v>
      </c>
      <c r="CI4" s="162" t="s">
        <v>273</v>
      </c>
      <c r="CJ4" s="162" t="s">
        <v>281</v>
      </c>
      <c r="CK4" s="162" t="s">
        <v>282</v>
      </c>
      <c r="CL4" s="162" t="s">
        <v>380</v>
      </c>
      <c r="CM4" s="162" t="s">
        <v>273</v>
      </c>
      <c r="CN4" s="162" t="s">
        <v>281</v>
      </c>
      <c r="CO4" s="162" t="s">
        <v>282</v>
      </c>
      <c r="CP4" s="162" t="s">
        <v>380</v>
      </c>
      <c r="CQ4" s="162" t="s">
        <v>273</v>
      </c>
      <c r="CR4" s="162" t="s">
        <v>281</v>
      </c>
      <c r="CS4" s="162" t="s">
        <v>282</v>
      </c>
      <c r="CT4" s="162" t="s">
        <v>380</v>
      </c>
      <c r="CU4" s="162" t="s">
        <v>273</v>
      </c>
      <c r="CV4" s="162" t="s">
        <v>281</v>
      </c>
      <c r="CW4" s="162" t="s">
        <v>282</v>
      </c>
      <c r="CX4" s="162" t="s">
        <v>380</v>
      </c>
      <c r="CY4" s="162" t="s">
        <v>273</v>
      </c>
      <c r="CZ4" s="162" t="s">
        <v>281</v>
      </c>
      <c r="DA4" s="162" t="s">
        <v>282</v>
      </c>
      <c r="DB4" s="162" t="s">
        <v>380</v>
      </c>
      <c r="DC4" s="162" t="s">
        <v>273</v>
      </c>
      <c r="DD4" s="162" t="s">
        <v>281</v>
      </c>
      <c r="DE4" s="162" t="s">
        <v>282</v>
      </c>
      <c r="DF4" s="162" t="s">
        <v>380</v>
      </c>
      <c r="DG4" s="162" t="s">
        <v>273</v>
      </c>
      <c r="DH4" s="162" t="s">
        <v>281</v>
      </c>
      <c r="DI4" s="162" t="s">
        <v>282</v>
      </c>
      <c r="DJ4" s="162" t="s">
        <v>380</v>
      </c>
      <c r="DK4" s="162" t="s">
        <v>273</v>
      </c>
      <c r="DL4" s="162" t="s">
        <v>281</v>
      </c>
      <c r="DM4" s="162" t="s">
        <v>282</v>
      </c>
      <c r="DN4" s="162" t="s">
        <v>380</v>
      </c>
      <c r="DO4" s="162" t="s">
        <v>273</v>
      </c>
      <c r="DP4" s="162" t="s">
        <v>281</v>
      </c>
      <c r="DQ4" s="162" t="s">
        <v>282</v>
      </c>
      <c r="DR4" s="162" t="s">
        <v>380</v>
      </c>
      <c r="DS4" s="162" t="s">
        <v>273</v>
      </c>
      <c r="DT4" s="162" t="s">
        <v>281</v>
      </c>
      <c r="DU4" s="162" t="s">
        <v>282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289</v>
      </c>
      <c r="E6" s="115" t="s">
        <v>289</v>
      </c>
      <c r="F6" s="167"/>
      <c r="G6" s="164"/>
      <c r="H6" s="115" t="s">
        <v>289</v>
      </c>
      <c r="I6" s="115" t="s">
        <v>289</v>
      </c>
      <c r="J6" s="167"/>
      <c r="K6" s="164"/>
      <c r="L6" s="115" t="s">
        <v>289</v>
      </c>
      <c r="M6" s="115" t="s">
        <v>289</v>
      </c>
      <c r="N6" s="167"/>
      <c r="O6" s="164"/>
      <c r="P6" s="115" t="s">
        <v>289</v>
      </c>
      <c r="Q6" s="115" t="s">
        <v>289</v>
      </c>
      <c r="R6" s="167"/>
      <c r="S6" s="164"/>
      <c r="T6" s="115" t="s">
        <v>289</v>
      </c>
      <c r="U6" s="115" t="s">
        <v>289</v>
      </c>
      <c r="V6" s="167"/>
      <c r="W6" s="164"/>
      <c r="X6" s="115" t="s">
        <v>289</v>
      </c>
      <c r="Y6" s="115" t="s">
        <v>289</v>
      </c>
      <c r="Z6" s="167"/>
      <c r="AA6" s="164"/>
      <c r="AB6" s="115" t="s">
        <v>289</v>
      </c>
      <c r="AC6" s="115" t="s">
        <v>289</v>
      </c>
      <c r="AD6" s="167"/>
      <c r="AE6" s="164"/>
      <c r="AF6" s="115" t="s">
        <v>289</v>
      </c>
      <c r="AG6" s="115" t="s">
        <v>289</v>
      </c>
      <c r="AH6" s="167"/>
      <c r="AI6" s="164"/>
      <c r="AJ6" s="115" t="s">
        <v>289</v>
      </c>
      <c r="AK6" s="115" t="s">
        <v>289</v>
      </c>
      <c r="AL6" s="167"/>
      <c r="AM6" s="164"/>
      <c r="AN6" s="115" t="s">
        <v>289</v>
      </c>
      <c r="AO6" s="115" t="s">
        <v>289</v>
      </c>
      <c r="AP6" s="167"/>
      <c r="AQ6" s="164"/>
      <c r="AR6" s="115" t="s">
        <v>289</v>
      </c>
      <c r="AS6" s="115" t="s">
        <v>289</v>
      </c>
      <c r="AT6" s="167"/>
      <c r="AU6" s="164"/>
      <c r="AV6" s="115" t="s">
        <v>289</v>
      </c>
      <c r="AW6" s="115" t="s">
        <v>289</v>
      </c>
      <c r="AX6" s="167"/>
      <c r="AY6" s="164"/>
      <c r="AZ6" s="115" t="s">
        <v>289</v>
      </c>
      <c r="BA6" s="115" t="s">
        <v>289</v>
      </c>
      <c r="BB6" s="167"/>
      <c r="BC6" s="164"/>
      <c r="BD6" s="115" t="s">
        <v>289</v>
      </c>
      <c r="BE6" s="115" t="s">
        <v>289</v>
      </c>
      <c r="BF6" s="167"/>
      <c r="BG6" s="164"/>
      <c r="BH6" s="115" t="s">
        <v>289</v>
      </c>
      <c r="BI6" s="115" t="s">
        <v>289</v>
      </c>
      <c r="BJ6" s="167"/>
      <c r="BK6" s="164"/>
      <c r="BL6" s="115" t="s">
        <v>289</v>
      </c>
      <c r="BM6" s="115" t="s">
        <v>289</v>
      </c>
      <c r="BN6" s="167"/>
      <c r="BO6" s="164"/>
      <c r="BP6" s="115" t="s">
        <v>289</v>
      </c>
      <c r="BQ6" s="115" t="s">
        <v>289</v>
      </c>
      <c r="BR6" s="167"/>
      <c r="BS6" s="164"/>
      <c r="BT6" s="115" t="s">
        <v>289</v>
      </c>
      <c r="BU6" s="115" t="s">
        <v>289</v>
      </c>
      <c r="BV6" s="167"/>
      <c r="BW6" s="164"/>
      <c r="BX6" s="115" t="s">
        <v>289</v>
      </c>
      <c r="BY6" s="115" t="s">
        <v>289</v>
      </c>
      <c r="BZ6" s="167"/>
      <c r="CA6" s="164"/>
      <c r="CB6" s="115" t="s">
        <v>289</v>
      </c>
      <c r="CC6" s="115" t="s">
        <v>289</v>
      </c>
      <c r="CD6" s="167"/>
      <c r="CE6" s="164"/>
      <c r="CF6" s="115" t="s">
        <v>289</v>
      </c>
      <c r="CG6" s="115" t="s">
        <v>289</v>
      </c>
      <c r="CH6" s="167"/>
      <c r="CI6" s="164"/>
      <c r="CJ6" s="115" t="s">
        <v>289</v>
      </c>
      <c r="CK6" s="115" t="s">
        <v>289</v>
      </c>
      <c r="CL6" s="167"/>
      <c r="CM6" s="164"/>
      <c r="CN6" s="115" t="s">
        <v>289</v>
      </c>
      <c r="CO6" s="115" t="s">
        <v>289</v>
      </c>
      <c r="CP6" s="167"/>
      <c r="CQ6" s="164"/>
      <c r="CR6" s="115" t="s">
        <v>289</v>
      </c>
      <c r="CS6" s="115" t="s">
        <v>289</v>
      </c>
      <c r="CT6" s="167"/>
      <c r="CU6" s="164"/>
      <c r="CV6" s="115" t="s">
        <v>289</v>
      </c>
      <c r="CW6" s="115" t="s">
        <v>289</v>
      </c>
      <c r="CX6" s="167"/>
      <c r="CY6" s="164"/>
      <c r="CZ6" s="115" t="s">
        <v>289</v>
      </c>
      <c r="DA6" s="115" t="s">
        <v>289</v>
      </c>
      <c r="DB6" s="167"/>
      <c r="DC6" s="164"/>
      <c r="DD6" s="115" t="s">
        <v>289</v>
      </c>
      <c r="DE6" s="115" t="s">
        <v>289</v>
      </c>
      <c r="DF6" s="167"/>
      <c r="DG6" s="164"/>
      <c r="DH6" s="115" t="s">
        <v>289</v>
      </c>
      <c r="DI6" s="115" t="s">
        <v>289</v>
      </c>
      <c r="DJ6" s="167"/>
      <c r="DK6" s="164"/>
      <c r="DL6" s="115" t="s">
        <v>289</v>
      </c>
      <c r="DM6" s="115" t="s">
        <v>289</v>
      </c>
      <c r="DN6" s="167"/>
      <c r="DO6" s="164"/>
      <c r="DP6" s="115" t="s">
        <v>289</v>
      </c>
      <c r="DQ6" s="115" t="s">
        <v>289</v>
      </c>
      <c r="DR6" s="167"/>
      <c r="DS6" s="164"/>
      <c r="DT6" s="115" t="s">
        <v>289</v>
      </c>
      <c r="DU6" s="115" t="s">
        <v>289</v>
      </c>
    </row>
    <row r="7" spans="1:125" s="122" customFormat="1" ht="12" customHeight="1">
      <c r="A7" s="191" t="s">
        <v>384</v>
      </c>
      <c r="B7" s="194">
        <v>41000</v>
      </c>
      <c r="C7" s="191" t="s">
        <v>250</v>
      </c>
      <c r="D7" s="193">
        <f>SUM(D8:D53)</f>
        <v>2216923</v>
      </c>
      <c r="E7" s="193">
        <f>SUM(E8:E53)</f>
        <v>1347607</v>
      </c>
      <c r="F7" s="195">
        <f>COUNTIF(F8:F53,"&lt;&gt;")</f>
        <v>9</v>
      </c>
      <c r="G7" s="195">
        <f>COUNTIF(G8:G53,"&lt;&gt;")</f>
        <v>9</v>
      </c>
      <c r="H7" s="193">
        <f>SUM(H8:H53)</f>
        <v>1013379</v>
      </c>
      <c r="I7" s="193">
        <f>SUM(I8:I53)</f>
        <v>550576</v>
      </c>
      <c r="J7" s="195">
        <f>COUNTIF(J8:J53,"&lt;&gt;")</f>
        <v>9</v>
      </c>
      <c r="K7" s="195">
        <f>COUNTIF(K8:K53,"&lt;&gt;")</f>
        <v>9</v>
      </c>
      <c r="L7" s="193">
        <f>SUM(L8:L53)</f>
        <v>479128</v>
      </c>
      <c r="M7" s="193">
        <f>SUM(M8:M53)</f>
        <v>351129</v>
      </c>
      <c r="N7" s="195">
        <f>COUNTIF(N8:N53,"&lt;&gt;")</f>
        <v>8</v>
      </c>
      <c r="O7" s="195">
        <f>COUNTIF(O8:O53,"&lt;&gt;")</f>
        <v>8</v>
      </c>
      <c r="P7" s="193">
        <f>SUM(P8:P53)</f>
        <v>481445</v>
      </c>
      <c r="Q7" s="193">
        <f>SUM(Q8:Q53)</f>
        <v>164269</v>
      </c>
      <c r="R7" s="195">
        <f>COUNTIF(R8:R53,"&lt;&gt;")</f>
        <v>4</v>
      </c>
      <c r="S7" s="195">
        <f>COUNTIF(S8:S53,"&lt;&gt;")</f>
        <v>4</v>
      </c>
      <c r="T7" s="193">
        <f>SUM(T8:T53)</f>
        <v>46320</v>
      </c>
      <c r="U7" s="193">
        <f>SUM(U8:U53)</f>
        <v>156647</v>
      </c>
      <c r="V7" s="195">
        <f>COUNTIF(V8:V53,"&lt;&gt;")</f>
        <v>3</v>
      </c>
      <c r="W7" s="195">
        <f>COUNTIF(W8:W53,"&lt;&gt;")</f>
        <v>3</v>
      </c>
      <c r="X7" s="193">
        <f>SUM(X8:X53)</f>
        <v>48793</v>
      </c>
      <c r="Y7" s="193">
        <f>SUM(Y8:Y53)</f>
        <v>93623</v>
      </c>
      <c r="Z7" s="195">
        <f>COUNTIF(Z8:Z53,"&lt;&gt;")</f>
        <v>3</v>
      </c>
      <c r="AA7" s="195">
        <f>COUNTIF(AA8:AA53,"&lt;&gt;")</f>
        <v>3</v>
      </c>
      <c r="AB7" s="193">
        <f>SUM(AB8:AB53)</f>
        <v>93594</v>
      </c>
      <c r="AC7" s="193">
        <f>SUM(AC8:AC53)</f>
        <v>31363</v>
      </c>
      <c r="AD7" s="195">
        <f>COUNTIF(AD8:AD53,"&lt;&gt;")</f>
        <v>2</v>
      </c>
      <c r="AE7" s="195">
        <f>COUNTIF(AE8:AE53,"&lt;&gt;")</f>
        <v>2</v>
      </c>
      <c r="AF7" s="193">
        <f>SUM(AF8:AF53)</f>
        <v>32875</v>
      </c>
      <c r="AG7" s="193">
        <f>SUM(AG8:AG53)</f>
        <v>0</v>
      </c>
      <c r="AH7" s="195">
        <f>COUNTIF(AH8:AH53,"&lt;&gt;")</f>
        <v>1</v>
      </c>
      <c r="AI7" s="195">
        <f>COUNTIF(AI8:AI53,"&lt;&gt;")</f>
        <v>1</v>
      </c>
      <c r="AJ7" s="193">
        <f>SUM(AJ8:AJ53)</f>
        <v>14639</v>
      </c>
      <c r="AK7" s="193">
        <f>SUM(AK8:AK53)</f>
        <v>0</v>
      </c>
      <c r="AL7" s="195">
        <f>COUNTIF(AL8:AL53,"&lt;&gt;")</f>
        <v>1</v>
      </c>
      <c r="AM7" s="195">
        <f>COUNTIF(AM8:AM53,"&lt;&gt;")</f>
        <v>1</v>
      </c>
      <c r="AN7" s="193">
        <f>SUM(AN8:AN53)</f>
        <v>6750</v>
      </c>
      <c r="AO7" s="193">
        <f>SUM(AO8:AO53)</f>
        <v>0</v>
      </c>
      <c r="AP7" s="195">
        <f>COUNTIF(AP8:AP53,"&lt;&gt;")</f>
        <v>0</v>
      </c>
      <c r="AQ7" s="195">
        <f>COUNTIF(AQ8:AQ53,"&lt;&gt;")</f>
        <v>0</v>
      </c>
      <c r="AR7" s="193">
        <f>SUM(AR8:AR53)</f>
        <v>0</v>
      </c>
      <c r="AS7" s="193">
        <f>SUM(AS8:AS53)</f>
        <v>0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384</v>
      </c>
      <c r="B8" s="134" t="s">
        <v>385</v>
      </c>
      <c r="C8" s="118" t="s">
        <v>386</v>
      </c>
      <c r="D8" s="120">
        <f aca="true" t="shared" si="0" ref="D8:D16">SUM(H8,L8,P8,T8,X8,AB8,AF8,AJ8,AN8,AR8,AV8,AZ8,BD8,BH8,BL8,BP8,BT8,BX8,CB8,CF8,CJ8,CN8,CR8,CV8,CZ8,DD8,DH8,DL8,DP8,DT8)</f>
        <v>0</v>
      </c>
      <c r="E8" s="120">
        <f aca="true" t="shared" si="1" ref="E8:E16">SUM(I8,M8,Q8,U8,Y8,AC8,AG8,AK8,AO8,AS8,AW8,BA8,BE8,BI8,BM8,BQ8,BU8,BY8,CC8,CG8,CK8,CO8,CS8,CW8,DA8,DE8,DI8,DM8,DQ8,DU8)</f>
        <v>315000</v>
      </c>
      <c r="F8" s="125" t="s">
        <v>387</v>
      </c>
      <c r="G8" s="124" t="s">
        <v>300</v>
      </c>
      <c r="H8" s="120">
        <v>0</v>
      </c>
      <c r="I8" s="120">
        <v>148050</v>
      </c>
      <c r="J8" s="125" t="s">
        <v>388</v>
      </c>
      <c r="K8" s="124" t="s">
        <v>292</v>
      </c>
      <c r="L8" s="120">
        <v>0</v>
      </c>
      <c r="M8" s="120">
        <v>89082</v>
      </c>
      <c r="N8" s="125" t="s">
        <v>389</v>
      </c>
      <c r="O8" s="124" t="s">
        <v>296</v>
      </c>
      <c r="P8" s="120">
        <v>0</v>
      </c>
      <c r="Q8" s="120">
        <v>77868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384</v>
      </c>
      <c r="B9" s="134" t="s">
        <v>390</v>
      </c>
      <c r="C9" s="118" t="s">
        <v>391</v>
      </c>
      <c r="D9" s="120">
        <f t="shared" si="0"/>
        <v>0</v>
      </c>
      <c r="E9" s="120">
        <f t="shared" si="1"/>
        <v>230000</v>
      </c>
      <c r="F9" s="125" t="s">
        <v>392</v>
      </c>
      <c r="G9" s="124" t="s">
        <v>298</v>
      </c>
      <c r="H9" s="120">
        <v>0</v>
      </c>
      <c r="I9" s="120">
        <v>50382</v>
      </c>
      <c r="J9" s="125" t="s">
        <v>393</v>
      </c>
      <c r="K9" s="124" t="s">
        <v>310</v>
      </c>
      <c r="L9" s="120">
        <v>0</v>
      </c>
      <c r="M9" s="120">
        <v>42648</v>
      </c>
      <c r="N9" s="125" t="s">
        <v>394</v>
      </c>
      <c r="O9" s="124" t="s">
        <v>311</v>
      </c>
      <c r="P9" s="120">
        <v>0</v>
      </c>
      <c r="Q9" s="120">
        <v>29434</v>
      </c>
      <c r="R9" s="125" t="s">
        <v>395</v>
      </c>
      <c r="S9" s="124" t="s">
        <v>290</v>
      </c>
      <c r="T9" s="120">
        <v>0</v>
      </c>
      <c r="U9" s="120">
        <v>107536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384</v>
      </c>
      <c r="B10" s="133" t="s">
        <v>396</v>
      </c>
      <c r="C10" s="118" t="s">
        <v>397</v>
      </c>
      <c r="D10" s="120">
        <f t="shared" si="0"/>
        <v>0</v>
      </c>
      <c r="E10" s="120">
        <f t="shared" si="1"/>
        <v>264954</v>
      </c>
      <c r="F10" s="125" t="s">
        <v>398</v>
      </c>
      <c r="G10" s="124" t="s">
        <v>299</v>
      </c>
      <c r="H10" s="120">
        <v>0</v>
      </c>
      <c r="I10" s="120">
        <v>112261</v>
      </c>
      <c r="J10" s="125" t="s">
        <v>399</v>
      </c>
      <c r="K10" s="124" t="s">
        <v>301</v>
      </c>
      <c r="L10" s="120">
        <v>0</v>
      </c>
      <c r="M10" s="120">
        <v>108128</v>
      </c>
      <c r="N10" s="125" t="s">
        <v>400</v>
      </c>
      <c r="O10" s="124" t="s">
        <v>291</v>
      </c>
      <c r="P10" s="120">
        <v>0</v>
      </c>
      <c r="Q10" s="120">
        <v>44565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384</v>
      </c>
      <c r="B11" s="134" t="s">
        <v>401</v>
      </c>
      <c r="C11" s="118" t="s">
        <v>402</v>
      </c>
      <c r="D11" s="120">
        <f t="shared" si="0"/>
        <v>600268</v>
      </c>
      <c r="E11" s="120">
        <f t="shared" si="1"/>
        <v>0</v>
      </c>
      <c r="F11" s="125" t="s">
        <v>392</v>
      </c>
      <c r="G11" s="124" t="s">
        <v>298</v>
      </c>
      <c r="H11" s="120">
        <v>193782</v>
      </c>
      <c r="I11" s="120">
        <v>0</v>
      </c>
      <c r="J11" s="125" t="s">
        <v>398</v>
      </c>
      <c r="K11" s="124" t="s">
        <v>299</v>
      </c>
      <c r="L11" s="120">
        <v>117793</v>
      </c>
      <c r="M11" s="120">
        <v>0</v>
      </c>
      <c r="N11" s="125" t="s">
        <v>399</v>
      </c>
      <c r="O11" s="124" t="s">
        <v>301</v>
      </c>
      <c r="P11" s="120">
        <v>107059</v>
      </c>
      <c r="Q11" s="120">
        <v>0</v>
      </c>
      <c r="R11" s="125" t="s">
        <v>393</v>
      </c>
      <c r="S11" s="124" t="s">
        <v>310</v>
      </c>
      <c r="T11" s="120">
        <v>30073</v>
      </c>
      <c r="U11" s="120">
        <v>0</v>
      </c>
      <c r="V11" s="125" t="s">
        <v>394</v>
      </c>
      <c r="W11" s="124" t="s">
        <v>311</v>
      </c>
      <c r="X11" s="120">
        <v>36792</v>
      </c>
      <c r="Y11" s="120">
        <v>0</v>
      </c>
      <c r="Z11" s="125" t="s">
        <v>395</v>
      </c>
      <c r="AA11" s="124" t="s">
        <v>290</v>
      </c>
      <c r="AB11" s="120">
        <v>88152</v>
      </c>
      <c r="AC11" s="120">
        <v>0</v>
      </c>
      <c r="AD11" s="125" t="s">
        <v>400</v>
      </c>
      <c r="AE11" s="124" t="s">
        <v>291</v>
      </c>
      <c r="AF11" s="120">
        <v>26617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384</v>
      </c>
      <c r="B12" s="133" t="s">
        <v>403</v>
      </c>
      <c r="C12" s="118" t="s">
        <v>404</v>
      </c>
      <c r="D12" s="130">
        <f t="shared" si="0"/>
        <v>455647</v>
      </c>
      <c r="E12" s="130">
        <f t="shared" si="1"/>
        <v>0</v>
      </c>
      <c r="F12" s="119" t="s">
        <v>405</v>
      </c>
      <c r="G12" s="118" t="s">
        <v>303</v>
      </c>
      <c r="H12" s="130">
        <v>114549</v>
      </c>
      <c r="I12" s="130">
        <v>0</v>
      </c>
      <c r="J12" s="119" t="s">
        <v>406</v>
      </c>
      <c r="K12" s="118" t="s">
        <v>302</v>
      </c>
      <c r="L12" s="130">
        <v>235195</v>
      </c>
      <c r="M12" s="130">
        <v>0</v>
      </c>
      <c r="N12" s="119" t="s">
        <v>388</v>
      </c>
      <c r="O12" s="118" t="s">
        <v>292</v>
      </c>
      <c r="P12" s="130">
        <v>105903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384</v>
      </c>
      <c r="B13" s="133" t="s">
        <v>407</v>
      </c>
      <c r="C13" s="118" t="s">
        <v>408</v>
      </c>
      <c r="D13" s="130">
        <f t="shared" si="0"/>
        <v>0</v>
      </c>
      <c r="E13" s="130">
        <f t="shared" si="1"/>
        <v>217197</v>
      </c>
      <c r="F13" s="119" t="s">
        <v>409</v>
      </c>
      <c r="G13" s="118" t="s">
        <v>297</v>
      </c>
      <c r="H13" s="130">
        <v>0</v>
      </c>
      <c r="I13" s="130">
        <v>137467</v>
      </c>
      <c r="J13" s="119" t="s">
        <v>410</v>
      </c>
      <c r="K13" s="118" t="s">
        <v>309</v>
      </c>
      <c r="L13" s="130">
        <v>0</v>
      </c>
      <c r="M13" s="130">
        <v>79730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384</v>
      </c>
      <c r="B14" s="133" t="s">
        <v>411</v>
      </c>
      <c r="C14" s="118" t="s">
        <v>412</v>
      </c>
      <c r="D14" s="130">
        <f t="shared" si="0"/>
        <v>0</v>
      </c>
      <c r="E14" s="130">
        <f t="shared" si="1"/>
        <v>320456</v>
      </c>
      <c r="F14" s="119" t="s">
        <v>406</v>
      </c>
      <c r="G14" s="118" t="s">
        <v>302</v>
      </c>
      <c r="H14" s="130">
        <v>0</v>
      </c>
      <c r="I14" s="130">
        <v>102416</v>
      </c>
      <c r="J14" s="119" t="s">
        <v>405</v>
      </c>
      <c r="K14" s="118" t="s">
        <v>303</v>
      </c>
      <c r="L14" s="130">
        <v>0</v>
      </c>
      <c r="M14" s="130">
        <v>31541</v>
      </c>
      <c r="N14" s="119" t="s">
        <v>388</v>
      </c>
      <c r="O14" s="118" t="s">
        <v>292</v>
      </c>
      <c r="P14" s="130">
        <v>0</v>
      </c>
      <c r="Q14" s="130">
        <v>12402</v>
      </c>
      <c r="R14" s="119" t="s">
        <v>383</v>
      </c>
      <c r="S14" s="118" t="s">
        <v>304</v>
      </c>
      <c r="T14" s="130">
        <v>0</v>
      </c>
      <c r="U14" s="130">
        <v>49111</v>
      </c>
      <c r="V14" s="119" t="s">
        <v>413</v>
      </c>
      <c r="W14" s="118" t="s">
        <v>306</v>
      </c>
      <c r="X14" s="130">
        <v>0</v>
      </c>
      <c r="Y14" s="130">
        <v>93623</v>
      </c>
      <c r="Z14" s="119" t="s">
        <v>414</v>
      </c>
      <c r="AA14" s="118" t="s">
        <v>305</v>
      </c>
      <c r="AB14" s="130">
        <v>0</v>
      </c>
      <c r="AC14" s="130">
        <v>31363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384</v>
      </c>
      <c r="B15" s="133" t="s">
        <v>415</v>
      </c>
      <c r="C15" s="118" t="s">
        <v>416</v>
      </c>
      <c r="D15" s="130">
        <f t="shared" si="0"/>
        <v>1026542</v>
      </c>
      <c r="E15" s="130">
        <f t="shared" si="1"/>
        <v>0</v>
      </c>
      <c r="F15" s="119" t="s">
        <v>417</v>
      </c>
      <c r="G15" s="118" t="s">
        <v>295</v>
      </c>
      <c r="H15" s="130">
        <v>675407</v>
      </c>
      <c r="I15" s="130">
        <v>0</v>
      </c>
      <c r="J15" s="119" t="s">
        <v>414</v>
      </c>
      <c r="K15" s="118" t="s">
        <v>305</v>
      </c>
      <c r="L15" s="130">
        <v>99737</v>
      </c>
      <c r="M15" s="130">
        <v>0</v>
      </c>
      <c r="N15" s="119" t="s">
        <v>413</v>
      </c>
      <c r="O15" s="118" t="s">
        <v>306</v>
      </c>
      <c r="P15" s="130">
        <v>251398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384</v>
      </c>
      <c r="B16" s="133" t="s">
        <v>418</v>
      </c>
      <c r="C16" s="118" t="s">
        <v>419</v>
      </c>
      <c r="D16" s="130">
        <f t="shared" si="0"/>
        <v>134466</v>
      </c>
      <c r="E16" s="130">
        <f t="shared" si="1"/>
        <v>0</v>
      </c>
      <c r="F16" s="119" t="s">
        <v>409</v>
      </c>
      <c r="G16" s="118" t="s">
        <v>297</v>
      </c>
      <c r="H16" s="130">
        <v>29641</v>
      </c>
      <c r="I16" s="130">
        <v>0</v>
      </c>
      <c r="J16" s="119" t="s">
        <v>392</v>
      </c>
      <c r="K16" s="118" t="s">
        <v>298</v>
      </c>
      <c r="L16" s="130">
        <v>26403</v>
      </c>
      <c r="M16" s="130">
        <v>0</v>
      </c>
      <c r="N16" s="119" t="s">
        <v>398</v>
      </c>
      <c r="O16" s="118" t="s">
        <v>299</v>
      </c>
      <c r="P16" s="130">
        <v>17085</v>
      </c>
      <c r="Q16" s="130">
        <v>0</v>
      </c>
      <c r="R16" s="119" t="s">
        <v>399</v>
      </c>
      <c r="S16" s="118" t="s">
        <v>301</v>
      </c>
      <c r="T16" s="130">
        <v>16247</v>
      </c>
      <c r="U16" s="130">
        <v>0</v>
      </c>
      <c r="V16" s="119" t="s">
        <v>410</v>
      </c>
      <c r="W16" s="118" t="s">
        <v>309</v>
      </c>
      <c r="X16" s="130">
        <v>12001</v>
      </c>
      <c r="Y16" s="130">
        <v>0</v>
      </c>
      <c r="Z16" s="119" t="s">
        <v>393</v>
      </c>
      <c r="AA16" s="118" t="s">
        <v>310</v>
      </c>
      <c r="AB16" s="130">
        <v>5442</v>
      </c>
      <c r="AC16" s="130">
        <v>0</v>
      </c>
      <c r="AD16" s="119" t="s">
        <v>394</v>
      </c>
      <c r="AE16" s="118" t="s">
        <v>311</v>
      </c>
      <c r="AF16" s="130">
        <v>6258</v>
      </c>
      <c r="AG16" s="130">
        <v>0</v>
      </c>
      <c r="AH16" s="119" t="s">
        <v>395</v>
      </c>
      <c r="AI16" s="118" t="s">
        <v>290</v>
      </c>
      <c r="AJ16" s="130">
        <v>14639</v>
      </c>
      <c r="AK16" s="130">
        <v>0</v>
      </c>
      <c r="AL16" s="119" t="s">
        <v>400</v>
      </c>
      <c r="AM16" s="118" t="s">
        <v>291</v>
      </c>
      <c r="AN16" s="130">
        <v>6750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</sheetData>
  <sheetProtection/>
  <autoFilter ref="A6:DU16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41</v>
      </c>
      <c r="M2" s="3" t="str">
        <f>IF(L2&lt;&gt;"",VLOOKUP(L2,$AK$6:$AL$52,2,FALSE),"-")</f>
        <v>佐賀県</v>
      </c>
      <c r="N2" s="3"/>
      <c r="O2" s="3"/>
      <c r="AC2" s="5">
        <f>IF(VALUE(D2)=0,0,1)</f>
        <v>1</v>
      </c>
      <c r="AD2" s="35" t="str">
        <f>IF(AC2=0,"",VLOOKUP(D2,'廃棄物事業経費（歳入）'!B7:C652,2,FALSE))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96</v>
      </c>
      <c r="C6" s="144"/>
      <c r="D6" s="138"/>
      <c r="E6" s="13" t="s">
        <v>75</v>
      </c>
      <c r="F6" s="14" t="s">
        <v>76</v>
      </c>
      <c r="H6" s="139" t="s">
        <v>97</v>
      </c>
      <c r="I6" s="140"/>
      <c r="J6" s="140"/>
      <c r="K6" s="170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1" t="s">
        <v>80</v>
      </c>
      <c r="C7" s="172"/>
      <c r="D7" s="172"/>
      <c r="E7" s="17">
        <f aca="true" t="shared" si="0" ref="E7:E12">AF7</f>
        <v>72002</v>
      </c>
      <c r="F7" s="17">
        <f aca="true" t="shared" si="1" ref="F7:F12">AF14</f>
        <v>160029</v>
      </c>
      <c r="H7" s="173" t="s">
        <v>92</v>
      </c>
      <c r="I7" s="173" t="s">
        <v>99</v>
      </c>
      <c r="J7" s="139" t="s">
        <v>82</v>
      </c>
      <c r="K7" s="184"/>
      <c r="L7" s="17">
        <f aca="true" t="shared" si="2" ref="L7:L12">AF21</f>
        <v>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72002</v>
      </c>
      <c r="AG7" s="39"/>
      <c r="AH7" s="99" t="str">
        <f>+'廃棄物事業経費（歳入）'!B7</f>
        <v>41000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1" t="s">
        <v>103</v>
      </c>
      <c r="C8" s="172"/>
      <c r="D8" s="172"/>
      <c r="E8" s="17">
        <f t="shared" si="0"/>
        <v>214182</v>
      </c>
      <c r="F8" s="17">
        <f t="shared" si="1"/>
        <v>40000</v>
      </c>
      <c r="H8" s="174"/>
      <c r="I8" s="174"/>
      <c r="J8" s="139" t="s">
        <v>83</v>
      </c>
      <c r="K8" s="170"/>
      <c r="L8" s="17">
        <f t="shared" si="2"/>
        <v>3324</v>
      </c>
      <c r="M8" s="17">
        <f t="shared" si="3"/>
        <v>0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214182</v>
      </c>
      <c r="AG8" s="39"/>
      <c r="AH8" s="99" t="str">
        <f>+'廃棄物事業経費（歳入）'!B8</f>
        <v>41201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1" t="s">
        <v>81</v>
      </c>
      <c r="C9" s="172"/>
      <c r="D9" s="172"/>
      <c r="E9" s="17">
        <f t="shared" si="0"/>
        <v>0</v>
      </c>
      <c r="F9" s="17">
        <f t="shared" si="1"/>
        <v>0</v>
      </c>
      <c r="H9" s="174"/>
      <c r="I9" s="174"/>
      <c r="J9" s="139" t="s">
        <v>84</v>
      </c>
      <c r="K9" s="184"/>
      <c r="L9" s="17">
        <f t="shared" si="2"/>
        <v>18795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0</v>
      </c>
      <c r="AG9" s="39"/>
      <c r="AH9" s="99" t="str">
        <f>+'廃棄物事業経費（歳入）'!B9</f>
        <v>41202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1" t="s">
        <v>108</v>
      </c>
      <c r="C10" s="172"/>
      <c r="D10" s="172"/>
      <c r="E10" s="17">
        <f t="shared" si="0"/>
        <v>1784546</v>
      </c>
      <c r="F10" s="17">
        <f t="shared" si="1"/>
        <v>245136</v>
      </c>
      <c r="H10" s="174"/>
      <c r="I10" s="175"/>
      <c r="J10" s="139" t="s">
        <v>42</v>
      </c>
      <c r="K10" s="184"/>
      <c r="L10" s="17">
        <f t="shared" si="2"/>
        <v>0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1784546</v>
      </c>
      <c r="AG10" s="39"/>
      <c r="AH10" s="99" t="str">
        <f>+'廃棄物事業経費（歳入）'!B10</f>
        <v>41203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1" t="s">
        <v>111</v>
      </c>
      <c r="C11" s="172"/>
      <c r="D11" s="172"/>
      <c r="E11" s="17">
        <f t="shared" si="0"/>
        <v>2216923</v>
      </c>
      <c r="F11" s="17">
        <f t="shared" si="1"/>
        <v>1347607</v>
      </c>
      <c r="H11" s="174"/>
      <c r="I11" s="176" t="s">
        <v>78</v>
      </c>
      <c r="J11" s="176"/>
      <c r="K11" s="176"/>
      <c r="L11" s="17">
        <f t="shared" si="2"/>
        <v>93176</v>
      </c>
      <c r="M11" s="17">
        <f t="shared" si="3"/>
        <v>0</v>
      </c>
      <c r="AC11" s="15" t="s">
        <v>111</v>
      </c>
      <c r="AD11" s="40" t="s">
        <v>100</v>
      </c>
      <c r="AE11" s="39" t="s">
        <v>112</v>
      </c>
      <c r="AF11" s="35">
        <f ca="1" t="shared" si="4"/>
        <v>2216923</v>
      </c>
      <c r="AG11" s="39"/>
      <c r="AH11" s="99" t="str">
        <f>+'廃棄物事業経費（歳入）'!B11</f>
        <v>41204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1" t="s">
        <v>42</v>
      </c>
      <c r="C12" s="172"/>
      <c r="D12" s="172"/>
      <c r="E12" s="17">
        <f t="shared" si="0"/>
        <v>446467</v>
      </c>
      <c r="F12" s="17">
        <f t="shared" si="1"/>
        <v>3098</v>
      </c>
      <c r="H12" s="174"/>
      <c r="I12" s="176" t="s">
        <v>114</v>
      </c>
      <c r="J12" s="176"/>
      <c r="K12" s="176"/>
      <c r="L12" s="17">
        <f t="shared" si="2"/>
        <v>151443</v>
      </c>
      <c r="M12" s="17">
        <f t="shared" si="3"/>
        <v>0</v>
      </c>
      <c r="AC12" s="15" t="s">
        <v>42</v>
      </c>
      <c r="AD12" s="40" t="s">
        <v>100</v>
      </c>
      <c r="AE12" s="39" t="s">
        <v>115</v>
      </c>
      <c r="AF12" s="35">
        <f ca="1" t="shared" si="4"/>
        <v>446467</v>
      </c>
      <c r="AG12" s="39"/>
      <c r="AH12" s="99" t="str">
        <f>+'廃棄物事業経費（歳入）'!B12</f>
        <v>41205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7" t="s">
        <v>117</v>
      </c>
      <c r="C13" s="178"/>
      <c r="D13" s="178"/>
      <c r="E13" s="18">
        <f>SUM(E7:E12)</f>
        <v>4734120</v>
      </c>
      <c r="F13" s="18">
        <f>SUM(F7:F12)</f>
        <v>1795870</v>
      </c>
      <c r="H13" s="174"/>
      <c r="I13" s="143" t="s">
        <v>93</v>
      </c>
      <c r="J13" s="179"/>
      <c r="K13" s="180"/>
      <c r="L13" s="19">
        <f>SUM(L7:L12)</f>
        <v>266738</v>
      </c>
      <c r="M13" s="19">
        <f>SUM(M7:M12)</f>
        <v>0</v>
      </c>
      <c r="AC13" s="15" t="s">
        <v>77</v>
      </c>
      <c r="AD13" s="40" t="s">
        <v>100</v>
      </c>
      <c r="AE13" s="39" t="s">
        <v>118</v>
      </c>
      <c r="AF13" s="35">
        <f ca="1" t="shared" si="4"/>
        <v>8078485</v>
      </c>
      <c r="AG13" s="39"/>
      <c r="AH13" s="99" t="str">
        <f>+'廃棄物事業経費（歳入）'!B13</f>
        <v>41206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1" t="s">
        <v>120</v>
      </c>
      <c r="D14" s="182"/>
      <c r="E14" s="22">
        <f>E13-E11</f>
        <v>2517197</v>
      </c>
      <c r="F14" s="22">
        <f>F13-F11</f>
        <v>448263</v>
      </c>
      <c r="H14" s="175"/>
      <c r="I14" s="20"/>
      <c r="J14" s="24"/>
      <c r="K14" s="21" t="s">
        <v>120</v>
      </c>
      <c r="L14" s="23">
        <f>L13-L12</f>
        <v>115295</v>
      </c>
      <c r="M14" s="23">
        <f>M13-M12</f>
        <v>0</v>
      </c>
      <c r="AC14" s="15" t="s">
        <v>80</v>
      </c>
      <c r="AD14" s="40" t="s">
        <v>100</v>
      </c>
      <c r="AE14" s="39" t="s">
        <v>121</v>
      </c>
      <c r="AF14" s="35">
        <f ca="1" t="shared" si="4"/>
        <v>160029</v>
      </c>
      <c r="AG14" s="39"/>
      <c r="AH14" s="99" t="str">
        <f>+'廃棄物事業経費（歳入）'!B14</f>
        <v>41207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1" t="s">
        <v>77</v>
      </c>
      <c r="C15" s="172"/>
      <c r="D15" s="172"/>
      <c r="E15" s="17">
        <f>AF13</f>
        <v>8078485</v>
      </c>
      <c r="F15" s="17">
        <f>AF20</f>
        <v>2509776</v>
      </c>
      <c r="H15" s="173" t="s">
        <v>123</v>
      </c>
      <c r="I15" s="173" t="s">
        <v>124</v>
      </c>
      <c r="J15" s="16" t="s">
        <v>85</v>
      </c>
      <c r="K15" s="27"/>
      <c r="L15" s="17">
        <f aca="true" t="shared" si="5" ref="L15:L28">AF27</f>
        <v>703236</v>
      </c>
      <c r="M15" s="17">
        <f aca="true" t="shared" si="6" ref="M15:M28">AF48</f>
        <v>424812</v>
      </c>
      <c r="AC15" s="15" t="s">
        <v>103</v>
      </c>
      <c r="AD15" s="40" t="s">
        <v>100</v>
      </c>
      <c r="AE15" s="39" t="s">
        <v>125</v>
      </c>
      <c r="AF15" s="35">
        <f ca="1" t="shared" si="4"/>
        <v>40000</v>
      </c>
      <c r="AG15" s="39"/>
      <c r="AH15" s="99" t="str">
        <f>+'廃棄物事業経費（歳入）'!B15</f>
        <v>41208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7" t="s">
        <v>43</v>
      </c>
      <c r="C16" s="185"/>
      <c r="D16" s="185"/>
      <c r="E16" s="18">
        <f>SUM(E13,E15)</f>
        <v>12812605</v>
      </c>
      <c r="F16" s="18">
        <f>SUM(F13,F15)</f>
        <v>4305646</v>
      </c>
      <c r="H16" s="187"/>
      <c r="I16" s="174"/>
      <c r="J16" s="174" t="s">
        <v>127</v>
      </c>
      <c r="K16" s="13" t="s">
        <v>86</v>
      </c>
      <c r="L16" s="17">
        <f t="shared" si="5"/>
        <v>762520</v>
      </c>
      <c r="M16" s="17">
        <f t="shared" si="6"/>
        <v>0</v>
      </c>
      <c r="AC16" s="15" t="s">
        <v>81</v>
      </c>
      <c r="AD16" s="40" t="s">
        <v>100</v>
      </c>
      <c r="AE16" s="39" t="s">
        <v>128</v>
      </c>
      <c r="AF16" s="35">
        <f ca="1" t="shared" si="4"/>
        <v>0</v>
      </c>
      <c r="AG16" s="39"/>
      <c r="AH16" s="99" t="str">
        <f>+'廃棄物事業経費（歳入）'!B16</f>
        <v>41209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1" t="s">
        <v>120</v>
      </c>
      <c r="D17" s="182"/>
      <c r="E17" s="22">
        <f>SUM(E14:E15)</f>
        <v>10595682</v>
      </c>
      <c r="F17" s="22">
        <f>SUM(F14:F15)</f>
        <v>2958039</v>
      </c>
      <c r="H17" s="187"/>
      <c r="I17" s="174"/>
      <c r="J17" s="174"/>
      <c r="K17" s="13" t="s">
        <v>87</v>
      </c>
      <c r="L17" s="17">
        <f t="shared" si="5"/>
        <v>264655</v>
      </c>
      <c r="M17" s="17">
        <f t="shared" si="6"/>
        <v>101807</v>
      </c>
      <c r="AC17" s="15" t="s">
        <v>108</v>
      </c>
      <c r="AD17" s="40" t="s">
        <v>100</v>
      </c>
      <c r="AE17" s="39" t="s">
        <v>130</v>
      </c>
      <c r="AF17" s="35">
        <f ca="1" t="shared" si="4"/>
        <v>245136</v>
      </c>
      <c r="AG17" s="39"/>
      <c r="AH17" s="99" t="str">
        <f>+'廃棄物事業経費（歳入）'!B17</f>
        <v>41210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7"/>
      <c r="I18" s="175"/>
      <c r="J18" s="175"/>
      <c r="K18" s="13" t="s">
        <v>88</v>
      </c>
      <c r="L18" s="17">
        <f t="shared" si="5"/>
        <v>13038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1347607</v>
      </c>
      <c r="AG18" s="39"/>
      <c r="AH18" s="99" t="str">
        <f>+'廃棄物事業経費（歳入）'!B18</f>
        <v>41327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7"/>
      <c r="I19" s="173" t="s">
        <v>134</v>
      </c>
      <c r="J19" s="139" t="s">
        <v>89</v>
      </c>
      <c r="K19" s="184"/>
      <c r="L19" s="17">
        <f t="shared" si="5"/>
        <v>73457</v>
      </c>
      <c r="M19" s="17">
        <f t="shared" si="6"/>
        <v>1147</v>
      </c>
      <c r="AC19" s="15" t="s">
        <v>42</v>
      </c>
      <c r="AD19" s="40" t="s">
        <v>100</v>
      </c>
      <c r="AE19" s="39" t="s">
        <v>135</v>
      </c>
      <c r="AF19" s="35">
        <f ca="1" t="shared" si="4"/>
        <v>3098</v>
      </c>
      <c r="AG19" s="39"/>
      <c r="AH19" s="99" t="str">
        <f>+'廃棄物事業経費（歳入）'!B19</f>
        <v>41341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1" t="s">
        <v>137</v>
      </c>
      <c r="C20" s="183"/>
      <c r="D20" s="183"/>
      <c r="E20" s="29">
        <f>E11</f>
        <v>2216923</v>
      </c>
      <c r="F20" s="29">
        <f>F11</f>
        <v>1347607</v>
      </c>
      <c r="H20" s="187"/>
      <c r="I20" s="174"/>
      <c r="J20" s="139" t="s">
        <v>90</v>
      </c>
      <c r="K20" s="184"/>
      <c r="L20" s="17">
        <f t="shared" si="5"/>
        <v>1854769</v>
      </c>
      <c r="M20" s="17">
        <f t="shared" si="6"/>
        <v>1353577</v>
      </c>
      <c r="AC20" s="15" t="s">
        <v>77</v>
      </c>
      <c r="AD20" s="40" t="s">
        <v>100</v>
      </c>
      <c r="AE20" s="39" t="s">
        <v>138</v>
      </c>
      <c r="AF20" s="35">
        <f ca="1" t="shared" si="4"/>
        <v>2509776</v>
      </c>
      <c r="AG20" s="39"/>
      <c r="AH20" s="99" t="str">
        <f>+'廃棄物事業経費（歳入）'!B20</f>
        <v>41345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1" t="s">
        <v>140</v>
      </c>
      <c r="C21" s="171"/>
      <c r="D21" s="171"/>
      <c r="E21" s="29">
        <f>L12+L27</f>
        <v>2330555</v>
      </c>
      <c r="F21" s="29">
        <f>M12+M27</f>
        <v>1347607</v>
      </c>
      <c r="H21" s="187"/>
      <c r="I21" s="175"/>
      <c r="J21" s="139" t="s">
        <v>91</v>
      </c>
      <c r="K21" s="184"/>
      <c r="L21" s="17">
        <f t="shared" si="5"/>
        <v>189274</v>
      </c>
      <c r="M21" s="17">
        <f t="shared" si="6"/>
        <v>610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41346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79</v>
      </c>
      <c r="J22" s="186"/>
      <c r="K22" s="184"/>
      <c r="L22" s="17">
        <f t="shared" si="5"/>
        <v>1452</v>
      </c>
      <c r="M22" s="17">
        <f t="shared" si="6"/>
        <v>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3324</v>
      </c>
      <c r="AH22" s="99" t="str">
        <f>+'廃棄物事業経費（歳入）'!B22</f>
        <v>41387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146</v>
      </c>
      <c r="J23" s="143" t="s">
        <v>89</v>
      </c>
      <c r="K23" s="180"/>
      <c r="L23" s="17">
        <f t="shared" si="5"/>
        <v>2089112</v>
      </c>
      <c r="M23" s="17">
        <f t="shared" si="6"/>
        <v>372113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18795</v>
      </c>
      <c r="AH23" s="99" t="str">
        <f>+'廃棄物事業経費（歳入）'!B23</f>
        <v>41401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90</v>
      </c>
      <c r="K24" s="184"/>
      <c r="L24" s="17">
        <f t="shared" si="5"/>
        <v>3359773</v>
      </c>
      <c r="M24" s="17">
        <f t="shared" si="6"/>
        <v>381787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0</v>
      </c>
      <c r="AH24" s="99" t="str">
        <f>+'廃棄物事業経費（歳入）'!B24</f>
        <v>41423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7"/>
      <c r="I25" s="174"/>
      <c r="J25" s="139" t="s">
        <v>91</v>
      </c>
      <c r="K25" s="184"/>
      <c r="L25" s="17">
        <f t="shared" si="5"/>
        <v>73301</v>
      </c>
      <c r="M25" s="17">
        <f t="shared" si="6"/>
        <v>4568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93176</v>
      </c>
      <c r="AH25" s="99" t="str">
        <f>+'廃棄物事業経費（歳入）'!B25</f>
        <v>41424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7"/>
      <c r="I26" s="175"/>
      <c r="J26" s="189" t="s">
        <v>42</v>
      </c>
      <c r="K26" s="190"/>
      <c r="L26" s="17">
        <f t="shared" si="5"/>
        <v>180224</v>
      </c>
      <c r="M26" s="17">
        <f t="shared" si="6"/>
        <v>20844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151443</v>
      </c>
      <c r="AH26" s="99" t="str">
        <f>+'廃棄物事業経費（歳入）'!B26</f>
        <v>41425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7"/>
      <c r="I27" s="139" t="s">
        <v>114</v>
      </c>
      <c r="J27" s="186"/>
      <c r="K27" s="184"/>
      <c r="L27" s="17">
        <f t="shared" si="5"/>
        <v>2179112</v>
      </c>
      <c r="M27" s="17">
        <f t="shared" si="6"/>
        <v>1347607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703236</v>
      </c>
      <c r="AH27" s="99" t="str">
        <f>+'廃棄物事業経費（歳入）'!B27</f>
        <v>41441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7"/>
      <c r="I28" s="139" t="s">
        <v>74</v>
      </c>
      <c r="J28" s="186"/>
      <c r="K28" s="184"/>
      <c r="L28" s="17">
        <f t="shared" si="5"/>
        <v>14131</v>
      </c>
      <c r="M28" s="17">
        <f t="shared" si="6"/>
        <v>0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762520</v>
      </c>
      <c r="AH28" s="99" t="str">
        <f>+'廃棄物事業経費（歳入）'!B28</f>
        <v>41812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7"/>
      <c r="I29" s="143" t="s">
        <v>93</v>
      </c>
      <c r="J29" s="179"/>
      <c r="K29" s="180"/>
      <c r="L29" s="19">
        <f>SUM(L15:L28)</f>
        <v>11758054</v>
      </c>
      <c r="M29" s="19">
        <f>SUM(M15:M28)</f>
        <v>4008872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264655</v>
      </c>
      <c r="AH29" s="99" t="str">
        <f>+'廃棄物事業経費（歳入）'!B29</f>
        <v>41813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8"/>
      <c r="I30" s="20"/>
      <c r="J30" s="24"/>
      <c r="K30" s="21" t="s">
        <v>120</v>
      </c>
      <c r="L30" s="23">
        <f>L29-L27</f>
        <v>9578942</v>
      </c>
      <c r="M30" s="23">
        <f>M29-M27</f>
        <v>2661265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13038</v>
      </c>
      <c r="AH30" s="99" t="str">
        <f>+'廃棄物事業経費（歳入）'!B30</f>
        <v>41814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9" t="s">
        <v>42</v>
      </c>
      <c r="I31" s="186"/>
      <c r="J31" s="186"/>
      <c r="K31" s="184"/>
      <c r="L31" s="17">
        <f>AF41</f>
        <v>787813</v>
      </c>
      <c r="M31" s="17">
        <f>AF62</f>
        <v>296774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73457</v>
      </c>
      <c r="AH31" s="99" t="str">
        <f>+'廃棄物事業経費（歳入）'!B31</f>
        <v>41830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3" t="s">
        <v>43</v>
      </c>
      <c r="I32" s="179"/>
      <c r="J32" s="179"/>
      <c r="K32" s="180"/>
      <c r="L32" s="19">
        <f>SUM(L13,L29,L31)</f>
        <v>12812605</v>
      </c>
      <c r="M32" s="19">
        <f>SUM(M13,M29,M31)</f>
        <v>4305646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1854769</v>
      </c>
      <c r="AH32" s="99" t="str">
        <f>+'廃棄物事業経費（歳入）'!B32</f>
        <v>41840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10482050</v>
      </c>
      <c r="M33" s="23">
        <f>SUM(M14,M30,M31)</f>
        <v>2958039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189274</v>
      </c>
      <c r="AH33" s="99" t="str">
        <f>+'廃棄物事業経費（歳入）'!B33</f>
        <v>41851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1452</v>
      </c>
      <c r="AH34" s="99" t="str">
        <f>+'廃棄物事業経費（歳入）'!B34</f>
        <v>41857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2089112</v>
      </c>
      <c r="AH35" s="99" t="str">
        <f>+'廃棄物事業経費（歳入）'!B35</f>
        <v>41858</v>
      </c>
      <c r="AI35" s="2">
        <v>35</v>
      </c>
      <c r="AK35" s="26" t="s">
        <v>312</v>
      </c>
      <c r="AL35" s="28" t="s">
        <v>330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3359773</v>
      </c>
      <c r="AH36" s="99" t="str">
        <f>+'廃棄物事業経費（歳入）'!B36</f>
        <v>41861</v>
      </c>
      <c r="AI36" s="2">
        <v>36</v>
      </c>
      <c r="AK36" s="26" t="s">
        <v>313</v>
      </c>
      <c r="AL36" s="28" t="s">
        <v>331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73301</v>
      </c>
      <c r="AH37" s="99" t="e">
        <f>+廃棄物事業経費（歳入）!#REF!</f>
        <v>#REF!</v>
      </c>
      <c r="AI37" s="2">
        <v>37</v>
      </c>
      <c r="AK37" s="26" t="s">
        <v>314</v>
      </c>
      <c r="AL37" s="28" t="s">
        <v>332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180224</v>
      </c>
      <c r="AH38" s="99" t="e">
        <f>+廃棄物事業経費（歳入）!#REF!</f>
        <v>#REF!</v>
      </c>
      <c r="AI38" s="2">
        <v>38</v>
      </c>
      <c r="AK38" s="26" t="s">
        <v>315</v>
      </c>
      <c r="AL38" s="28" t="s">
        <v>333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2179112</v>
      </c>
      <c r="AH39" s="99" t="e">
        <f>+廃棄物事業経費（歳入）!#REF!</f>
        <v>#REF!</v>
      </c>
      <c r="AI39" s="2">
        <v>39</v>
      </c>
      <c r="AK39" s="26" t="s">
        <v>316</v>
      </c>
      <c r="AL39" s="28" t="s">
        <v>334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14131</v>
      </c>
      <c r="AH40" s="99" t="e">
        <f>+廃棄物事業経費（歳入）!#REF!</f>
        <v>#REF!</v>
      </c>
      <c r="AI40" s="2">
        <v>40</v>
      </c>
      <c r="AK40" s="26" t="s">
        <v>317</v>
      </c>
      <c r="AL40" s="28" t="s">
        <v>335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787813</v>
      </c>
      <c r="AH41" s="99" t="e">
        <f>+廃棄物事業経費（歳入）!#REF!</f>
        <v>#REF!</v>
      </c>
      <c r="AI41" s="2">
        <v>41</v>
      </c>
      <c r="AK41" s="26" t="s">
        <v>318</v>
      </c>
      <c r="AL41" s="28" t="s">
        <v>336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319</v>
      </c>
      <c r="AL42" s="28" t="s">
        <v>337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0</v>
      </c>
      <c r="AH43" s="99" t="e">
        <f>+廃棄物事業経費（歳入）!#REF!</f>
        <v>#REF!</v>
      </c>
      <c r="AI43" s="2">
        <v>43</v>
      </c>
      <c r="AK43" s="26" t="s">
        <v>320</v>
      </c>
      <c r="AL43" s="28" t="s">
        <v>338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321</v>
      </c>
      <c r="AL44" s="28" t="s">
        <v>339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e">
        <f>+廃棄物事業経費（歳入）!#REF!</f>
        <v>#REF!</v>
      </c>
      <c r="AI45" s="2">
        <v>45</v>
      </c>
      <c r="AK45" s="26" t="s">
        <v>322</v>
      </c>
      <c r="AL45" s="28" t="s">
        <v>340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0</v>
      </c>
      <c r="AH46" s="99" t="e">
        <f>+廃棄物事業経費（歳入）!#REF!</f>
        <v>#REF!</v>
      </c>
      <c r="AI46" s="2">
        <v>46</v>
      </c>
      <c r="AK46" s="26" t="s">
        <v>323</v>
      </c>
      <c r="AL46" s="28" t="s">
        <v>341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0</v>
      </c>
      <c r="AH47" s="99" t="e">
        <f>+廃棄物事業経費（歳入）!#REF!</f>
        <v>#REF!</v>
      </c>
      <c r="AI47" s="2">
        <v>47</v>
      </c>
      <c r="AK47" s="26" t="s">
        <v>324</v>
      </c>
      <c r="AL47" s="28" t="s">
        <v>342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424812</v>
      </c>
      <c r="AH48" s="99" t="e">
        <f>+廃棄物事業経費（歳入）!#REF!</f>
        <v>#REF!</v>
      </c>
      <c r="AI48" s="2">
        <v>48</v>
      </c>
      <c r="AK48" s="26" t="s">
        <v>325</v>
      </c>
      <c r="AL48" s="28" t="s">
        <v>343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0</v>
      </c>
      <c r="AG49" s="28"/>
      <c r="AH49" s="99" t="e">
        <f>+廃棄物事業経費（歳入）!#REF!</f>
        <v>#REF!</v>
      </c>
      <c r="AI49" s="2">
        <v>49</v>
      </c>
      <c r="AK49" s="26" t="s">
        <v>326</v>
      </c>
      <c r="AL49" s="28" t="s">
        <v>344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101807</v>
      </c>
      <c r="AG50" s="28"/>
      <c r="AH50" s="99" t="e">
        <f>+廃棄物事業経費（歳入）!#REF!</f>
        <v>#REF!</v>
      </c>
      <c r="AI50" s="2">
        <v>50</v>
      </c>
      <c r="AK50" s="26" t="s">
        <v>327</v>
      </c>
      <c r="AL50" s="28" t="s">
        <v>345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328</v>
      </c>
      <c r="AL51" s="28" t="s">
        <v>346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1147</v>
      </c>
      <c r="AG52" s="28"/>
      <c r="AH52" s="99" t="e">
        <f>+廃棄物事業経費（歳入）!#REF!</f>
        <v>#REF!</v>
      </c>
      <c r="AI52" s="2">
        <v>52</v>
      </c>
      <c r="AK52" s="26" t="s">
        <v>329</v>
      </c>
      <c r="AL52" s="28" t="s">
        <v>347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1353577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610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372113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381787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4568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20844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1347607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296774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+'廃棄物事業経費（歳入）'!B37</f>
        <v>0</v>
      </c>
      <c r="AI2385" s="2">
        <v>2385</v>
      </c>
    </row>
    <row r="2386" spans="34:35" ht="14.25" hidden="1">
      <c r="AH2386" s="99">
        <f>+'廃棄物事業経費（歳入）'!B38</f>
        <v>0</v>
      </c>
      <c r="AI2386" s="2">
        <v>2386</v>
      </c>
    </row>
    <row r="2387" spans="34:35" ht="14.25" hidden="1">
      <c r="AH2387" s="99">
        <f>+'廃棄物事業経費（歳入）'!B39</f>
        <v>0</v>
      </c>
      <c r="AI2387" s="2">
        <v>2387</v>
      </c>
    </row>
    <row r="2388" spans="34:35" ht="14.25" hidden="1">
      <c r="AH2388" s="99">
        <f>+'廃棄物事業経費（歳入）'!B40</f>
        <v>0</v>
      </c>
      <c r="AI2388" s="2">
        <v>2388</v>
      </c>
    </row>
    <row r="2389" spans="34:35" ht="14.25" hidden="1">
      <c r="AH2389" s="99">
        <f>+'廃棄物事業経費（歳入）'!B41</f>
        <v>0</v>
      </c>
      <c r="AI2389" s="2">
        <v>2389</v>
      </c>
    </row>
    <row r="2390" spans="34:35" ht="14.25" hidden="1">
      <c r="AH2390" s="99">
        <f>+'廃棄物事業経費（歳入）'!B42</f>
        <v>0</v>
      </c>
      <c r="AI2390" s="2">
        <v>2390</v>
      </c>
    </row>
    <row r="2391" spans="34:35" ht="14.25" hidden="1">
      <c r="AH2391" s="99">
        <f>+'廃棄物事業経費（歳入）'!B43</f>
        <v>0</v>
      </c>
      <c r="AI2391" s="2">
        <v>2391</v>
      </c>
    </row>
    <row r="2392" spans="34:35" ht="14.25" hidden="1">
      <c r="AH2392" s="99">
        <f>+'廃棄物事業経費（歳入）'!B44</f>
        <v>0</v>
      </c>
      <c r="AI2392" s="2">
        <v>2392</v>
      </c>
    </row>
    <row r="2393" spans="34:35" ht="14.25" hidden="1">
      <c r="AH2393" s="99">
        <f>+'廃棄物事業経費（歳入）'!B45</f>
        <v>0</v>
      </c>
      <c r="AI2393" s="2">
        <v>2393</v>
      </c>
    </row>
    <row r="2394" spans="34:35" ht="14.25" hidden="1">
      <c r="AH2394" s="99">
        <f>+'廃棄物事業経費（歳入）'!B46</f>
        <v>0</v>
      </c>
      <c r="AI2394" s="2">
        <v>2394</v>
      </c>
    </row>
    <row r="2395" spans="34:35" ht="14.25" hidden="1">
      <c r="AH2395" s="99">
        <f>+'廃棄物事業経費（歳入）'!B47</f>
        <v>0</v>
      </c>
      <c r="AI2395" s="2">
        <v>2395</v>
      </c>
    </row>
    <row r="2396" spans="34:35" ht="14.25" hidden="1">
      <c r="AH2396" s="99">
        <f>+'廃棄物事業経費（歳入）'!B48</f>
        <v>0</v>
      </c>
      <c r="AI2396" s="2">
        <v>2396</v>
      </c>
    </row>
    <row r="2397" spans="34:35" ht="14.25" hidden="1">
      <c r="AH2397" s="99">
        <f>+'廃棄物事業経費（歳入）'!B49</f>
        <v>0</v>
      </c>
      <c r="AI2397" s="2">
        <v>2397</v>
      </c>
    </row>
    <row r="2398" spans="34:35" ht="14.25" hidden="1">
      <c r="AH2398" s="99">
        <f>+'廃棄物事業経費（歳入）'!B50</f>
        <v>0</v>
      </c>
      <c r="AI2398" s="2">
        <v>2398</v>
      </c>
    </row>
    <row r="2399" spans="34:35" ht="14.25" hidden="1">
      <c r="AH2399" s="99">
        <f>+'廃棄物事業経費（歳入）'!B51</f>
        <v>0</v>
      </c>
      <c r="AI2399" s="2">
        <v>2399</v>
      </c>
    </row>
    <row r="2400" spans="34:35" ht="14.25" hidden="1">
      <c r="AH2400" s="99">
        <f>+'廃棄物事業経費（歳入）'!B52</f>
        <v>0</v>
      </c>
      <c r="AI2400" s="2">
        <v>2400</v>
      </c>
    </row>
    <row r="2401" spans="34:35" ht="14.25" hidden="1">
      <c r="AH2401" s="99">
        <f>+'廃棄物事業経費（歳入）'!B53</f>
        <v>0</v>
      </c>
      <c r="AI2401" s="2">
        <v>2401</v>
      </c>
    </row>
    <row r="2402" spans="34:35" ht="14.25" hidden="1">
      <c r="AH2402" s="99">
        <f>+'廃棄物事業経費（歳入）'!B54</f>
        <v>0</v>
      </c>
      <c r="AI2402" s="2">
        <v>2402</v>
      </c>
    </row>
    <row r="2403" spans="34:35" ht="14.25" hidden="1">
      <c r="AH2403" s="99">
        <f>+'廃棄物事業経費（歳入）'!B55</f>
        <v>0</v>
      </c>
      <c r="AI2403" s="2">
        <v>2403</v>
      </c>
    </row>
    <row r="2404" spans="34:35" ht="14.25" hidden="1">
      <c r="AH2404" s="99">
        <f>+'廃棄物事業経費（歳入）'!B56</f>
        <v>0</v>
      </c>
      <c r="AI2404" s="2">
        <v>2404</v>
      </c>
    </row>
    <row r="2405" spans="34:35" ht="14.25" hidden="1">
      <c r="AH2405" s="99">
        <f>+'廃棄物事業経費（歳入）'!B57</f>
        <v>0</v>
      </c>
      <c r="AI2405" s="2">
        <v>2405</v>
      </c>
    </row>
    <row r="2406" spans="34:35" ht="14.25" hidden="1">
      <c r="AH2406" s="99">
        <f>+'廃棄物事業経費（歳入）'!B58</f>
        <v>0</v>
      </c>
      <c r="AI2406" s="2">
        <v>2406</v>
      </c>
    </row>
    <row r="2407" spans="34:35" ht="14.25" hidden="1">
      <c r="AH2407" s="99">
        <f>+'廃棄物事業経費（歳入）'!B59</f>
        <v>0</v>
      </c>
      <c r="AI2407" s="2">
        <v>2407</v>
      </c>
    </row>
    <row r="2408" spans="34:35" ht="14.25" hidden="1">
      <c r="AH2408" s="99">
        <f>+'廃棄物事業経費（歳入）'!B60</f>
        <v>0</v>
      </c>
      <c r="AI2408" s="2">
        <v>2408</v>
      </c>
    </row>
    <row r="2409" spans="34:35" ht="14.25" hidden="1">
      <c r="AH2409" s="99">
        <f>+'廃棄物事業経費（歳入）'!B61</f>
        <v>0</v>
      </c>
      <c r="AI2409" s="2">
        <v>2409</v>
      </c>
    </row>
    <row r="2410" spans="34:35" ht="14.25" hidden="1">
      <c r="AH2410" s="99">
        <f>+'廃棄物事業経費（歳入）'!B62</f>
        <v>0</v>
      </c>
      <c r="AI2410" s="2">
        <v>2410</v>
      </c>
    </row>
    <row r="2411" spans="34:35" ht="14.25" hidden="1">
      <c r="AH2411" s="99">
        <f>+'廃棄物事業経費（歳入）'!B63</f>
        <v>0</v>
      </c>
      <c r="AI2411" s="2">
        <v>2411</v>
      </c>
    </row>
    <row r="2412" spans="34:35" ht="14.25" hidden="1">
      <c r="AH2412" s="99">
        <f>+'廃棄物事業経費（歳入）'!B64</f>
        <v>0</v>
      </c>
      <c r="AI2412" s="2">
        <v>2412</v>
      </c>
    </row>
    <row r="2413" spans="34:35" ht="14.25" hidden="1">
      <c r="AH2413" s="99">
        <f>+'廃棄物事業経費（歳入）'!B65</f>
        <v>0</v>
      </c>
      <c r="AI2413" s="2">
        <v>2413</v>
      </c>
    </row>
    <row r="2414" spans="34:35" ht="14.25" hidden="1">
      <c r="AH2414" s="99">
        <f>+'廃棄物事業経費（歳入）'!B66</f>
        <v>0</v>
      </c>
      <c r="AI2414" s="2">
        <v>2414</v>
      </c>
    </row>
    <row r="2415" spans="34:35" ht="14.25" hidden="1">
      <c r="AH2415" s="99">
        <f>+'廃棄物事業経費（歳入）'!B67</f>
        <v>0</v>
      </c>
      <c r="AI2415" s="2">
        <v>2415</v>
      </c>
    </row>
    <row r="2416" spans="34:35" ht="14.25" hidden="1">
      <c r="AH2416" s="99">
        <f>+'廃棄物事業経費（歳入）'!B68</f>
        <v>0</v>
      </c>
      <c r="AI2416" s="2">
        <v>2416</v>
      </c>
    </row>
    <row r="2417" spans="34:35" ht="14.25" hidden="1">
      <c r="AH2417" s="99">
        <f>+'廃棄物事業経費（歳入）'!B69</f>
        <v>0</v>
      </c>
      <c r="AI2417" s="2">
        <v>2417</v>
      </c>
    </row>
    <row r="2418" spans="34:35" ht="14.25" hidden="1">
      <c r="AH2418" s="99">
        <f>+'廃棄物事業経費（歳入）'!B70</f>
        <v>0</v>
      </c>
      <c r="AI2418" s="2">
        <v>2418</v>
      </c>
    </row>
    <row r="2419" spans="34:35" ht="14.25" hidden="1">
      <c r="AH2419" s="99">
        <f>+'廃棄物事業経費（歳入）'!B71</f>
        <v>0</v>
      </c>
      <c r="AI2419" s="2">
        <v>2419</v>
      </c>
    </row>
    <row r="2420" spans="34:35" ht="14.25" hidden="1">
      <c r="AH2420" s="99">
        <f>+'廃棄物事業経費（歳入）'!B72</f>
        <v>0</v>
      </c>
      <c r="AI2420" s="2">
        <v>2420</v>
      </c>
    </row>
    <row r="2421" spans="34:35" ht="14.25" hidden="1">
      <c r="AH2421" s="99">
        <f>+'廃棄物事業経費（歳入）'!B73</f>
        <v>0</v>
      </c>
      <c r="AI2421" s="2">
        <v>2421</v>
      </c>
    </row>
    <row r="2422" spans="34:35" ht="14.25" hidden="1">
      <c r="AH2422" s="99">
        <f>+'廃棄物事業経費（歳入）'!B74</f>
        <v>0</v>
      </c>
      <c r="AI2422" s="2">
        <v>2422</v>
      </c>
    </row>
    <row r="2423" spans="34:35" ht="14.25" hidden="1">
      <c r="AH2423" s="99">
        <f>+'廃棄物事業経費（歳入）'!B75</f>
        <v>0</v>
      </c>
      <c r="AI2423" s="2">
        <v>2423</v>
      </c>
    </row>
    <row r="2424" spans="34:35" ht="14.25" hidden="1">
      <c r="AH2424" s="99">
        <f>+'廃棄物事業経費（歳入）'!B76</f>
        <v>0</v>
      </c>
      <c r="AI2424" s="2">
        <v>2424</v>
      </c>
    </row>
    <row r="2425" spans="34:35" ht="14.25" hidden="1">
      <c r="AH2425" s="99">
        <f>+'廃棄物事業経費（歳入）'!B77</f>
        <v>0</v>
      </c>
      <c r="AI2425" s="2">
        <v>2425</v>
      </c>
    </row>
    <row r="2426" spans="34:35" ht="14.25" hidden="1">
      <c r="AH2426" s="99">
        <f>+'廃棄物事業経費（歳入）'!B78</f>
        <v>0</v>
      </c>
      <c r="AI2426" s="2">
        <v>2426</v>
      </c>
    </row>
    <row r="2427" spans="34:35" ht="14.25" hidden="1">
      <c r="AH2427" s="99">
        <f>+'廃棄物事業経費（歳入）'!B79</f>
        <v>0</v>
      </c>
      <c r="AI2427" s="2">
        <v>2427</v>
      </c>
    </row>
    <row r="2428" spans="34:35" ht="14.25" hidden="1">
      <c r="AH2428" s="99">
        <f>+'廃棄物事業経費（歳入）'!B80</f>
        <v>0</v>
      </c>
      <c r="AI2428" s="2">
        <v>2428</v>
      </c>
    </row>
    <row r="2429" spans="34:35" ht="14.25" hidden="1">
      <c r="AH2429" s="99">
        <f>+'廃棄物事業経費（歳入）'!B81</f>
        <v>0</v>
      </c>
      <c r="AI2429" s="2">
        <v>2429</v>
      </c>
    </row>
    <row r="2430" spans="34:35" ht="14.25" hidden="1">
      <c r="AH2430" s="99">
        <f>+'廃棄物事業経費（歳入）'!B82</f>
        <v>0</v>
      </c>
      <c r="AI2430" s="2">
        <v>2430</v>
      </c>
    </row>
    <row r="2431" spans="34:35" ht="14.25" hidden="1">
      <c r="AH2431" s="99">
        <f>+'廃棄物事業経費（歳入）'!B83</f>
        <v>0</v>
      </c>
      <c r="AI2431" s="2">
        <v>2431</v>
      </c>
    </row>
    <row r="2432" spans="34:35" ht="14.25" hidden="1">
      <c r="AH2432" s="99">
        <f>+'廃棄物事業経費（歳入）'!B84</f>
        <v>0</v>
      </c>
      <c r="AI2432" s="2">
        <v>2432</v>
      </c>
    </row>
    <row r="2433" spans="34:35" ht="14.25" hidden="1">
      <c r="AH2433" s="99">
        <f>+'廃棄物事業経費（歳入）'!B85</f>
        <v>0</v>
      </c>
      <c r="AI2433" s="2">
        <v>2433</v>
      </c>
    </row>
    <row r="2434" spans="34:35" ht="14.25" hidden="1">
      <c r="AH2434" s="99">
        <f>+'廃棄物事業経費（歳入）'!B86</f>
        <v>0</v>
      </c>
      <c r="AI2434" s="2">
        <v>2434</v>
      </c>
    </row>
    <row r="2435" spans="34:35" ht="14.25" hidden="1">
      <c r="AH2435" s="99">
        <f>+'廃棄物事業経費（歳入）'!B87</f>
        <v>0</v>
      </c>
      <c r="AI2435" s="2">
        <v>2435</v>
      </c>
    </row>
    <row r="2436" spans="34:35" ht="14.25" hidden="1">
      <c r="AH2436" s="99">
        <f>+'廃棄物事業経費（歳入）'!B88</f>
        <v>0</v>
      </c>
      <c r="AI2436" s="2">
        <v>2436</v>
      </c>
    </row>
    <row r="2437" spans="34:35" ht="14.25" hidden="1">
      <c r="AH2437" s="99">
        <f>+'廃棄物事業経費（歳入）'!B89</f>
        <v>0</v>
      </c>
      <c r="AI2437" s="2">
        <v>2437</v>
      </c>
    </row>
    <row r="2438" spans="34:35" ht="14.25" hidden="1">
      <c r="AH2438" s="99">
        <f>+'廃棄物事業経費（歳入）'!B90</f>
        <v>0</v>
      </c>
      <c r="AI2438" s="2">
        <v>2438</v>
      </c>
    </row>
    <row r="2439" spans="34:35" ht="14.25" hidden="1">
      <c r="AH2439" s="99">
        <f>+'廃棄物事業経費（歳入）'!B91</f>
        <v>0</v>
      </c>
      <c r="AI2439" s="2">
        <v>2439</v>
      </c>
    </row>
    <row r="2440" spans="34:35" ht="14.25" hidden="1">
      <c r="AH2440" s="99">
        <f>+'廃棄物事業経費（歳入）'!B92</f>
        <v>0</v>
      </c>
      <c r="AI2440" s="2">
        <v>2440</v>
      </c>
    </row>
    <row r="2441" spans="34:35" ht="14.25" hidden="1">
      <c r="AH2441" s="99">
        <f>+'廃棄物事業経費（歳入）'!B93</f>
        <v>0</v>
      </c>
      <c r="AI2441" s="2">
        <v>2441</v>
      </c>
    </row>
    <row r="2442" spans="34:35" ht="14.25" hidden="1">
      <c r="AH2442" s="99">
        <f>+'廃棄物事業経費（歳入）'!B94</f>
        <v>0</v>
      </c>
      <c r="AI2442" s="2">
        <v>2442</v>
      </c>
    </row>
    <row r="2443" spans="34:35" ht="14.25" hidden="1">
      <c r="AH2443" s="99">
        <f>+'廃棄物事業経費（歳入）'!B95</f>
        <v>0</v>
      </c>
      <c r="AI2443" s="2">
        <v>2443</v>
      </c>
    </row>
    <row r="2444" spans="34:35" ht="14.25" hidden="1">
      <c r="AH2444" s="99">
        <f>+'廃棄物事業経費（歳入）'!B96</f>
        <v>0</v>
      </c>
      <c r="AI2444" s="2">
        <v>2444</v>
      </c>
    </row>
    <row r="2445" spans="34:35" ht="14.25" hidden="1">
      <c r="AH2445" s="99">
        <f>+'廃棄物事業経費（歳入）'!B97</f>
        <v>0</v>
      </c>
      <c r="AI2445" s="2">
        <v>2445</v>
      </c>
    </row>
    <row r="2446" spans="34:35" ht="14.25" hidden="1">
      <c r="AH2446" s="99">
        <f>+'廃棄物事業経費（歳入）'!B98</f>
        <v>0</v>
      </c>
      <c r="AI2446" s="2">
        <v>2446</v>
      </c>
    </row>
    <row r="2447" spans="34:35" ht="14.25" hidden="1">
      <c r="AH2447" s="99">
        <f>+'廃棄物事業経費（歳入）'!B99</f>
        <v>0</v>
      </c>
      <c r="AI2447" s="2">
        <v>2447</v>
      </c>
    </row>
    <row r="2448" spans="34:35" ht="14.25" hidden="1">
      <c r="AH2448" s="99">
        <f>+'廃棄物事業経費（歳入）'!B100</f>
        <v>0</v>
      </c>
      <c r="AI2448" s="2">
        <v>2448</v>
      </c>
    </row>
    <row r="2449" spans="34:35" ht="14.25" hidden="1">
      <c r="AH2449" s="99">
        <f>+'廃棄物事業経費（歳入）'!B101</f>
        <v>0</v>
      </c>
      <c r="AI2449" s="2">
        <v>2449</v>
      </c>
    </row>
    <row r="2450" spans="34:35" ht="14.25" hidden="1">
      <c r="AH2450" s="99">
        <f>+'廃棄物事業経費（歳入）'!B102</f>
        <v>0</v>
      </c>
      <c r="AI2450" s="2">
        <v>2450</v>
      </c>
    </row>
    <row r="2451" spans="34:35" ht="14.25" hidden="1">
      <c r="AH2451" s="99">
        <f>+'廃棄物事業経費（歳入）'!B103</f>
        <v>0</v>
      </c>
      <c r="AI2451" s="2">
        <v>2451</v>
      </c>
    </row>
    <row r="2452" spans="34:35" ht="14.25" hidden="1">
      <c r="AH2452" s="99">
        <f>+'廃棄物事業経費（歳入）'!B104</f>
        <v>0</v>
      </c>
      <c r="AI2452" s="2">
        <v>2452</v>
      </c>
    </row>
    <row r="2453" spans="34:35" ht="14.25" hidden="1">
      <c r="AH2453" s="99">
        <f>+'廃棄物事業経費（歳入）'!B105</f>
        <v>0</v>
      </c>
      <c r="AI2453" s="2">
        <v>2453</v>
      </c>
    </row>
    <row r="2454" spans="34:35" ht="14.25" hidden="1">
      <c r="AH2454" s="99">
        <f>+'廃棄物事業経費（歳入）'!B106</f>
        <v>0</v>
      </c>
      <c r="AI2454" s="2">
        <v>2454</v>
      </c>
    </row>
    <row r="2455" spans="34:35" ht="14.25" hidden="1">
      <c r="AH2455" s="99">
        <f>+'廃棄物事業経費（歳入）'!B107</f>
        <v>0</v>
      </c>
      <c r="AI2455" s="2">
        <v>2455</v>
      </c>
    </row>
    <row r="2456" spans="34:35" ht="14.25" hidden="1">
      <c r="AH2456" s="99">
        <f>+'廃棄物事業経費（歳入）'!B108</f>
        <v>0</v>
      </c>
      <c r="AI2456" s="2">
        <v>2456</v>
      </c>
    </row>
    <row r="2457" spans="34:35" ht="14.25" hidden="1">
      <c r="AH2457" s="99">
        <f>+'廃棄物事業経費（歳入）'!B109</f>
        <v>0</v>
      </c>
      <c r="AI2457" s="2">
        <v>2457</v>
      </c>
    </row>
    <row r="2458" spans="34:35" ht="14.25" hidden="1">
      <c r="AH2458" s="99">
        <f>+'廃棄物事業経費（歳入）'!B110</f>
        <v>0</v>
      </c>
      <c r="AI2458" s="2">
        <v>2458</v>
      </c>
    </row>
    <row r="2459" spans="34:35" ht="14.25" hidden="1">
      <c r="AH2459" s="99">
        <f>+'廃棄物事業経費（歳入）'!B111</f>
        <v>0</v>
      </c>
      <c r="AI2459" s="2">
        <v>2459</v>
      </c>
    </row>
    <row r="2460" spans="34:35" ht="14.25" hidden="1">
      <c r="AH2460" s="99">
        <f>+'廃棄物事業経費（歳入）'!B112</f>
        <v>0</v>
      </c>
      <c r="AI2460" s="2">
        <v>2460</v>
      </c>
    </row>
    <row r="2461" spans="34:35" ht="14.25" hidden="1">
      <c r="AH2461" s="99">
        <f>+'廃棄物事業経費（歳入）'!B113</f>
        <v>0</v>
      </c>
      <c r="AI2461" s="2">
        <v>2461</v>
      </c>
    </row>
    <row r="2462" spans="34:35" ht="14.25" hidden="1">
      <c r="AH2462" s="99">
        <f>+'廃棄物事業経費（歳入）'!B114</f>
        <v>0</v>
      </c>
      <c r="AI2462" s="2">
        <v>2462</v>
      </c>
    </row>
    <row r="2463" spans="34:35" ht="14.25" hidden="1">
      <c r="AH2463" s="99">
        <f>+'廃棄物事業経費（歳入）'!B115</f>
        <v>0</v>
      </c>
      <c r="AI2463" s="2">
        <v>2463</v>
      </c>
    </row>
    <row r="2464" spans="34:35" ht="14.25" hidden="1">
      <c r="AH2464" s="99">
        <f>+'廃棄物事業経費（歳入）'!B116</f>
        <v>0</v>
      </c>
      <c r="AI2464" s="2">
        <v>2464</v>
      </c>
    </row>
    <row r="2465" spans="34:35" ht="14.25" hidden="1">
      <c r="AH2465" s="99">
        <f>+'廃棄物事業経費（歳入）'!B117</f>
        <v>0</v>
      </c>
      <c r="AI2465" s="2">
        <v>2465</v>
      </c>
    </row>
    <row r="2466" spans="34:35" ht="14.25" hidden="1">
      <c r="AH2466" s="99">
        <f>+'廃棄物事業経費（歳入）'!B118</f>
        <v>0</v>
      </c>
      <c r="AI2466" s="2">
        <v>2466</v>
      </c>
    </row>
    <row r="2467" spans="34:35" ht="14.25" hidden="1">
      <c r="AH2467" s="99">
        <f>+'廃棄物事業経費（歳入）'!B119</f>
        <v>0</v>
      </c>
      <c r="AI2467" s="2">
        <v>2467</v>
      </c>
    </row>
    <row r="2468" spans="34:35" ht="14.25" hidden="1">
      <c r="AH2468" s="99">
        <f>+'廃棄物事業経費（歳入）'!B120</f>
        <v>0</v>
      </c>
      <c r="AI2468" s="2">
        <v>2468</v>
      </c>
    </row>
    <row r="2469" spans="34:35" ht="14.25" hidden="1">
      <c r="AH2469" s="99">
        <f>+'廃棄物事業経費（歳入）'!B121</f>
        <v>0</v>
      </c>
      <c r="AI2469" s="2">
        <v>2469</v>
      </c>
    </row>
    <row r="2470" spans="34:35" ht="14.25" hidden="1">
      <c r="AH2470" s="99">
        <f>+'廃棄物事業経費（歳入）'!B122</f>
        <v>0</v>
      </c>
      <c r="AI2470" s="2">
        <v>2470</v>
      </c>
    </row>
    <row r="2471" spans="34:35" ht="14.25" hidden="1">
      <c r="AH2471" s="99">
        <f>+'廃棄物事業経費（歳入）'!B123</f>
        <v>0</v>
      </c>
      <c r="AI2471" s="2">
        <v>2471</v>
      </c>
    </row>
    <row r="2472" spans="34:35" ht="14.25" hidden="1">
      <c r="AH2472" s="99">
        <f>+'廃棄物事業経費（歳入）'!B124</f>
        <v>0</v>
      </c>
      <c r="AI2472" s="2">
        <v>2472</v>
      </c>
    </row>
    <row r="2473" spans="34:35" ht="14.25" hidden="1">
      <c r="AH2473" s="99">
        <f>+'廃棄物事業経費（歳入）'!B125</f>
        <v>0</v>
      </c>
      <c r="AI2473" s="2">
        <v>2473</v>
      </c>
    </row>
    <row r="2474" spans="34:35" ht="14.25" hidden="1">
      <c r="AH2474" s="99">
        <f>+'廃棄物事業経費（歳入）'!B126</f>
        <v>0</v>
      </c>
      <c r="AI2474" s="2">
        <v>2474</v>
      </c>
    </row>
    <row r="2475" spans="34:35" ht="14.25" hidden="1">
      <c r="AH2475" s="99">
        <f>+'廃棄物事業経費（歳入）'!B127</f>
        <v>0</v>
      </c>
      <c r="AI2475" s="2">
        <v>2475</v>
      </c>
    </row>
    <row r="2476" spans="34:35" ht="14.25" hidden="1">
      <c r="AH2476" s="99">
        <f>+'廃棄物事業経費（歳入）'!B128</f>
        <v>0</v>
      </c>
      <c r="AI2476" s="2">
        <v>2476</v>
      </c>
    </row>
    <row r="2477" spans="34:35" ht="14.25" hidden="1">
      <c r="AH2477" s="99">
        <f>+'廃棄物事業経費（歳入）'!B129</f>
        <v>0</v>
      </c>
      <c r="AI2477" s="2">
        <v>2477</v>
      </c>
    </row>
    <row r="2478" spans="34:35" ht="14.25" hidden="1">
      <c r="AH2478" s="99">
        <f>+'廃棄物事業経費（歳入）'!B130</f>
        <v>0</v>
      </c>
      <c r="AI2478" s="2">
        <v>2478</v>
      </c>
    </row>
    <row r="2479" spans="34:35" ht="14.25" hidden="1">
      <c r="AH2479" s="99">
        <f>+'廃棄物事業経費（歳入）'!B131</f>
        <v>0</v>
      </c>
      <c r="AI2479" s="2">
        <v>2479</v>
      </c>
    </row>
    <row r="2480" spans="34:35" ht="14.25" hidden="1">
      <c r="AH2480" s="99">
        <f>+'廃棄物事業経費（歳入）'!B132</f>
        <v>0</v>
      </c>
      <c r="AI2480" s="2">
        <v>2480</v>
      </c>
    </row>
    <row r="2481" spans="34:35" ht="14.25" hidden="1">
      <c r="AH2481" s="99">
        <f>+'廃棄物事業経費（歳入）'!B133</f>
        <v>0</v>
      </c>
      <c r="AI2481" s="2">
        <v>2481</v>
      </c>
    </row>
    <row r="2482" spans="34:35" ht="14.25" hidden="1">
      <c r="AH2482" s="99">
        <f>+'廃棄物事業経費（歳入）'!B134</f>
        <v>0</v>
      </c>
      <c r="AI2482" s="2">
        <v>2482</v>
      </c>
    </row>
    <row r="2483" spans="34:35" ht="14.25" hidden="1">
      <c r="AH2483" s="99">
        <f>+'廃棄物事業経費（歳入）'!B135</f>
        <v>0</v>
      </c>
      <c r="AI2483" s="2">
        <v>2483</v>
      </c>
    </row>
    <row r="2484" spans="34:35" ht="14.25" hidden="1">
      <c r="AH2484" s="99">
        <f>+'廃棄物事業経費（歳入）'!B136</f>
        <v>0</v>
      </c>
      <c r="AI2484" s="2">
        <v>2484</v>
      </c>
    </row>
    <row r="2485" spans="34:35" ht="14.25" hidden="1">
      <c r="AH2485" s="99">
        <f>+'廃棄物事業経費（歳入）'!B137</f>
        <v>0</v>
      </c>
      <c r="AI2485" s="2">
        <v>2485</v>
      </c>
    </row>
    <row r="2486" spans="34:35" ht="14.25" hidden="1">
      <c r="AH2486" s="99">
        <f>+'廃棄物事業経費（歳入）'!B138</f>
        <v>0</v>
      </c>
      <c r="AI2486" s="2">
        <v>2486</v>
      </c>
    </row>
    <row r="2487" spans="34:35" ht="14.25" hidden="1">
      <c r="AH2487" s="99">
        <f>+'廃棄物事業経費（歳入）'!B139</f>
        <v>0</v>
      </c>
      <c r="AI2487" s="2">
        <v>2487</v>
      </c>
    </row>
    <row r="2488" spans="34:35" ht="14.25" hidden="1">
      <c r="AH2488" s="99">
        <f>+'廃棄物事業経費（歳入）'!B140</f>
        <v>0</v>
      </c>
      <c r="AI2488" s="2">
        <v>2488</v>
      </c>
    </row>
    <row r="2489" spans="34:35" ht="14.25" hidden="1">
      <c r="AH2489" s="99">
        <f>+'廃棄物事業経費（歳入）'!B141</f>
        <v>0</v>
      </c>
      <c r="AI2489" s="2">
        <v>2489</v>
      </c>
    </row>
    <row r="2490" spans="34:35" ht="14.25" hidden="1">
      <c r="AH2490" s="99">
        <f>+'廃棄物事業経費（歳入）'!B142</f>
        <v>0</v>
      </c>
      <c r="AI2490" s="2">
        <v>2490</v>
      </c>
    </row>
    <row r="2491" spans="34:35" ht="14.25" hidden="1">
      <c r="AH2491" s="99">
        <f>+'廃棄物事業経費（歳入）'!B143</f>
        <v>0</v>
      </c>
      <c r="AI2491" s="2">
        <v>2491</v>
      </c>
    </row>
    <row r="2492" spans="34:35" ht="14.25" hidden="1">
      <c r="AH2492" s="99">
        <f>+'廃棄物事業経費（歳入）'!B144</f>
        <v>0</v>
      </c>
      <c r="AI2492" s="2">
        <v>2492</v>
      </c>
    </row>
    <row r="2493" spans="34:35" ht="14.25" hidden="1">
      <c r="AH2493" s="99">
        <f>+'廃棄物事業経費（歳入）'!B145</f>
        <v>0</v>
      </c>
      <c r="AI2493" s="2">
        <v>2493</v>
      </c>
    </row>
    <row r="2494" spans="34:35" ht="14.25" hidden="1">
      <c r="AH2494" s="99">
        <f>+'廃棄物事業経費（歳入）'!B146</f>
        <v>0</v>
      </c>
      <c r="AI2494" s="2">
        <v>2494</v>
      </c>
    </row>
    <row r="2495" spans="34:35" ht="14.25" hidden="1">
      <c r="AH2495" s="99">
        <f>+'廃棄物事業経費（歳入）'!B147</f>
        <v>0</v>
      </c>
      <c r="AI2495" s="2">
        <v>2495</v>
      </c>
    </row>
    <row r="2496" spans="34:35" ht="14.25" hidden="1">
      <c r="AH2496" s="99">
        <f>+'廃棄物事業経費（歳入）'!B148</f>
        <v>0</v>
      </c>
      <c r="AI2496" s="2">
        <v>2496</v>
      </c>
    </row>
    <row r="2497" spans="34:35" ht="14.25" hidden="1">
      <c r="AH2497" s="99">
        <f>+'廃棄物事業経費（歳入）'!B149</f>
        <v>0</v>
      </c>
      <c r="AI2497" s="2">
        <v>2497</v>
      </c>
    </row>
    <row r="2498" spans="34:35" ht="14.25" hidden="1">
      <c r="AH2498" s="99">
        <f>+'廃棄物事業経費（歳入）'!B150</f>
        <v>0</v>
      </c>
      <c r="AI2498" s="2">
        <v>2498</v>
      </c>
    </row>
    <row r="2499" spans="34:35" ht="14.25" hidden="1">
      <c r="AH2499" s="99">
        <f>+'廃棄物事業経費（歳入）'!B151</f>
        <v>0</v>
      </c>
      <c r="AI2499" s="2">
        <v>2499</v>
      </c>
    </row>
    <row r="2500" spans="34:35" ht="14.25" hidden="1">
      <c r="AH2500" s="99">
        <f>+'廃棄物事業経費（歳入）'!B152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2012-03-30T03:40:31Z</dcterms:modified>
  <cp:category/>
  <cp:version/>
  <cp:contentType/>
  <cp:contentStatus/>
</cp:coreProperties>
</file>