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'市町村分担金内訳'!$A$6:$DU$15</definedName>
    <definedName name="_xlnm._FilterDatabase" localSheetId="4" hidden="1">'組合分担金内訳'!$A$6:$BE$24</definedName>
    <definedName name="_xlnm._FilterDatabase" localSheetId="3" hidden="1">'廃棄物事業経費（歳出）'!$A$6:$CI$32</definedName>
    <definedName name="_xlnm._FilterDatabase" localSheetId="2" hidden="1">'廃棄物事業経費（歳入）'!$A$6:$AD$32</definedName>
    <definedName name="_xlnm._FilterDatabase" localSheetId="0" hidden="1">'廃棄物事業経費（市町村）'!$A$6:$DJ$24</definedName>
    <definedName name="_xlnm._FilterDatabase" localSheetId="1" hidden="1">'廃棄物事業経費（組合）'!$A$6:$DJ$15</definedName>
    <definedName name="_xlnm.Print_Area" localSheetId="6">'経費集計'!$A$1:$M$33</definedName>
    <definedName name="_xlnm.Print_Area" localSheetId="5">'市町村分担金内訳'!$A$2:$DU$15</definedName>
    <definedName name="_xlnm.Print_Area" localSheetId="4">'組合分担金内訳'!$A$2:$BE$24</definedName>
    <definedName name="_xlnm.Print_Area" localSheetId="3">'廃棄物事業経費（歳出）'!$A$2:$CI$32</definedName>
    <definedName name="_xlnm.Print_Area" localSheetId="2">'廃棄物事業経費（歳入）'!$A$2:$AD$32</definedName>
    <definedName name="_xlnm.Print_Area" localSheetId="0">'廃棄物事業経費（市町村）'!$A$2:$DJ$24</definedName>
    <definedName name="_xlnm.Print_Area" localSheetId="1">'廃棄物事業経費（組合）'!$A$2:$DJ$15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<sst xmlns="http://schemas.openxmlformats.org/spreadsheetml/2006/main" count="1962" uniqueCount="403">
  <si>
    <t>37000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</si>
  <si>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</si>
  <si>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</si>
  <si>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</si>
  <si>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</si>
  <si>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</si>
  <si>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</si>
  <si>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</si>
  <si>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</si>
  <si>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</si>
  <si>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</si>
  <si>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</si>
  <si>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</si>
  <si>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</si>
  <si>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</si>
  <si>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</si>
  <si>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</si>
  <si>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</si>
  <si>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</si>
  <si>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</si>
  <si>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</si>
  <si>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</si>
  <si>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</si>
  <si>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</si>
  <si>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</si>
  <si>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</si>
  <si>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</si>
  <si>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</si>
  <si>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</si>
  <si>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</si>
  <si>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</si>
  <si>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</si>
  <si>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</si>
  <si>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</si>
  <si>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</si>
  <si>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</si>
  <si>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</si>
  <si>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</si>
  <si>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</si>
  <si>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</si>
  <si>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</si>
  <si>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</si>
  <si>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</si>
  <si>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</si>
  <si>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</si>
  <si>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</si>
  <si>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</si>
  <si>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</si>
  <si>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</si>
  <si>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</si>
  <si>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</si>
  <si>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</si>
  <si>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</si>
  <si>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</si>
  <si>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</si>
  <si>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</si>
  <si>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</si>
  <si>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</si>
  <si>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</si>
  <si>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</si>
  <si>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</si>
  <si>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</si>
  <si>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</si>
  <si>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</si>
  <si>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</si>
  <si>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</si>
  <si>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</si>
  <si>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</si>
  <si>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</si>
  <si>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</si>
  <si>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</si>
  <si>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</si>
  <si>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</si>
  <si>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</si>
  <si>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</si>
  <si>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</si>
  <si>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</si>
  <si>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</si>
  <si>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</si>
  <si>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</si>
  <si>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</si>
  <si>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</si>
  <si>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</si>
  <si>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</si>
  <si>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</si>
  <si>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</si>
  <si>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</si>
  <si>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</si>
  <si>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</si>
  <si>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</si>
  <si>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</si>
  <si>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</si>
  <si>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</si>
  <si>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</si>
  <si>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</si>
  <si>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</si>
  <si>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</si>
  <si>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</si>
  <si>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</si>
  <si>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</si>
  <si>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</si>
  <si>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</si>
  <si>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</si>
  <si>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</si>
  <si>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</si>
  <si>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</si>
  <si>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</si>
  <si>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</si>
  <si>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</si>
  <si>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</si>
  <si>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</si>
  <si>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</si>
  <si>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</si>
  <si>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</si>
  <si>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</si>
  <si>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</si>
  <si>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</si>
  <si>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</si>
  <si>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</si>
  <si>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</si>
  <si>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</si>
  <si>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</si>
  <si>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</si>
  <si>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</si>
  <si>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</si>
  <si>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</si>
  <si>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</si>
  <si>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</si>
  <si>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</si>
  <si>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</si>
  <si>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</si>
  <si>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</si>
  <si>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</si>
  <si>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</si>
  <si>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</si>
  <si>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</si>
  <si>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</si>
  <si>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</si>
  <si>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</si>
  <si>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</si>
  <si>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</si>
  <si>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</si>
  <si>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</si>
  <si>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</si>
  <si>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</si>
  <si>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</si>
  <si>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</si>
  <si>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</si>
  <si>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</si>
  <si>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</si>
  <si>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</si>
  <si>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</si>
  <si>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</si>
  <si>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</si>
  <si>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</si>
  <si>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</si>
  <si>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</si>
  <si>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</si>
  <si>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</si>
  <si>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</si>
  <si>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</si>
  <si>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</si>
  <si>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</si>
  <si>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</si>
  <si>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</si>
  <si>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</si>
  <si>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</si>
  <si>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</si>
  <si>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</si>
  <si>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</si>
  <si>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</si>
  <si>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</si>
  <si>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</si>
  <si>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</si>
  <si>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</si>
  <si>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</si>
  <si>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</si>
  <si>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</si>
  <si>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</si>
  <si>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</si>
  <si>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</si>
  <si>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</si>
  <si>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</si>
  <si>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</si>
  <si>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</si>
  <si>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</si>
  <si>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</si>
  <si>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</si>
  <si>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</si>
  <si>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</si>
  <si>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</si>
  <si>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</si>
  <si>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</si>
  <si>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</si>
  <si>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</si>
  <si>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</si>
  <si>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</si>
  <si>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</si>
  <si>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</si>
  <si>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</si>
  <si>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</si>
  <si>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</si>
  <si>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</si>
  <si>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</si>
  <si>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</si>
  <si>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</si>
  <si>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</si>
  <si>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</si>
  <si>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</si>
  <si>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</si>
  <si>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</si>
  <si>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</si>
  <si>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</si>
  <si>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</si>
  <si>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</si>
  <si>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</si>
  <si>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</si>
  <si>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</si>
  <si>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</si>
  <si>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</si>
  <si>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</si>
  <si>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</si>
  <si>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</si>
  <si>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</si>
  <si>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</si>
  <si>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</si>
  <si>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</si>
  <si>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</si>
  <si>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</si>
  <si>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</si>
  <si>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</si>
  <si>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</si>
  <si>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</si>
  <si>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</si>
  <si>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</si>
  <si>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</si>
  <si>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</si>
  <si>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</si>
  <si>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</si>
  <si>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</si>
  <si>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</si>
  <si>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</si>
  <si>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</si>
  <si>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</si>
  <si>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合計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</si>
  <si>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</si>
  <si>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</si>
  <si>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</si>
  <si>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</si>
  <si>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</si>
  <si>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</si>
  <si>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</si>
  <si>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</si>
  <si>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</si>
  <si>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</si>
  <si>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</si>
  <si>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</si>
  <si>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</si>
  <si>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</si>
  <si>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</si>
  <si>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</si>
  <si>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</si>
  <si>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</si>
  <si>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</si>
  <si>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</si>
  <si>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</si>
  <si>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</si>
  <si>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</si>
  <si>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</si>
  <si>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</si>
  <si>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</si>
  <si>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</si>
  <si>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</si>
  <si>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</si>
  <si>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</si>
  <si>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</si>
  <si>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</si>
  <si>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</si>
  <si>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</si>
  <si>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</si>
  <si>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</si>
  <si>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</si>
  <si>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</si>
  <si>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</si>
  <si>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</si>
  <si>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</si>
  <si>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</si>
  <si>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</si>
  <si>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</si>
  <si>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</si>
  <si>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</si>
  <si>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</si>
  <si>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</si>
  <si>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</si>
  <si>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</si>
  <si>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</si>
  <si>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</si>
  <si>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</si>
  <si>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</si>
  <si>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</si>
  <si>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</si>
  <si>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</si>
  <si>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</si>
  <si>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</si>
  <si>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</si>
  <si>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</si>
  <si>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</si>
  <si>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</si>
  <si>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</si>
  <si>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</si>
  <si>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</si>
  <si>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</si>
  <si>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</si>
  <si>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</si>
  <si>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</si>
  <si>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</si>
  <si>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</si>
  <si>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</si>
  <si>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</si>
  <si>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</si>
  <si>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</si>
  <si>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</si>
  <si>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</si>
  <si>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</si>
  <si>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</si>
  <si>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</si>
  <si>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</si>
  <si>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</si>
  <si>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</si>
  <si>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</si>
  <si>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</si>
  <si>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</si>
  <si>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</si>
  <si>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</si>
  <si>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</si>
  <si>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</si>
  <si>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</si>
  <si>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</si>
  <si>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</si>
  <si>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</si>
  <si>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</si>
  <si>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</si>
  <si>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</si>
  <si>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</si>
  <si>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</si>
  <si>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</si>
  <si>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</si>
  <si>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</si>
  <si>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</si>
  <si>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</si>
  <si>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</si>
  <si>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香川県</t>
  </si>
  <si>
    <t>37831</t>
  </si>
  <si>
    <t>土庄町小豆島町環境衛生組合</t>
  </si>
  <si>
    <t>37322</t>
  </si>
  <si>
    <t>37324</t>
  </si>
  <si>
    <t>37833</t>
  </si>
  <si>
    <t>三観衛生組合</t>
  </si>
  <si>
    <t>37205</t>
  </si>
  <si>
    <t>37208</t>
  </si>
  <si>
    <t>37858</t>
  </si>
  <si>
    <t>大川広域行政組合</t>
  </si>
  <si>
    <t>37206</t>
  </si>
  <si>
    <t>37207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</si>
  <si>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</si>
  <si>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</si>
  <si>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</si>
  <si>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</si>
  <si>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</si>
  <si>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</si>
  <si>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37202</t>
  </si>
  <si>
    <t>37204</t>
  </si>
  <si>
    <t>37403</t>
  </si>
  <si>
    <t>37404</t>
  </si>
  <si>
    <t>37406</t>
  </si>
  <si>
    <t>37869</t>
  </si>
  <si>
    <t>坂出、宇多津広域行政事務組合</t>
  </si>
  <si>
    <t>37203</t>
  </si>
  <si>
    <t>37386</t>
  </si>
  <si>
    <t>37882</t>
  </si>
  <si>
    <t>香川県東部清掃施設組合</t>
  </si>
  <si>
    <t>37341</t>
  </si>
  <si>
    <t>37201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</si>
  <si>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</si>
  <si>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</si>
  <si>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</si>
  <si>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</si>
  <si>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</si>
  <si>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</si>
  <si>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</si>
  <si>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</si>
  <si>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　</t>
  </si>
  <si>
    <t>土庄町</t>
  </si>
  <si>
    <t>小豆島町</t>
  </si>
  <si>
    <t>三木町</t>
  </si>
  <si>
    <t>37364</t>
  </si>
  <si>
    <t>直島町</t>
  </si>
  <si>
    <t>宇多津町</t>
  </si>
  <si>
    <t>37387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</si>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</sst>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11204967</v>
      </c>
      <c r="E7" s="192">
        <f>SUM(E8:E186)</f>
        <v>2930955</v>
      </c>
      <c r="F7" s="192">
        <f>SUM(F8:F186)</f>
        <v>277493</v>
      </c>
      <c r="G7" s="192">
        <f>SUM(G8:G186)</f>
        <v>0</v>
      </c>
      <c r="H7" s="192">
        <f>SUM(H8:H186)</f>
        <v>229898</v>
      </c>
      <c r="I7" s="192">
        <f>SUM(I8:I186)</f>
        <v>1835939</v>
      </c>
      <c r="J7" s="192" t="s">
        <v>206</v>
      </c>
      <c r="K7" s="192">
        <f>SUM(K8:K186)</f>
        <v>587625</v>
      </c>
      <c r="L7" s="192">
        <f>SUM(L8:L186)</f>
        <v>8274012</v>
      </c>
      <c r="M7" s="192">
        <f>SUM(M8:M186)</f>
        <v>2877752</v>
      </c>
      <c r="N7" s="192">
        <f>SUM(N8:N186)</f>
        <v>976853</v>
      </c>
      <c r="O7" s="192">
        <f>SUM(O8:O186)</f>
        <v>0</v>
      </c>
      <c r="P7" s="192">
        <f>SUM(P8:P186)</f>
        <v>0</v>
      </c>
      <c r="Q7" s="192">
        <f>SUM(Q8:Q186)</f>
        <v>21302</v>
      </c>
      <c r="R7" s="192">
        <f>SUM(R8:R186)</f>
        <v>694424</v>
      </c>
      <c r="S7" s="192" t="s">
        <v>206</v>
      </c>
      <c r="T7" s="192">
        <f>SUM(T8:T186)</f>
        <v>261127</v>
      </c>
      <c r="U7" s="192">
        <f>SUM(U8:U186)</f>
        <v>1900899</v>
      </c>
      <c r="V7" s="192">
        <f>SUM(V8:V186)</f>
        <v>14082719</v>
      </c>
      <c r="W7" s="192">
        <f>SUM(W8:W186)</f>
        <v>3907808</v>
      </c>
      <c r="X7" s="192">
        <f>SUM(X8:X186)</f>
        <v>277493</v>
      </c>
      <c r="Y7" s="192">
        <f>SUM(Y8:Y186)</f>
        <v>0</v>
      </c>
      <c r="Z7" s="192">
        <f>SUM(Z8:Z186)</f>
        <v>251200</v>
      </c>
      <c r="AA7" s="192">
        <f>SUM(AA8:AA186)</f>
        <v>2530363</v>
      </c>
      <c r="AB7" s="192" t="s">
        <v>206</v>
      </c>
      <c r="AC7" s="192">
        <f>SUM(AC8:AC186)</f>
        <v>848752</v>
      </c>
      <c r="AD7" s="192">
        <f>SUM(AD8:AD186)</f>
        <v>10174911</v>
      </c>
      <c r="AE7" s="192">
        <f>SUM(AE8:AE186)</f>
        <v>372479</v>
      </c>
      <c r="AF7" s="192">
        <f>SUM(AF8:AF186)</f>
        <v>368995</v>
      </c>
      <c r="AG7" s="192">
        <f>SUM(AG8:AG186)</f>
        <v>0</v>
      </c>
      <c r="AH7" s="192">
        <f>SUM(AH8:AH186)</f>
        <v>101786</v>
      </c>
      <c r="AI7" s="192">
        <f>SUM(AI8:AI186)</f>
        <v>259817</v>
      </c>
      <c r="AJ7" s="192">
        <f>SUM(AJ8:AJ186)</f>
        <v>7392</v>
      </c>
      <c r="AK7" s="192">
        <f>SUM(AK8:AK186)</f>
        <v>3484</v>
      </c>
      <c r="AL7" s="192">
        <f>SUM(AL8:AL186)</f>
        <v>0</v>
      </c>
      <c r="AM7" s="192">
        <f>SUM(AM8:AM186)</f>
        <v>8480499</v>
      </c>
      <c r="AN7" s="192">
        <f>SUM(AN8:AN186)</f>
        <v>3144648</v>
      </c>
      <c r="AO7" s="192">
        <f>SUM(AO8:AO186)</f>
        <v>1088833</v>
      </c>
      <c r="AP7" s="192">
        <f>SUM(AP8:AP186)</f>
        <v>1805892</v>
      </c>
      <c r="AQ7" s="192">
        <f>SUM(AQ8:AQ186)</f>
        <v>207858</v>
      </c>
      <c r="AR7" s="192">
        <f>SUM(AR8:AR186)</f>
        <v>42065</v>
      </c>
      <c r="AS7" s="192">
        <f>SUM(AS8:AS186)</f>
        <v>661008</v>
      </c>
      <c r="AT7" s="192">
        <f>SUM(AT8:AT186)</f>
        <v>273898</v>
      </c>
      <c r="AU7" s="192">
        <f>SUM(AU8:AU186)</f>
        <v>278379</v>
      </c>
      <c r="AV7" s="192">
        <f>SUM(AV8:AV186)</f>
        <v>108731</v>
      </c>
      <c r="AW7" s="192">
        <f>SUM(AW8:AW186)</f>
        <v>125142</v>
      </c>
      <c r="AX7" s="192">
        <f>SUM(AX8:AX186)</f>
        <v>4515163</v>
      </c>
      <c r="AY7" s="192">
        <f>SUM(AY8:AY186)</f>
        <v>2151541</v>
      </c>
      <c r="AZ7" s="192">
        <f>SUM(AZ8:AZ186)</f>
        <v>1986791</v>
      </c>
      <c r="BA7" s="192">
        <f>SUM(BA8:BA186)</f>
        <v>335307</v>
      </c>
      <c r="BB7" s="192">
        <f>SUM(BB8:BB186)</f>
        <v>41524</v>
      </c>
      <c r="BC7" s="192">
        <f>SUM(BC8:BC186)</f>
        <v>2148990</v>
      </c>
      <c r="BD7" s="192">
        <f>SUM(BD8:BD186)</f>
        <v>34538</v>
      </c>
      <c r="BE7" s="192">
        <f>SUM(BE8:BE186)</f>
        <v>202999</v>
      </c>
      <c r="BF7" s="192">
        <f>SUM(BF8:BF186)</f>
        <v>9055977</v>
      </c>
      <c r="BG7" s="192">
        <f>SUM(BG8:BG186)</f>
        <v>35648</v>
      </c>
      <c r="BH7" s="192">
        <f>SUM(BH8:BH186)</f>
        <v>31133</v>
      </c>
      <c r="BI7" s="192">
        <f>SUM(BI8:BI186)</f>
        <v>4189</v>
      </c>
      <c r="BJ7" s="192">
        <f>SUM(BJ8:BJ186)</f>
        <v>0</v>
      </c>
      <c r="BK7" s="192">
        <f>SUM(BK8:BK186)</f>
        <v>26944</v>
      </c>
      <c r="BL7" s="192">
        <f>SUM(BL8:BL186)</f>
        <v>0</v>
      </c>
      <c r="BM7" s="192">
        <f>SUM(BM8:BM186)</f>
        <v>4515</v>
      </c>
      <c r="BN7" s="192">
        <f>SUM(BN8:BN186)</f>
        <v>180545</v>
      </c>
      <c r="BO7" s="192">
        <f>SUM(BO8:BO186)</f>
        <v>1921627</v>
      </c>
      <c r="BP7" s="192">
        <f>SUM(BP8:BP186)</f>
        <v>681316</v>
      </c>
      <c r="BQ7" s="192">
        <f>SUM(BQ8:BQ186)</f>
        <v>236273</v>
      </c>
      <c r="BR7" s="192">
        <f>SUM(BR8:BR186)</f>
        <v>380883</v>
      </c>
      <c r="BS7" s="192">
        <f>SUM(BS8:BS186)</f>
        <v>34268</v>
      </c>
      <c r="BT7" s="192">
        <f>SUM(BT8:BT186)</f>
        <v>29892</v>
      </c>
      <c r="BU7" s="192">
        <f>SUM(BU8:BU186)</f>
        <v>464344</v>
      </c>
      <c r="BV7" s="192">
        <f>SUM(BV8:BV186)</f>
        <v>177513</v>
      </c>
      <c r="BW7" s="192">
        <f>SUM(BW8:BW186)</f>
        <v>144726</v>
      </c>
      <c r="BX7" s="192">
        <f>SUM(BX8:BX186)</f>
        <v>142105</v>
      </c>
      <c r="BY7" s="192">
        <f>SUM(BY8:BY186)</f>
        <v>29401</v>
      </c>
      <c r="BZ7" s="192">
        <f>SUM(BZ8:BZ186)</f>
        <v>746566</v>
      </c>
      <c r="CA7" s="192">
        <f>SUM(CA8:CA186)</f>
        <v>271434</v>
      </c>
      <c r="CB7" s="192">
        <f>SUM(CB8:CB186)</f>
        <v>277156</v>
      </c>
      <c r="CC7" s="192">
        <f>SUM(CC8:CC186)</f>
        <v>153064</v>
      </c>
      <c r="CD7" s="192">
        <f>SUM(CD8:CD186)</f>
        <v>44912</v>
      </c>
      <c r="CE7" s="192">
        <f>SUM(CE8:CE186)</f>
        <v>712824</v>
      </c>
      <c r="CF7" s="192">
        <f>SUM(CF8:CF186)</f>
        <v>0</v>
      </c>
      <c r="CG7" s="192">
        <f>SUM(CG8:CG186)</f>
        <v>27108</v>
      </c>
      <c r="CH7" s="192">
        <f>SUM(CH8:CH186)</f>
        <v>1984383</v>
      </c>
      <c r="CI7" s="192">
        <f>SUM(CI8:CI186)</f>
        <v>408127</v>
      </c>
      <c r="CJ7" s="192">
        <f>SUM(CJ8:CJ186)</f>
        <v>400128</v>
      </c>
      <c r="CK7" s="192">
        <f>SUM(CK8:CK186)</f>
        <v>4189</v>
      </c>
      <c r="CL7" s="192">
        <f>SUM(CL8:CL186)</f>
        <v>101786</v>
      </c>
      <c r="CM7" s="192">
        <f>SUM(CM8:CM186)</f>
        <v>286761</v>
      </c>
      <c r="CN7" s="192">
        <f>SUM(CN8:CN186)</f>
        <v>7392</v>
      </c>
      <c r="CO7" s="192">
        <f>SUM(CO8:CO186)</f>
        <v>7999</v>
      </c>
      <c r="CP7" s="192">
        <f>SUM(CP8:CP186)</f>
        <v>180545</v>
      </c>
      <c r="CQ7" s="192">
        <f>SUM(CQ8:CQ186)</f>
        <v>10402126</v>
      </c>
      <c r="CR7" s="192">
        <f>SUM(CR8:CR186)</f>
        <v>3825964</v>
      </c>
      <c r="CS7" s="192">
        <f>SUM(CS8:CS186)</f>
        <v>1325106</v>
      </c>
      <c r="CT7" s="192">
        <f>SUM(CT8:CT186)</f>
        <v>2186775</v>
      </c>
      <c r="CU7" s="192">
        <f>SUM(CU8:CU186)</f>
        <v>242126</v>
      </c>
      <c r="CV7" s="192">
        <f>SUM(CV8:CV186)</f>
        <v>71957</v>
      </c>
      <c r="CW7" s="192">
        <f>SUM(CW8:CW186)</f>
        <v>1125352</v>
      </c>
      <c r="CX7" s="192">
        <f>SUM(CX8:CX186)</f>
        <v>451411</v>
      </c>
      <c r="CY7" s="192">
        <f>SUM(CY8:CY186)</f>
        <v>423105</v>
      </c>
      <c r="CZ7" s="192">
        <f>SUM(CZ8:CZ186)</f>
        <v>250836</v>
      </c>
      <c r="DA7" s="192">
        <f>SUM(DA8:DA186)</f>
        <v>154543</v>
      </c>
      <c r="DB7" s="192">
        <f>SUM(DB8:DB186)</f>
        <v>5261729</v>
      </c>
      <c r="DC7" s="192">
        <f>SUM(DC8:DC186)</f>
        <v>2422975</v>
      </c>
      <c r="DD7" s="192">
        <f>SUM(DD8:DD186)</f>
        <v>2263947</v>
      </c>
      <c r="DE7" s="192">
        <f>SUM(DE8:DE186)</f>
        <v>488371</v>
      </c>
      <c r="DF7" s="192">
        <f>SUM(DF8:DF186)</f>
        <v>86436</v>
      </c>
      <c r="DG7" s="192">
        <f>SUM(DG8:DG186)</f>
        <v>2861814</v>
      </c>
      <c r="DH7" s="192">
        <f>SUM(DH8:DH186)</f>
        <v>34538</v>
      </c>
      <c r="DI7" s="192">
        <f>SUM(DI8:DI186)</f>
        <v>230107</v>
      </c>
      <c r="DJ7" s="192">
        <f>SUM(DJ8:DJ186)</f>
        <v>11040360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24">SUM(E8,+L8)</f>
        <v>5399654</v>
      </c>
      <c r="E8" s="120">
        <f aca="true" t="shared" si="1" ref="E8:E24">SUM(F8:I8)+K8</f>
        <v>2023879</v>
      </c>
      <c r="F8" s="120">
        <v>276556</v>
      </c>
      <c r="G8" s="120">
        <v>0</v>
      </c>
      <c r="H8" s="120">
        <v>212500</v>
      </c>
      <c r="I8" s="120">
        <v>1305153</v>
      </c>
      <c r="J8" s="121" t="s">
        <v>206</v>
      </c>
      <c r="K8" s="120">
        <v>229670</v>
      </c>
      <c r="L8" s="120">
        <v>3375775</v>
      </c>
      <c r="M8" s="120">
        <f aca="true" t="shared" si="2" ref="M8:M24">SUM(N8,+U8)</f>
        <v>564381</v>
      </c>
      <c r="N8" s="120">
        <f aca="true" t="shared" si="3" ref="N8:N24">SUM(O8:R8)+T8</f>
        <v>123023</v>
      </c>
      <c r="O8" s="120">
        <v>0</v>
      </c>
      <c r="P8" s="120">
        <v>0</v>
      </c>
      <c r="Q8" s="120">
        <v>0</v>
      </c>
      <c r="R8" s="120">
        <v>0</v>
      </c>
      <c r="S8" s="121" t="s">
        <v>206</v>
      </c>
      <c r="T8" s="120">
        <v>123023</v>
      </c>
      <c r="U8" s="120">
        <v>441358</v>
      </c>
      <c r="V8" s="120">
        <f aca="true" t="shared" si="4" ref="V8:V24">+SUM(D8,M8)</f>
        <v>5964035</v>
      </c>
      <c r="W8" s="120">
        <f aca="true" t="shared" si="5" ref="W8:W24">+SUM(E8,N8)</f>
        <v>2146902</v>
      </c>
      <c r="X8" s="120">
        <f aca="true" t="shared" si="6" ref="X8:X24">+SUM(F8,O8)</f>
        <v>276556</v>
      </c>
      <c r="Y8" s="120">
        <f aca="true" t="shared" si="7" ref="Y8:Y24">+SUM(G8,P8)</f>
        <v>0</v>
      </c>
      <c r="Z8" s="120">
        <f aca="true" t="shared" si="8" ref="Z8:Z24">+SUM(H8,Q8)</f>
        <v>212500</v>
      </c>
      <c r="AA8" s="120">
        <f aca="true" t="shared" si="9" ref="AA8:AA24">+SUM(I8,R8)</f>
        <v>1305153</v>
      </c>
      <c r="AB8" s="121" t="s">
        <v>206</v>
      </c>
      <c r="AC8" s="120">
        <f aca="true" t="shared" si="10" ref="AC8:AC24">+SUM(K8,T8)</f>
        <v>352693</v>
      </c>
      <c r="AD8" s="120">
        <f aca="true" t="shared" si="11" ref="AD8:AD24">+SUM(L8,U8)</f>
        <v>3817133</v>
      </c>
      <c r="AE8" s="120">
        <f aca="true" t="shared" si="12" ref="AE8:AE24">SUM(AF8,+AK8)</f>
        <v>329053</v>
      </c>
      <c r="AF8" s="120">
        <f aca="true" t="shared" si="13" ref="AF8:AF24">SUM(AG8:AJ8)</f>
        <v>329053</v>
      </c>
      <c r="AG8" s="120">
        <v>0</v>
      </c>
      <c r="AH8" s="120">
        <v>101702</v>
      </c>
      <c r="AI8" s="120">
        <v>219959</v>
      </c>
      <c r="AJ8" s="120">
        <v>7392</v>
      </c>
      <c r="AK8" s="120">
        <v>0</v>
      </c>
      <c r="AL8" s="120">
        <v>0</v>
      </c>
      <c r="AM8" s="120">
        <f aca="true" t="shared" si="14" ref="AM8:AM24">SUM(AN8,AS8,AW8,AX8,BD8)</f>
        <v>5070601</v>
      </c>
      <c r="AN8" s="120">
        <f aca="true" t="shared" si="15" ref="AN8:AN24">SUM(AO8:AR8)</f>
        <v>1482373</v>
      </c>
      <c r="AO8" s="120">
        <v>772635</v>
      </c>
      <c r="AP8" s="120">
        <v>566078</v>
      </c>
      <c r="AQ8" s="120">
        <v>133727</v>
      </c>
      <c r="AR8" s="120">
        <v>9933</v>
      </c>
      <c r="AS8" s="120">
        <f aca="true" t="shared" si="16" ref="AS8:AS24">SUM(AT8:AV8)</f>
        <v>415848</v>
      </c>
      <c r="AT8" s="120">
        <v>133798</v>
      </c>
      <c r="AU8" s="120">
        <v>203074</v>
      </c>
      <c r="AV8" s="120">
        <v>78976</v>
      </c>
      <c r="AW8" s="120">
        <v>75877</v>
      </c>
      <c r="AX8" s="120">
        <f aca="true" t="shared" si="17" ref="AX8:AX24">SUM(AY8:BB8)</f>
        <v>3093876</v>
      </c>
      <c r="AY8" s="120">
        <v>1377912</v>
      </c>
      <c r="AZ8" s="120">
        <v>1703124</v>
      </c>
      <c r="BA8" s="120">
        <v>12840</v>
      </c>
      <c r="BB8" s="120">
        <v>0</v>
      </c>
      <c r="BC8" s="120">
        <v>0</v>
      </c>
      <c r="BD8" s="120">
        <v>2627</v>
      </c>
      <c r="BE8" s="120">
        <v>0</v>
      </c>
      <c r="BF8" s="120">
        <f aca="true" t="shared" si="18" ref="BF8:BF24">SUM(AE8,+AM8,+BE8)</f>
        <v>5399654</v>
      </c>
      <c r="BG8" s="120">
        <f aca="true" t="shared" si="19" ref="BG8:BG24">SUM(BH8,+BM8)</f>
        <v>34683</v>
      </c>
      <c r="BH8" s="120">
        <f aca="true" t="shared" si="20" ref="BH8:BH24">SUM(BI8:BL8)</f>
        <v>30168</v>
      </c>
      <c r="BI8" s="120">
        <v>3224</v>
      </c>
      <c r="BJ8" s="120">
        <v>0</v>
      </c>
      <c r="BK8" s="120">
        <v>26944</v>
      </c>
      <c r="BL8" s="120">
        <v>0</v>
      </c>
      <c r="BM8" s="120">
        <v>4515</v>
      </c>
      <c r="BN8" s="120">
        <v>0</v>
      </c>
      <c r="BO8" s="120">
        <f aca="true" t="shared" si="21" ref="BO8:BO24">SUM(BP8,BU8,BY8,BZ8,CF8)</f>
        <v>529159</v>
      </c>
      <c r="BP8" s="120">
        <f aca="true" t="shared" si="22" ref="BP8:BP24">SUM(BQ8:BT8)</f>
        <v>163471</v>
      </c>
      <c r="BQ8" s="120">
        <v>116830</v>
      </c>
      <c r="BR8" s="120">
        <v>0</v>
      </c>
      <c r="BS8" s="120">
        <v>16749</v>
      </c>
      <c r="BT8" s="120">
        <v>29892</v>
      </c>
      <c r="BU8" s="120">
        <f aca="true" t="shared" si="23" ref="BU8:BU24">SUM(BV8:BX8)</f>
        <v>307596</v>
      </c>
      <c r="BV8" s="120">
        <v>126875</v>
      </c>
      <c r="BW8" s="120">
        <v>38616</v>
      </c>
      <c r="BX8" s="120">
        <v>142105</v>
      </c>
      <c r="BY8" s="120">
        <v>0</v>
      </c>
      <c r="BZ8" s="120">
        <f aca="true" t="shared" si="24" ref="BZ8:BZ24">SUM(CA8:CD8)</f>
        <v>58092</v>
      </c>
      <c r="CA8" s="120">
        <v>8018</v>
      </c>
      <c r="CB8" s="120">
        <v>3616</v>
      </c>
      <c r="CC8" s="120">
        <v>46458</v>
      </c>
      <c r="CD8" s="120">
        <v>0</v>
      </c>
      <c r="CE8" s="120">
        <v>0</v>
      </c>
      <c r="CF8" s="120">
        <v>0</v>
      </c>
      <c r="CG8" s="120">
        <v>539</v>
      </c>
      <c r="CH8" s="120">
        <f aca="true" t="shared" si="25" ref="CH8:CH24">SUM(BG8,+BO8,+CG8)</f>
        <v>564381</v>
      </c>
      <c r="CI8" s="120">
        <f aca="true" t="shared" si="26" ref="CI8:CX23">SUM(AE8,+BG8)</f>
        <v>363736</v>
      </c>
      <c r="CJ8" s="120">
        <f t="shared" si="26"/>
        <v>359221</v>
      </c>
      <c r="CK8" s="120">
        <f t="shared" si="26"/>
        <v>3224</v>
      </c>
      <c r="CL8" s="120">
        <f t="shared" si="26"/>
        <v>101702</v>
      </c>
      <c r="CM8" s="120">
        <f t="shared" si="26"/>
        <v>246903</v>
      </c>
      <c r="CN8" s="120">
        <f t="shared" si="26"/>
        <v>7392</v>
      </c>
      <c r="CO8" s="120">
        <f t="shared" si="26"/>
        <v>4515</v>
      </c>
      <c r="CP8" s="120">
        <f t="shared" si="26"/>
        <v>0</v>
      </c>
      <c r="CQ8" s="120">
        <f t="shared" si="26"/>
        <v>5599760</v>
      </c>
      <c r="CR8" s="120">
        <f t="shared" si="26"/>
        <v>1645844</v>
      </c>
      <c r="CS8" s="120">
        <f t="shared" si="26"/>
        <v>889465</v>
      </c>
      <c r="CT8" s="120">
        <f t="shared" si="26"/>
        <v>566078</v>
      </c>
      <c r="CU8" s="120">
        <f t="shared" si="26"/>
        <v>150476</v>
      </c>
      <c r="CV8" s="120">
        <f t="shared" si="26"/>
        <v>39825</v>
      </c>
      <c r="CW8" s="120">
        <f t="shared" si="26"/>
        <v>723444</v>
      </c>
      <c r="CX8" s="120">
        <f t="shared" si="26"/>
        <v>260673</v>
      </c>
      <c r="CY8" s="120">
        <f aca="true" t="shared" si="27" ref="CY8:CY24">SUM(AU8,+BW8)</f>
        <v>241690</v>
      </c>
      <c r="CZ8" s="120">
        <f aca="true" t="shared" si="28" ref="CZ8:CZ24">SUM(AV8,+BX8)</f>
        <v>221081</v>
      </c>
      <c r="DA8" s="120">
        <f aca="true" t="shared" si="29" ref="DA8:DA24">SUM(AW8,+BY8)</f>
        <v>75877</v>
      </c>
      <c r="DB8" s="120">
        <f aca="true" t="shared" si="30" ref="DB8:DB24">SUM(AX8,+BZ8)</f>
        <v>3151968</v>
      </c>
      <c r="DC8" s="120">
        <f aca="true" t="shared" si="31" ref="DC8:DC24">SUM(AY8,+CA8)</f>
        <v>1385930</v>
      </c>
      <c r="DD8" s="120">
        <f aca="true" t="shared" si="32" ref="DD8:DD24">SUM(AZ8,+CB8)</f>
        <v>1706740</v>
      </c>
      <c r="DE8" s="120">
        <f aca="true" t="shared" si="33" ref="DE8:DE24">SUM(BA8,+CC8)</f>
        <v>59298</v>
      </c>
      <c r="DF8" s="120">
        <f aca="true" t="shared" si="34" ref="DF8:DF24">SUM(BB8,+CD8)</f>
        <v>0</v>
      </c>
      <c r="DG8" s="120">
        <f aca="true" t="shared" si="35" ref="DG8:DG24">SUM(BC8,+CE8)</f>
        <v>0</v>
      </c>
      <c r="DH8" s="120">
        <f aca="true" t="shared" si="36" ref="DH8:DH24">SUM(BD8,+CF8)</f>
        <v>2627</v>
      </c>
      <c r="DI8" s="120">
        <f aca="true" t="shared" si="37" ref="DI8:DI24">SUM(BE8,+CG8)</f>
        <v>539</v>
      </c>
      <c r="DJ8" s="120">
        <f aca="true" t="shared" si="38" ref="DJ8:DJ24">SUM(BF8,+CH8)</f>
        <v>5964035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1234132</v>
      </c>
      <c r="E9" s="120">
        <f t="shared" si="1"/>
        <v>237518</v>
      </c>
      <c r="F9" s="120">
        <v>0</v>
      </c>
      <c r="G9" s="120">
        <v>0</v>
      </c>
      <c r="H9" s="120">
        <v>17398</v>
      </c>
      <c r="I9" s="120">
        <v>0</v>
      </c>
      <c r="J9" s="121" t="s">
        <v>206</v>
      </c>
      <c r="K9" s="120">
        <v>220120</v>
      </c>
      <c r="L9" s="120">
        <v>996614</v>
      </c>
      <c r="M9" s="120">
        <f t="shared" si="2"/>
        <v>363982</v>
      </c>
      <c r="N9" s="120">
        <f t="shared" si="3"/>
        <v>129351</v>
      </c>
      <c r="O9" s="120">
        <v>0</v>
      </c>
      <c r="P9" s="120">
        <v>0</v>
      </c>
      <c r="Q9" s="120">
        <v>13502</v>
      </c>
      <c r="R9" s="120">
        <v>0</v>
      </c>
      <c r="S9" s="121" t="s">
        <v>206</v>
      </c>
      <c r="T9" s="120">
        <v>115849</v>
      </c>
      <c r="U9" s="120">
        <v>234631</v>
      </c>
      <c r="V9" s="120">
        <f t="shared" si="4"/>
        <v>1598114</v>
      </c>
      <c r="W9" s="120">
        <f t="shared" si="5"/>
        <v>366869</v>
      </c>
      <c r="X9" s="120">
        <f t="shared" si="6"/>
        <v>0</v>
      </c>
      <c r="Y9" s="120">
        <f t="shared" si="7"/>
        <v>0</v>
      </c>
      <c r="Z9" s="120">
        <f t="shared" si="8"/>
        <v>30900</v>
      </c>
      <c r="AA9" s="120">
        <f t="shared" si="9"/>
        <v>0</v>
      </c>
      <c r="AB9" s="121" t="s">
        <v>206</v>
      </c>
      <c r="AC9" s="120">
        <f t="shared" si="10"/>
        <v>335969</v>
      </c>
      <c r="AD9" s="120">
        <f t="shared" si="11"/>
        <v>1231245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615685</v>
      </c>
      <c r="AN9" s="120">
        <f t="shared" si="15"/>
        <v>420486</v>
      </c>
      <c r="AO9" s="120">
        <v>23302</v>
      </c>
      <c r="AP9" s="120">
        <v>397184</v>
      </c>
      <c r="AQ9" s="120">
        <v>0</v>
      </c>
      <c r="AR9" s="120">
        <v>0</v>
      </c>
      <c r="AS9" s="120">
        <f t="shared" si="16"/>
        <v>39666</v>
      </c>
      <c r="AT9" s="120">
        <v>31591</v>
      </c>
      <c r="AU9" s="120">
        <v>8075</v>
      </c>
      <c r="AV9" s="120">
        <v>0</v>
      </c>
      <c r="AW9" s="120">
        <v>22385</v>
      </c>
      <c r="AX9" s="120">
        <f t="shared" si="17"/>
        <v>133148</v>
      </c>
      <c r="AY9" s="120">
        <v>109062</v>
      </c>
      <c r="AZ9" s="120">
        <v>0</v>
      </c>
      <c r="BA9" s="120">
        <v>0</v>
      </c>
      <c r="BB9" s="120">
        <v>24086</v>
      </c>
      <c r="BC9" s="120">
        <v>515540</v>
      </c>
      <c r="BD9" s="120">
        <v>0</v>
      </c>
      <c r="BE9" s="120">
        <v>102907</v>
      </c>
      <c r="BF9" s="120">
        <f t="shared" si="18"/>
        <v>718592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98758</v>
      </c>
      <c r="BO9" s="120">
        <f t="shared" si="21"/>
        <v>143039</v>
      </c>
      <c r="BP9" s="120">
        <f t="shared" si="22"/>
        <v>93252</v>
      </c>
      <c r="BQ9" s="120">
        <v>5115</v>
      </c>
      <c r="BR9" s="120">
        <v>88137</v>
      </c>
      <c r="BS9" s="120">
        <v>0</v>
      </c>
      <c r="BT9" s="120">
        <v>0</v>
      </c>
      <c r="BU9" s="120">
        <f t="shared" si="23"/>
        <v>12211</v>
      </c>
      <c r="BV9" s="120">
        <v>10689</v>
      </c>
      <c r="BW9" s="120">
        <v>1522</v>
      </c>
      <c r="BX9" s="120">
        <v>0</v>
      </c>
      <c r="BY9" s="120">
        <v>18953</v>
      </c>
      <c r="BZ9" s="120">
        <f t="shared" si="24"/>
        <v>18623</v>
      </c>
      <c r="CA9" s="120">
        <v>16800</v>
      </c>
      <c r="CB9" s="120">
        <v>0</v>
      </c>
      <c r="CC9" s="120">
        <v>0</v>
      </c>
      <c r="CD9" s="120">
        <v>1823</v>
      </c>
      <c r="CE9" s="120">
        <v>119483</v>
      </c>
      <c r="CF9" s="120">
        <v>0</v>
      </c>
      <c r="CG9" s="120">
        <v>2702</v>
      </c>
      <c r="CH9" s="120">
        <f t="shared" si="25"/>
        <v>145741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98758</v>
      </c>
      <c r="CQ9" s="120">
        <f t="shared" si="26"/>
        <v>758724</v>
      </c>
      <c r="CR9" s="120">
        <f t="shared" si="26"/>
        <v>513738</v>
      </c>
      <c r="CS9" s="120">
        <f t="shared" si="26"/>
        <v>28417</v>
      </c>
      <c r="CT9" s="120">
        <f t="shared" si="26"/>
        <v>485321</v>
      </c>
      <c r="CU9" s="120">
        <f t="shared" si="26"/>
        <v>0</v>
      </c>
      <c r="CV9" s="120">
        <f t="shared" si="26"/>
        <v>0</v>
      </c>
      <c r="CW9" s="120">
        <f t="shared" si="26"/>
        <v>51877</v>
      </c>
      <c r="CX9" s="120">
        <f t="shared" si="26"/>
        <v>42280</v>
      </c>
      <c r="CY9" s="120">
        <f t="shared" si="27"/>
        <v>9597</v>
      </c>
      <c r="CZ9" s="120">
        <f t="shared" si="28"/>
        <v>0</v>
      </c>
      <c r="DA9" s="120">
        <f t="shared" si="29"/>
        <v>41338</v>
      </c>
      <c r="DB9" s="120">
        <f t="shared" si="30"/>
        <v>151771</v>
      </c>
      <c r="DC9" s="120">
        <f t="shared" si="31"/>
        <v>125862</v>
      </c>
      <c r="DD9" s="120">
        <f t="shared" si="32"/>
        <v>0</v>
      </c>
      <c r="DE9" s="120">
        <f t="shared" si="33"/>
        <v>0</v>
      </c>
      <c r="DF9" s="120">
        <f t="shared" si="34"/>
        <v>25909</v>
      </c>
      <c r="DG9" s="120">
        <f t="shared" si="35"/>
        <v>635023</v>
      </c>
      <c r="DH9" s="120">
        <f t="shared" si="36"/>
        <v>0</v>
      </c>
      <c r="DI9" s="120">
        <f t="shared" si="37"/>
        <v>105609</v>
      </c>
      <c r="DJ9" s="120">
        <f t="shared" si="38"/>
        <v>864333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615626</v>
      </c>
      <c r="E10" s="120">
        <f t="shared" si="1"/>
        <v>143363</v>
      </c>
      <c r="F10" s="120">
        <v>937</v>
      </c>
      <c r="G10" s="120">
        <v>0</v>
      </c>
      <c r="H10" s="120">
        <v>0</v>
      </c>
      <c r="I10" s="120">
        <v>120440</v>
      </c>
      <c r="J10" s="121" t="s">
        <v>206</v>
      </c>
      <c r="K10" s="120">
        <v>21986</v>
      </c>
      <c r="L10" s="120">
        <v>472263</v>
      </c>
      <c r="M10" s="120">
        <f t="shared" si="2"/>
        <v>318329</v>
      </c>
      <c r="N10" s="120">
        <f t="shared" si="3"/>
        <v>77470</v>
      </c>
      <c r="O10" s="120">
        <v>0</v>
      </c>
      <c r="P10" s="120">
        <v>0</v>
      </c>
      <c r="Q10" s="120">
        <v>7800</v>
      </c>
      <c r="R10" s="120">
        <v>69670</v>
      </c>
      <c r="S10" s="121" t="s">
        <v>206</v>
      </c>
      <c r="T10" s="120">
        <v>0</v>
      </c>
      <c r="U10" s="120">
        <v>240859</v>
      </c>
      <c r="V10" s="120">
        <f t="shared" si="4"/>
        <v>933955</v>
      </c>
      <c r="W10" s="120">
        <f t="shared" si="5"/>
        <v>220833</v>
      </c>
      <c r="X10" s="120">
        <f t="shared" si="6"/>
        <v>937</v>
      </c>
      <c r="Y10" s="120">
        <f t="shared" si="7"/>
        <v>0</v>
      </c>
      <c r="Z10" s="120">
        <f t="shared" si="8"/>
        <v>7800</v>
      </c>
      <c r="AA10" s="120">
        <f t="shared" si="9"/>
        <v>190110</v>
      </c>
      <c r="AB10" s="121" t="s">
        <v>206</v>
      </c>
      <c r="AC10" s="120">
        <f t="shared" si="10"/>
        <v>21986</v>
      </c>
      <c r="AD10" s="120">
        <f t="shared" si="11"/>
        <v>713122</v>
      </c>
      <c r="AE10" s="120">
        <f t="shared" si="12"/>
        <v>19887</v>
      </c>
      <c r="AF10" s="120">
        <f t="shared" si="13"/>
        <v>19887</v>
      </c>
      <c r="AG10" s="120">
        <v>0</v>
      </c>
      <c r="AH10" s="120">
        <v>0</v>
      </c>
      <c r="AI10" s="120">
        <v>19887</v>
      </c>
      <c r="AJ10" s="120">
        <v>0</v>
      </c>
      <c r="AK10" s="120">
        <v>0</v>
      </c>
      <c r="AL10" s="120">
        <v>0</v>
      </c>
      <c r="AM10" s="120">
        <f t="shared" si="14"/>
        <v>504887</v>
      </c>
      <c r="AN10" s="120">
        <f t="shared" si="15"/>
        <v>274268</v>
      </c>
      <c r="AO10" s="120">
        <v>41246</v>
      </c>
      <c r="AP10" s="120">
        <v>165766</v>
      </c>
      <c r="AQ10" s="120">
        <v>51265</v>
      </c>
      <c r="AR10" s="120">
        <v>15991</v>
      </c>
      <c r="AS10" s="120">
        <f t="shared" si="16"/>
        <v>64040</v>
      </c>
      <c r="AT10" s="120">
        <v>8277</v>
      </c>
      <c r="AU10" s="120">
        <v>44249</v>
      </c>
      <c r="AV10" s="120">
        <v>11514</v>
      </c>
      <c r="AW10" s="120">
        <v>0</v>
      </c>
      <c r="AX10" s="120">
        <f t="shared" si="17"/>
        <v>166579</v>
      </c>
      <c r="AY10" s="120">
        <v>76312</v>
      </c>
      <c r="AZ10" s="120">
        <v>84622</v>
      </c>
      <c r="BA10" s="120">
        <v>5645</v>
      </c>
      <c r="BB10" s="120">
        <v>0</v>
      </c>
      <c r="BC10" s="120">
        <v>43528</v>
      </c>
      <c r="BD10" s="120">
        <v>0</v>
      </c>
      <c r="BE10" s="120">
        <v>47324</v>
      </c>
      <c r="BF10" s="120">
        <f t="shared" si="18"/>
        <v>572098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169558</v>
      </c>
      <c r="BP10" s="120">
        <f t="shared" si="22"/>
        <v>147404</v>
      </c>
      <c r="BQ10" s="120">
        <v>22685</v>
      </c>
      <c r="BR10" s="120">
        <v>115599</v>
      </c>
      <c r="BS10" s="120">
        <v>9120</v>
      </c>
      <c r="BT10" s="120">
        <v>0</v>
      </c>
      <c r="BU10" s="120">
        <f t="shared" si="23"/>
        <v>11706</v>
      </c>
      <c r="BV10" s="120">
        <v>11706</v>
      </c>
      <c r="BW10" s="120">
        <v>0</v>
      </c>
      <c r="BX10" s="120">
        <v>0</v>
      </c>
      <c r="BY10" s="120">
        <v>10448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146787</v>
      </c>
      <c r="CF10" s="120">
        <v>0</v>
      </c>
      <c r="CG10" s="120">
        <v>1984</v>
      </c>
      <c r="CH10" s="120">
        <f t="shared" si="25"/>
        <v>171542</v>
      </c>
      <c r="CI10" s="120">
        <f t="shared" si="26"/>
        <v>19887</v>
      </c>
      <c r="CJ10" s="120">
        <f t="shared" si="26"/>
        <v>19887</v>
      </c>
      <c r="CK10" s="120">
        <f t="shared" si="26"/>
        <v>0</v>
      </c>
      <c r="CL10" s="120">
        <f t="shared" si="26"/>
        <v>0</v>
      </c>
      <c r="CM10" s="120">
        <f t="shared" si="26"/>
        <v>19887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674445</v>
      </c>
      <c r="CR10" s="120">
        <f t="shared" si="26"/>
        <v>421672</v>
      </c>
      <c r="CS10" s="120">
        <f t="shared" si="26"/>
        <v>63931</v>
      </c>
      <c r="CT10" s="120">
        <f t="shared" si="26"/>
        <v>281365</v>
      </c>
      <c r="CU10" s="120">
        <f t="shared" si="26"/>
        <v>60385</v>
      </c>
      <c r="CV10" s="120">
        <f t="shared" si="26"/>
        <v>15991</v>
      </c>
      <c r="CW10" s="120">
        <f t="shared" si="26"/>
        <v>75746</v>
      </c>
      <c r="CX10" s="120">
        <f t="shared" si="26"/>
        <v>19983</v>
      </c>
      <c r="CY10" s="120">
        <f t="shared" si="27"/>
        <v>44249</v>
      </c>
      <c r="CZ10" s="120">
        <f t="shared" si="28"/>
        <v>11514</v>
      </c>
      <c r="DA10" s="120">
        <f t="shared" si="29"/>
        <v>10448</v>
      </c>
      <c r="DB10" s="120">
        <f t="shared" si="30"/>
        <v>166579</v>
      </c>
      <c r="DC10" s="120">
        <f t="shared" si="31"/>
        <v>76312</v>
      </c>
      <c r="DD10" s="120">
        <f t="shared" si="32"/>
        <v>84622</v>
      </c>
      <c r="DE10" s="120">
        <f t="shared" si="33"/>
        <v>5645</v>
      </c>
      <c r="DF10" s="120">
        <f t="shared" si="34"/>
        <v>0</v>
      </c>
      <c r="DG10" s="120">
        <f t="shared" si="35"/>
        <v>190315</v>
      </c>
      <c r="DH10" s="120">
        <f t="shared" si="36"/>
        <v>0</v>
      </c>
      <c r="DI10" s="120">
        <f t="shared" si="37"/>
        <v>49308</v>
      </c>
      <c r="DJ10" s="120">
        <f t="shared" si="38"/>
        <v>743640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302333</v>
      </c>
      <c r="E11" s="120">
        <f t="shared" si="1"/>
        <v>34236</v>
      </c>
      <c r="F11" s="120">
        <v>0</v>
      </c>
      <c r="G11" s="120">
        <v>0</v>
      </c>
      <c r="H11" s="120">
        <v>0</v>
      </c>
      <c r="I11" s="120">
        <v>31009</v>
      </c>
      <c r="J11" s="121" t="s">
        <v>206</v>
      </c>
      <c r="K11" s="120">
        <v>3227</v>
      </c>
      <c r="L11" s="120">
        <v>268097</v>
      </c>
      <c r="M11" s="120">
        <f t="shared" si="2"/>
        <v>94373</v>
      </c>
      <c r="N11" s="120">
        <f t="shared" si="3"/>
        <v>51388</v>
      </c>
      <c r="O11" s="120">
        <v>0</v>
      </c>
      <c r="P11" s="120">
        <v>0</v>
      </c>
      <c r="Q11" s="120">
        <v>0</v>
      </c>
      <c r="R11" s="120">
        <v>51388</v>
      </c>
      <c r="S11" s="121" t="s">
        <v>206</v>
      </c>
      <c r="T11" s="120">
        <v>0</v>
      </c>
      <c r="U11" s="120">
        <v>42985</v>
      </c>
      <c r="V11" s="120">
        <f t="shared" si="4"/>
        <v>396706</v>
      </c>
      <c r="W11" s="120">
        <f t="shared" si="5"/>
        <v>85624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82397</v>
      </c>
      <c r="AB11" s="121" t="s">
        <v>206</v>
      </c>
      <c r="AC11" s="120">
        <f t="shared" si="10"/>
        <v>3227</v>
      </c>
      <c r="AD11" s="120">
        <f t="shared" si="11"/>
        <v>311082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193306</v>
      </c>
      <c r="AN11" s="120">
        <f t="shared" si="15"/>
        <v>140949</v>
      </c>
      <c r="AO11" s="120">
        <v>20145</v>
      </c>
      <c r="AP11" s="120">
        <v>101475</v>
      </c>
      <c r="AQ11" s="120">
        <v>19329</v>
      </c>
      <c r="AR11" s="120">
        <v>0</v>
      </c>
      <c r="AS11" s="120">
        <f t="shared" si="16"/>
        <v>20058</v>
      </c>
      <c r="AT11" s="120">
        <v>8669</v>
      </c>
      <c r="AU11" s="120">
        <v>11389</v>
      </c>
      <c r="AV11" s="120">
        <v>0</v>
      </c>
      <c r="AW11" s="120">
        <v>5869</v>
      </c>
      <c r="AX11" s="120">
        <f t="shared" si="17"/>
        <v>26430</v>
      </c>
      <c r="AY11" s="120">
        <v>0</v>
      </c>
      <c r="AZ11" s="120">
        <v>21600</v>
      </c>
      <c r="BA11" s="120">
        <v>0</v>
      </c>
      <c r="BB11" s="120">
        <v>4830</v>
      </c>
      <c r="BC11" s="120">
        <v>109027</v>
      </c>
      <c r="BD11" s="120">
        <v>0</v>
      </c>
      <c r="BE11" s="120">
        <v>0</v>
      </c>
      <c r="BF11" s="120">
        <f t="shared" si="18"/>
        <v>193306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29898</v>
      </c>
      <c r="BO11" s="120">
        <f t="shared" si="21"/>
        <v>27387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27387</v>
      </c>
      <c r="CA11" s="120">
        <v>27256</v>
      </c>
      <c r="CB11" s="120">
        <v>0</v>
      </c>
      <c r="CC11" s="120">
        <v>0</v>
      </c>
      <c r="CD11" s="120">
        <v>131</v>
      </c>
      <c r="CE11" s="120">
        <v>37088</v>
      </c>
      <c r="CF11" s="120">
        <v>0</v>
      </c>
      <c r="CG11" s="120">
        <v>0</v>
      </c>
      <c r="CH11" s="120">
        <f t="shared" si="25"/>
        <v>27387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29898</v>
      </c>
      <c r="CQ11" s="120">
        <f t="shared" si="26"/>
        <v>220693</v>
      </c>
      <c r="CR11" s="120">
        <f t="shared" si="26"/>
        <v>140949</v>
      </c>
      <c r="CS11" s="120">
        <f t="shared" si="26"/>
        <v>20145</v>
      </c>
      <c r="CT11" s="120">
        <f t="shared" si="26"/>
        <v>101475</v>
      </c>
      <c r="CU11" s="120">
        <f t="shared" si="26"/>
        <v>19329</v>
      </c>
      <c r="CV11" s="120">
        <f t="shared" si="26"/>
        <v>0</v>
      </c>
      <c r="CW11" s="120">
        <f t="shared" si="26"/>
        <v>20058</v>
      </c>
      <c r="CX11" s="120">
        <f t="shared" si="26"/>
        <v>8669</v>
      </c>
      <c r="CY11" s="120">
        <f t="shared" si="27"/>
        <v>11389</v>
      </c>
      <c r="CZ11" s="120">
        <f t="shared" si="28"/>
        <v>0</v>
      </c>
      <c r="DA11" s="120">
        <f t="shared" si="29"/>
        <v>5869</v>
      </c>
      <c r="DB11" s="120">
        <f t="shared" si="30"/>
        <v>53817</v>
      </c>
      <c r="DC11" s="120">
        <f t="shared" si="31"/>
        <v>27256</v>
      </c>
      <c r="DD11" s="120">
        <f t="shared" si="32"/>
        <v>21600</v>
      </c>
      <c r="DE11" s="120">
        <f t="shared" si="33"/>
        <v>0</v>
      </c>
      <c r="DF11" s="120">
        <f t="shared" si="34"/>
        <v>4961</v>
      </c>
      <c r="DG11" s="120">
        <f t="shared" si="35"/>
        <v>146115</v>
      </c>
      <c r="DH11" s="120">
        <f t="shared" si="36"/>
        <v>0</v>
      </c>
      <c r="DI11" s="120">
        <f t="shared" si="37"/>
        <v>0</v>
      </c>
      <c r="DJ11" s="120">
        <f t="shared" si="38"/>
        <v>220693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646571</v>
      </c>
      <c r="E12" s="130">
        <f t="shared" si="1"/>
        <v>17257</v>
      </c>
      <c r="F12" s="130">
        <v>0</v>
      </c>
      <c r="G12" s="130">
        <v>0</v>
      </c>
      <c r="H12" s="130">
        <v>0</v>
      </c>
      <c r="I12" s="130">
        <v>1733</v>
      </c>
      <c r="J12" s="131" t="s">
        <v>206</v>
      </c>
      <c r="K12" s="130">
        <v>15524</v>
      </c>
      <c r="L12" s="130">
        <v>629314</v>
      </c>
      <c r="M12" s="130">
        <f t="shared" si="2"/>
        <v>304842</v>
      </c>
      <c r="N12" s="130">
        <f t="shared" si="3"/>
        <v>88560</v>
      </c>
      <c r="O12" s="130">
        <v>0</v>
      </c>
      <c r="P12" s="130">
        <v>0</v>
      </c>
      <c r="Q12" s="130">
        <v>0</v>
      </c>
      <c r="R12" s="130">
        <v>88560</v>
      </c>
      <c r="S12" s="131" t="s">
        <v>206</v>
      </c>
      <c r="T12" s="130">
        <v>0</v>
      </c>
      <c r="U12" s="130">
        <v>216282</v>
      </c>
      <c r="V12" s="130">
        <f t="shared" si="4"/>
        <v>951413</v>
      </c>
      <c r="W12" s="130">
        <f t="shared" si="5"/>
        <v>105817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90293</v>
      </c>
      <c r="AB12" s="131" t="s">
        <v>206</v>
      </c>
      <c r="AC12" s="130">
        <f t="shared" si="10"/>
        <v>15524</v>
      </c>
      <c r="AD12" s="130">
        <f t="shared" si="11"/>
        <v>845596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643960</v>
      </c>
      <c r="AN12" s="130">
        <f t="shared" si="15"/>
        <v>202914</v>
      </c>
      <c r="AO12" s="130">
        <v>0</v>
      </c>
      <c r="AP12" s="130">
        <v>202914</v>
      </c>
      <c r="AQ12" s="130">
        <v>0</v>
      </c>
      <c r="AR12" s="130">
        <v>0</v>
      </c>
      <c r="AS12" s="130">
        <f t="shared" si="16"/>
        <v>14959</v>
      </c>
      <c r="AT12" s="130">
        <v>12444</v>
      </c>
      <c r="AU12" s="130">
        <v>0</v>
      </c>
      <c r="AV12" s="130">
        <v>2515</v>
      </c>
      <c r="AW12" s="130">
        <v>5324</v>
      </c>
      <c r="AX12" s="130">
        <f t="shared" si="17"/>
        <v>389587</v>
      </c>
      <c r="AY12" s="130">
        <v>57679</v>
      </c>
      <c r="AZ12" s="130">
        <v>33604</v>
      </c>
      <c r="BA12" s="130">
        <v>294395</v>
      </c>
      <c r="BB12" s="130">
        <v>3909</v>
      </c>
      <c r="BC12" s="130">
        <v>2611</v>
      </c>
      <c r="BD12" s="130">
        <v>31176</v>
      </c>
      <c r="BE12" s="130">
        <v>0</v>
      </c>
      <c r="BF12" s="130">
        <f t="shared" si="18"/>
        <v>643960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224745</v>
      </c>
      <c r="BP12" s="130">
        <f t="shared" si="22"/>
        <v>33628</v>
      </c>
      <c r="BQ12" s="130">
        <v>12802</v>
      </c>
      <c r="BR12" s="130">
        <v>12475</v>
      </c>
      <c r="BS12" s="130">
        <v>8351</v>
      </c>
      <c r="BT12" s="130">
        <v>0</v>
      </c>
      <c r="BU12" s="130">
        <f t="shared" si="23"/>
        <v>83511</v>
      </c>
      <c r="BV12" s="130">
        <v>2649</v>
      </c>
      <c r="BW12" s="130">
        <v>80862</v>
      </c>
      <c r="BX12" s="130">
        <v>0</v>
      </c>
      <c r="BY12" s="130">
        <v>0</v>
      </c>
      <c r="BZ12" s="130">
        <f t="shared" si="24"/>
        <v>107606</v>
      </c>
      <c r="CA12" s="130">
        <v>55900</v>
      </c>
      <c r="CB12" s="130">
        <v>50862</v>
      </c>
      <c r="CC12" s="130">
        <v>0</v>
      </c>
      <c r="CD12" s="130">
        <v>844</v>
      </c>
      <c r="CE12" s="130">
        <v>67730</v>
      </c>
      <c r="CF12" s="130">
        <v>0</v>
      </c>
      <c r="CG12" s="130">
        <v>12367</v>
      </c>
      <c r="CH12" s="130">
        <f t="shared" si="25"/>
        <v>237112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868705</v>
      </c>
      <c r="CR12" s="130">
        <f t="shared" si="26"/>
        <v>236542</v>
      </c>
      <c r="CS12" s="130">
        <f t="shared" si="26"/>
        <v>12802</v>
      </c>
      <c r="CT12" s="130">
        <f t="shared" si="26"/>
        <v>215389</v>
      </c>
      <c r="CU12" s="130">
        <f t="shared" si="26"/>
        <v>8351</v>
      </c>
      <c r="CV12" s="130">
        <f t="shared" si="26"/>
        <v>0</v>
      </c>
      <c r="CW12" s="130">
        <f t="shared" si="26"/>
        <v>98470</v>
      </c>
      <c r="CX12" s="130">
        <f t="shared" si="26"/>
        <v>15093</v>
      </c>
      <c r="CY12" s="130">
        <f t="shared" si="27"/>
        <v>80862</v>
      </c>
      <c r="CZ12" s="130">
        <f t="shared" si="28"/>
        <v>2515</v>
      </c>
      <c r="DA12" s="130">
        <f t="shared" si="29"/>
        <v>5324</v>
      </c>
      <c r="DB12" s="130">
        <f t="shared" si="30"/>
        <v>497193</v>
      </c>
      <c r="DC12" s="130">
        <f t="shared" si="31"/>
        <v>113579</v>
      </c>
      <c r="DD12" s="130">
        <f t="shared" si="32"/>
        <v>84466</v>
      </c>
      <c r="DE12" s="130">
        <f t="shared" si="33"/>
        <v>294395</v>
      </c>
      <c r="DF12" s="130">
        <f t="shared" si="34"/>
        <v>4753</v>
      </c>
      <c r="DG12" s="130">
        <f t="shared" si="35"/>
        <v>70341</v>
      </c>
      <c r="DH12" s="130">
        <f t="shared" si="36"/>
        <v>31176</v>
      </c>
      <c r="DI12" s="130">
        <f t="shared" si="37"/>
        <v>12367</v>
      </c>
      <c r="DJ12" s="130">
        <f t="shared" si="38"/>
        <v>881072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490442</v>
      </c>
      <c r="E13" s="130">
        <f t="shared" si="1"/>
        <v>87943</v>
      </c>
      <c r="F13" s="130">
        <v>0</v>
      </c>
      <c r="G13" s="130">
        <v>0</v>
      </c>
      <c r="H13" s="130">
        <v>0</v>
      </c>
      <c r="I13" s="130">
        <v>82164</v>
      </c>
      <c r="J13" s="131" t="s">
        <v>206</v>
      </c>
      <c r="K13" s="130">
        <v>5779</v>
      </c>
      <c r="L13" s="130">
        <v>402499</v>
      </c>
      <c r="M13" s="130">
        <f t="shared" si="2"/>
        <v>74897</v>
      </c>
      <c r="N13" s="130">
        <f t="shared" si="3"/>
        <v>47647</v>
      </c>
      <c r="O13" s="130">
        <v>0</v>
      </c>
      <c r="P13" s="130">
        <v>0</v>
      </c>
      <c r="Q13" s="130">
        <v>0</v>
      </c>
      <c r="R13" s="130">
        <v>47647</v>
      </c>
      <c r="S13" s="131" t="s">
        <v>206</v>
      </c>
      <c r="T13" s="130">
        <v>0</v>
      </c>
      <c r="U13" s="130">
        <v>27250</v>
      </c>
      <c r="V13" s="130">
        <f t="shared" si="4"/>
        <v>565339</v>
      </c>
      <c r="W13" s="130">
        <f t="shared" si="5"/>
        <v>135590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129811</v>
      </c>
      <c r="AB13" s="131" t="s">
        <v>206</v>
      </c>
      <c r="AC13" s="130">
        <f t="shared" si="10"/>
        <v>5779</v>
      </c>
      <c r="AD13" s="130">
        <f t="shared" si="11"/>
        <v>429749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191854</v>
      </c>
      <c r="AN13" s="130">
        <f t="shared" si="15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6"/>
        <v>1562</v>
      </c>
      <c r="AT13" s="130">
        <v>0</v>
      </c>
      <c r="AU13" s="130">
        <v>1562</v>
      </c>
      <c r="AV13" s="130">
        <v>0</v>
      </c>
      <c r="AW13" s="130">
        <v>0</v>
      </c>
      <c r="AX13" s="130">
        <f t="shared" si="17"/>
        <v>190292</v>
      </c>
      <c r="AY13" s="130">
        <v>188327</v>
      </c>
      <c r="AZ13" s="130">
        <v>1965</v>
      </c>
      <c r="BA13" s="130">
        <v>0</v>
      </c>
      <c r="BB13" s="130">
        <v>0</v>
      </c>
      <c r="BC13" s="130">
        <v>298588</v>
      </c>
      <c r="BD13" s="130">
        <v>0</v>
      </c>
      <c r="BE13" s="130">
        <v>0</v>
      </c>
      <c r="BF13" s="130">
        <f t="shared" si="18"/>
        <v>191854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17582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17582</v>
      </c>
      <c r="CA13" s="130">
        <v>17582</v>
      </c>
      <c r="CB13" s="130">
        <v>0</v>
      </c>
      <c r="CC13" s="130">
        <v>0</v>
      </c>
      <c r="CD13" s="130">
        <v>0</v>
      </c>
      <c r="CE13" s="130">
        <v>57315</v>
      </c>
      <c r="CF13" s="130">
        <v>0</v>
      </c>
      <c r="CG13" s="130">
        <v>0</v>
      </c>
      <c r="CH13" s="130">
        <f t="shared" si="25"/>
        <v>17582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209436</v>
      </c>
      <c r="CR13" s="130">
        <f t="shared" si="26"/>
        <v>0</v>
      </c>
      <c r="CS13" s="130">
        <f t="shared" si="26"/>
        <v>0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1562</v>
      </c>
      <c r="CX13" s="130">
        <f t="shared" si="26"/>
        <v>0</v>
      </c>
      <c r="CY13" s="130">
        <f t="shared" si="27"/>
        <v>1562</v>
      </c>
      <c r="CZ13" s="130">
        <f t="shared" si="28"/>
        <v>0</v>
      </c>
      <c r="DA13" s="130">
        <f t="shared" si="29"/>
        <v>0</v>
      </c>
      <c r="DB13" s="130">
        <f t="shared" si="30"/>
        <v>207874</v>
      </c>
      <c r="DC13" s="130">
        <f t="shared" si="31"/>
        <v>205909</v>
      </c>
      <c r="DD13" s="130">
        <f t="shared" si="32"/>
        <v>1965</v>
      </c>
      <c r="DE13" s="130">
        <f t="shared" si="33"/>
        <v>0</v>
      </c>
      <c r="DF13" s="130">
        <f t="shared" si="34"/>
        <v>0</v>
      </c>
      <c r="DG13" s="130">
        <f t="shared" si="35"/>
        <v>355903</v>
      </c>
      <c r="DH13" s="130">
        <f t="shared" si="36"/>
        <v>0</v>
      </c>
      <c r="DI13" s="130">
        <f t="shared" si="37"/>
        <v>0</v>
      </c>
      <c r="DJ13" s="130">
        <f t="shared" si="38"/>
        <v>209436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354457</v>
      </c>
      <c r="E14" s="130">
        <f t="shared" si="1"/>
        <v>51460</v>
      </c>
      <c r="F14" s="130">
        <v>0</v>
      </c>
      <c r="G14" s="130">
        <v>0</v>
      </c>
      <c r="H14" s="130">
        <v>0</v>
      </c>
      <c r="I14" s="130">
        <v>47444</v>
      </c>
      <c r="J14" s="131" t="s">
        <v>206</v>
      </c>
      <c r="K14" s="130">
        <v>4016</v>
      </c>
      <c r="L14" s="130">
        <v>302997</v>
      </c>
      <c r="M14" s="130">
        <f t="shared" si="2"/>
        <v>108928</v>
      </c>
      <c r="N14" s="130">
        <f t="shared" si="3"/>
        <v>49968</v>
      </c>
      <c r="O14" s="130">
        <v>0</v>
      </c>
      <c r="P14" s="130">
        <v>0</v>
      </c>
      <c r="Q14" s="130">
        <v>0</v>
      </c>
      <c r="R14" s="130">
        <v>31534</v>
      </c>
      <c r="S14" s="131" t="s">
        <v>206</v>
      </c>
      <c r="T14" s="130">
        <v>18434</v>
      </c>
      <c r="U14" s="130">
        <v>58960</v>
      </c>
      <c r="V14" s="130">
        <f t="shared" si="4"/>
        <v>463385</v>
      </c>
      <c r="W14" s="130">
        <f t="shared" si="5"/>
        <v>101428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78978</v>
      </c>
      <c r="AB14" s="131" t="s">
        <v>206</v>
      </c>
      <c r="AC14" s="130">
        <f t="shared" si="10"/>
        <v>22450</v>
      </c>
      <c r="AD14" s="130">
        <f t="shared" si="11"/>
        <v>361957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145532</v>
      </c>
      <c r="AN14" s="130">
        <f t="shared" si="15"/>
        <v>20908</v>
      </c>
      <c r="AO14" s="130">
        <v>20908</v>
      </c>
      <c r="AP14" s="130">
        <v>0</v>
      </c>
      <c r="AQ14" s="130">
        <v>0</v>
      </c>
      <c r="AR14" s="130">
        <v>0</v>
      </c>
      <c r="AS14" s="130">
        <f t="shared" si="16"/>
        <v>36953</v>
      </c>
      <c r="AT14" s="130">
        <v>32364</v>
      </c>
      <c r="AU14" s="130">
        <v>4589</v>
      </c>
      <c r="AV14" s="130">
        <v>0</v>
      </c>
      <c r="AW14" s="130">
        <v>0</v>
      </c>
      <c r="AX14" s="130">
        <f t="shared" si="17"/>
        <v>87671</v>
      </c>
      <c r="AY14" s="130">
        <v>83692</v>
      </c>
      <c r="AZ14" s="130">
        <v>3979</v>
      </c>
      <c r="BA14" s="130">
        <v>0</v>
      </c>
      <c r="BB14" s="130">
        <v>0</v>
      </c>
      <c r="BC14" s="130">
        <v>208925</v>
      </c>
      <c r="BD14" s="130">
        <v>0</v>
      </c>
      <c r="BE14" s="130">
        <v>0</v>
      </c>
      <c r="BF14" s="130">
        <f t="shared" si="18"/>
        <v>145532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55789</v>
      </c>
      <c r="BP14" s="130">
        <f t="shared" si="22"/>
        <v>35732</v>
      </c>
      <c r="BQ14" s="130">
        <v>6147</v>
      </c>
      <c r="BR14" s="130">
        <v>29585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20057</v>
      </c>
      <c r="CA14" s="130">
        <v>20057</v>
      </c>
      <c r="CB14" s="130">
        <v>0</v>
      </c>
      <c r="CC14" s="130">
        <v>0</v>
      </c>
      <c r="CD14" s="130">
        <v>0</v>
      </c>
      <c r="CE14" s="130">
        <v>53139</v>
      </c>
      <c r="CF14" s="130">
        <v>0</v>
      </c>
      <c r="CG14" s="130">
        <v>0</v>
      </c>
      <c r="CH14" s="130">
        <f t="shared" si="25"/>
        <v>55789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201321</v>
      </c>
      <c r="CR14" s="130">
        <f t="shared" si="26"/>
        <v>56640</v>
      </c>
      <c r="CS14" s="130">
        <f t="shared" si="26"/>
        <v>27055</v>
      </c>
      <c r="CT14" s="130">
        <f t="shared" si="26"/>
        <v>29585</v>
      </c>
      <c r="CU14" s="130">
        <f t="shared" si="26"/>
        <v>0</v>
      </c>
      <c r="CV14" s="130">
        <f t="shared" si="26"/>
        <v>0</v>
      </c>
      <c r="CW14" s="130">
        <f t="shared" si="26"/>
        <v>36953</v>
      </c>
      <c r="CX14" s="130">
        <f t="shared" si="26"/>
        <v>32364</v>
      </c>
      <c r="CY14" s="130">
        <f t="shared" si="27"/>
        <v>4589</v>
      </c>
      <c r="CZ14" s="130">
        <f t="shared" si="28"/>
        <v>0</v>
      </c>
      <c r="DA14" s="130">
        <f t="shared" si="29"/>
        <v>0</v>
      </c>
      <c r="DB14" s="130">
        <f t="shared" si="30"/>
        <v>107728</v>
      </c>
      <c r="DC14" s="130">
        <f t="shared" si="31"/>
        <v>103749</v>
      </c>
      <c r="DD14" s="130">
        <f t="shared" si="32"/>
        <v>3979</v>
      </c>
      <c r="DE14" s="130">
        <f t="shared" si="33"/>
        <v>0</v>
      </c>
      <c r="DF14" s="130">
        <f t="shared" si="34"/>
        <v>0</v>
      </c>
      <c r="DG14" s="130">
        <f t="shared" si="35"/>
        <v>262064</v>
      </c>
      <c r="DH14" s="130">
        <f t="shared" si="36"/>
        <v>0</v>
      </c>
      <c r="DI14" s="130">
        <f t="shared" si="37"/>
        <v>0</v>
      </c>
      <c r="DJ14" s="130">
        <f t="shared" si="38"/>
        <v>201321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597720</v>
      </c>
      <c r="E15" s="130">
        <f t="shared" si="1"/>
        <v>76629</v>
      </c>
      <c r="F15" s="130">
        <v>0</v>
      </c>
      <c r="G15" s="130">
        <v>0</v>
      </c>
      <c r="H15" s="130">
        <v>0</v>
      </c>
      <c r="I15" s="130">
        <v>44652</v>
      </c>
      <c r="J15" s="131" t="s">
        <v>206</v>
      </c>
      <c r="K15" s="130">
        <v>31977</v>
      </c>
      <c r="L15" s="130">
        <v>521091</v>
      </c>
      <c r="M15" s="130">
        <f t="shared" si="2"/>
        <v>251029</v>
      </c>
      <c r="N15" s="130">
        <f t="shared" si="3"/>
        <v>149164</v>
      </c>
      <c r="O15" s="130">
        <v>0</v>
      </c>
      <c r="P15" s="130">
        <v>0</v>
      </c>
      <c r="Q15" s="130">
        <v>0</v>
      </c>
      <c r="R15" s="130">
        <v>148984</v>
      </c>
      <c r="S15" s="131" t="s">
        <v>206</v>
      </c>
      <c r="T15" s="130">
        <v>180</v>
      </c>
      <c r="U15" s="130">
        <v>101865</v>
      </c>
      <c r="V15" s="130">
        <f t="shared" si="4"/>
        <v>848749</v>
      </c>
      <c r="W15" s="130">
        <f t="shared" si="5"/>
        <v>225793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193636</v>
      </c>
      <c r="AB15" s="131" t="s">
        <v>206</v>
      </c>
      <c r="AC15" s="130">
        <f t="shared" si="10"/>
        <v>32157</v>
      </c>
      <c r="AD15" s="130">
        <f t="shared" si="11"/>
        <v>622956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257418</v>
      </c>
      <c r="AN15" s="130">
        <f t="shared" si="15"/>
        <v>104860</v>
      </c>
      <c r="AO15" s="130">
        <v>42056</v>
      </c>
      <c r="AP15" s="130">
        <v>62804</v>
      </c>
      <c r="AQ15" s="130">
        <v>0</v>
      </c>
      <c r="AR15" s="130">
        <v>0</v>
      </c>
      <c r="AS15" s="130">
        <f t="shared" si="16"/>
        <v>7984</v>
      </c>
      <c r="AT15" s="130">
        <v>7984</v>
      </c>
      <c r="AU15" s="130">
        <v>0</v>
      </c>
      <c r="AV15" s="130">
        <v>0</v>
      </c>
      <c r="AW15" s="130">
        <v>0</v>
      </c>
      <c r="AX15" s="130">
        <f t="shared" si="17"/>
        <v>143839</v>
      </c>
      <c r="AY15" s="130">
        <v>106152</v>
      </c>
      <c r="AZ15" s="130">
        <v>29938</v>
      </c>
      <c r="BA15" s="130">
        <v>401</v>
      </c>
      <c r="BB15" s="130">
        <v>7348</v>
      </c>
      <c r="BC15" s="130">
        <v>319807</v>
      </c>
      <c r="BD15" s="130">
        <v>735</v>
      </c>
      <c r="BE15" s="130">
        <v>20495</v>
      </c>
      <c r="BF15" s="130">
        <f t="shared" si="18"/>
        <v>277913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224048</v>
      </c>
      <c r="BP15" s="130">
        <f t="shared" si="22"/>
        <v>27674</v>
      </c>
      <c r="BQ15" s="130">
        <v>27674</v>
      </c>
      <c r="BR15" s="130">
        <v>0</v>
      </c>
      <c r="BS15" s="130">
        <v>0</v>
      </c>
      <c r="BT15" s="130">
        <v>0</v>
      </c>
      <c r="BU15" s="130">
        <f t="shared" si="23"/>
        <v>16810</v>
      </c>
      <c r="BV15" s="130">
        <v>0</v>
      </c>
      <c r="BW15" s="130">
        <v>16810</v>
      </c>
      <c r="BX15" s="130">
        <v>0</v>
      </c>
      <c r="BY15" s="130">
        <v>0</v>
      </c>
      <c r="BZ15" s="130">
        <f t="shared" si="24"/>
        <v>179564</v>
      </c>
      <c r="CA15" s="130">
        <v>48781</v>
      </c>
      <c r="CB15" s="130">
        <v>81197</v>
      </c>
      <c r="CC15" s="130">
        <v>45863</v>
      </c>
      <c r="CD15" s="130">
        <v>3723</v>
      </c>
      <c r="CE15" s="130">
        <v>22270</v>
      </c>
      <c r="CF15" s="130">
        <v>0</v>
      </c>
      <c r="CG15" s="130">
        <v>4711</v>
      </c>
      <c r="CH15" s="130">
        <f t="shared" si="25"/>
        <v>228759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481466</v>
      </c>
      <c r="CR15" s="130">
        <f t="shared" si="26"/>
        <v>132534</v>
      </c>
      <c r="CS15" s="130">
        <f t="shared" si="26"/>
        <v>69730</v>
      </c>
      <c r="CT15" s="130">
        <f t="shared" si="26"/>
        <v>62804</v>
      </c>
      <c r="CU15" s="130">
        <f t="shared" si="26"/>
        <v>0</v>
      </c>
      <c r="CV15" s="130">
        <f t="shared" si="26"/>
        <v>0</v>
      </c>
      <c r="CW15" s="130">
        <f t="shared" si="26"/>
        <v>24794</v>
      </c>
      <c r="CX15" s="130">
        <f t="shared" si="26"/>
        <v>7984</v>
      </c>
      <c r="CY15" s="130">
        <f t="shared" si="27"/>
        <v>16810</v>
      </c>
      <c r="CZ15" s="130">
        <f t="shared" si="28"/>
        <v>0</v>
      </c>
      <c r="DA15" s="130">
        <f t="shared" si="29"/>
        <v>0</v>
      </c>
      <c r="DB15" s="130">
        <f t="shared" si="30"/>
        <v>323403</v>
      </c>
      <c r="DC15" s="130">
        <f t="shared" si="31"/>
        <v>154933</v>
      </c>
      <c r="DD15" s="130">
        <f t="shared" si="32"/>
        <v>111135</v>
      </c>
      <c r="DE15" s="130">
        <f t="shared" si="33"/>
        <v>46264</v>
      </c>
      <c r="DF15" s="130">
        <f t="shared" si="34"/>
        <v>11071</v>
      </c>
      <c r="DG15" s="130">
        <f t="shared" si="35"/>
        <v>342077</v>
      </c>
      <c r="DH15" s="130">
        <f t="shared" si="36"/>
        <v>735</v>
      </c>
      <c r="DI15" s="130">
        <f t="shared" si="37"/>
        <v>25206</v>
      </c>
      <c r="DJ15" s="130">
        <f t="shared" si="38"/>
        <v>506672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279723</v>
      </c>
      <c r="E16" s="130">
        <f t="shared" si="1"/>
        <v>25103</v>
      </c>
      <c r="F16" s="130">
        <v>0</v>
      </c>
      <c r="G16" s="130">
        <v>0</v>
      </c>
      <c r="H16" s="130">
        <v>0</v>
      </c>
      <c r="I16" s="130">
        <v>25065</v>
      </c>
      <c r="J16" s="131" t="s">
        <v>206</v>
      </c>
      <c r="K16" s="130">
        <v>38</v>
      </c>
      <c r="L16" s="130">
        <v>254620</v>
      </c>
      <c r="M16" s="130">
        <f t="shared" si="2"/>
        <v>187485</v>
      </c>
      <c r="N16" s="130">
        <f t="shared" si="3"/>
        <v>80805</v>
      </c>
      <c r="O16" s="130">
        <v>0</v>
      </c>
      <c r="P16" s="130">
        <v>0</v>
      </c>
      <c r="Q16" s="130">
        <v>0</v>
      </c>
      <c r="R16" s="130">
        <v>80785</v>
      </c>
      <c r="S16" s="131" t="s">
        <v>206</v>
      </c>
      <c r="T16" s="130">
        <v>20</v>
      </c>
      <c r="U16" s="130">
        <v>106680</v>
      </c>
      <c r="V16" s="130">
        <f t="shared" si="4"/>
        <v>467208</v>
      </c>
      <c r="W16" s="130">
        <f t="shared" si="5"/>
        <v>105908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105850</v>
      </c>
      <c r="AB16" s="131" t="s">
        <v>206</v>
      </c>
      <c r="AC16" s="130">
        <f t="shared" si="10"/>
        <v>58</v>
      </c>
      <c r="AD16" s="130">
        <f t="shared" si="11"/>
        <v>361300</v>
      </c>
      <c r="AE16" s="130">
        <f t="shared" si="12"/>
        <v>21914</v>
      </c>
      <c r="AF16" s="130">
        <f t="shared" si="13"/>
        <v>19971</v>
      </c>
      <c r="AG16" s="130">
        <v>0</v>
      </c>
      <c r="AH16" s="130">
        <v>0</v>
      </c>
      <c r="AI16" s="130">
        <v>19971</v>
      </c>
      <c r="AJ16" s="130">
        <v>0</v>
      </c>
      <c r="AK16" s="130">
        <v>1943</v>
      </c>
      <c r="AL16" s="130">
        <v>0</v>
      </c>
      <c r="AM16" s="130">
        <f t="shared" si="14"/>
        <v>101346</v>
      </c>
      <c r="AN16" s="130">
        <f t="shared" si="15"/>
        <v>77245</v>
      </c>
      <c r="AO16" s="130">
        <v>15385</v>
      </c>
      <c r="AP16" s="130">
        <v>54587</v>
      </c>
      <c r="AQ16" s="130">
        <v>0</v>
      </c>
      <c r="AR16" s="130">
        <v>7273</v>
      </c>
      <c r="AS16" s="130">
        <f t="shared" si="16"/>
        <v>24101</v>
      </c>
      <c r="AT16" s="130">
        <v>13942</v>
      </c>
      <c r="AU16" s="130">
        <v>0</v>
      </c>
      <c r="AV16" s="130">
        <v>10159</v>
      </c>
      <c r="AW16" s="130">
        <v>0</v>
      </c>
      <c r="AX16" s="130">
        <f t="shared" si="17"/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144978</v>
      </c>
      <c r="BD16" s="130">
        <v>0</v>
      </c>
      <c r="BE16" s="130">
        <v>11485</v>
      </c>
      <c r="BF16" s="130">
        <f t="shared" si="18"/>
        <v>134745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91584</v>
      </c>
      <c r="BP16" s="130">
        <f t="shared" si="22"/>
        <v>71948</v>
      </c>
      <c r="BQ16" s="130">
        <v>15171</v>
      </c>
      <c r="BR16" s="130">
        <v>56777</v>
      </c>
      <c r="BS16" s="130">
        <v>0</v>
      </c>
      <c r="BT16" s="130">
        <v>0</v>
      </c>
      <c r="BU16" s="130">
        <f t="shared" si="23"/>
        <v>11235</v>
      </c>
      <c r="BV16" s="130">
        <v>11235</v>
      </c>
      <c r="BW16" s="130">
        <v>0</v>
      </c>
      <c r="BX16" s="130">
        <v>0</v>
      </c>
      <c r="BY16" s="130">
        <v>0</v>
      </c>
      <c r="BZ16" s="130">
        <f t="shared" si="24"/>
        <v>8401</v>
      </c>
      <c r="CA16" s="130">
        <v>8401</v>
      </c>
      <c r="CB16" s="130">
        <v>0</v>
      </c>
      <c r="CC16" s="130">
        <v>0</v>
      </c>
      <c r="CD16" s="130">
        <v>0</v>
      </c>
      <c r="CE16" s="130">
        <v>95172</v>
      </c>
      <c r="CF16" s="130">
        <v>0</v>
      </c>
      <c r="CG16" s="130">
        <v>729</v>
      </c>
      <c r="CH16" s="130">
        <f t="shared" si="25"/>
        <v>92313</v>
      </c>
      <c r="CI16" s="130">
        <f t="shared" si="26"/>
        <v>21914</v>
      </c>
      <c r="CJ16" s="130">
        <f t="shared" si="26"/>
        <v>19971</v>
      </c>
      <c r="CK16" s="130">
        <f t="shared" si="26"/>
        <v>0</v>
      </c>
      <c r="CL16" s="130">
        <f t="shared" si="26"/>
        <v>0</v>
      </c>
      <c r="CM16" s="130">
        <f t="shared" si="26"/>
        <v>19971</v>
      </c>
      <c r="CN16" s="130">
        <f t="shared" si="26"/>
        <v>0</v>
      </c>
      <c r="CO16" s="130">
        <f t="shared" si="26"/>
        <v>1943</v>
      </c>
      <c r="CP16" s="130">
        <f t="shared" si="26"/>
        <v>0</v>
      </c>
      <c r="CQ16" s="130">
        <f t="shared" si="26"/>
        <v>192930</v>
      </c>
      <c r="CR16" s="130">
        <f t="shared" si="26"/>
        <v>149193</v>
      </c>
      <c r="CS16" s="130">
        <f t="shared" si="26"/>
        <v>30556</v>
      </c>
      <c r="CT16" s="130">
        <f t="shared" si="26"/>
        <v>111364</v>
      </c>
      <c r="CU16" s="130">
        <f t="shared" si="26"/>
        <v>0</v>
      </c>
      <c r="CV16" s="130">
        <f t="shared" si="26"/>
        <v>7273</v>
      </c>
      <c r="CW16" s="130">
        <f t="shared" si="26"/>
        <v>35336</v>
      </c>
      <c r="CX16" s="130">
        <f t="shared" si="26"/>
        <v>25177</v>
      </c>
      <c r="CY16" s="130">
        <f t="shared" si="27"/>
        <v>0</v>
      </c>
      <c r="CZ16" s="130">
        <f t="shared" si="28"/>
        <v>10159</v>
      </c>
      <c r="DA16" s="130">
        <f t="shared" si="29"/>
        <v>0</v>
      </c>
      <c r="DB16" s="130">
        <f t="shared" si="30"/>
        <v>8401</v>
      </c>
      <c r="DC16" s="130">
        <f t="shared" si="31"/>
        <v>8401</v>
      </c>
      <c r="DD16" s="130">
        <f t="shared" si="32"/>
        <v>0</v>
      </c>
      <c r="DE16" s="130">
        <f t="shared" si="33"/>
        <v>0</v>
      </c>
      <c r="DF16" s="130">
        <f t="shared" si="34"/>
        <v>0</v>
      </c>
      <c r="DG16" s="130">
        <f t="shared" si="35"/>
        <v>240150</v>
      </c>
      <c r="DH16" s="130">
        <f t="shared" si="36"/>
        <v>0</v>
      </c>
      <c r="DI16" s="130">
        <f t="shared" si="37"/>
        <v>12214</v>
      </c>
      <c r="DJ16" s="130">
        <f t="shared" si="38"/>
        <v>227058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230025</v>
      </c>
      <c r="E17" s="130">
        <f t="shared" si="1"/>
        <v>26928</v>
      </c>
      <c r="F17" s="130">
        <v>0</v>
      </c>
      <c r="G17" s="130">
        <v>0</v>
      </c>
      <c r="H17" s="130">
        <v>0</v>
      </c>
      <c r="I17" s="130">
        <v>26805</v>
      </c>
      <c r="J17" s="131" t="s">
        <v>206</v>
      </c>
      <c r="K17" s="130">
        <v>123</v>
      </c>
      <c r="L17" s="130">
        <v>203097</v>
      </c>
      <c r="M17" s="130">
        <f t="shared" si="2"/>
        <v>130560</v>
      </c>
      <c r="N17" s="130">
        <f t="shared" si="3"/>
        <v>58685</v>
      </c>
      <c r="O17" s="130">
        <v>0</v>
      </c>
      <c r="P17" s="130">
        <v>0</v>
      </c>
      <c r="Q17" s="130">
        <v>0</v>
      </c>
      <c r="R17" s="130">
        <v>58680</v>
      </c>
      <c r="S17" s="131" t="s">
        <v>206</v>
      </c>
      <c r="T17" s="130">
        <v>5</v>
      </c>
      <c r="U17" s="130">
        <v>71875</v>
      </c>
      <c r="V17" s="130">
        <f t="shared" si="4"/>
        <v>360585</v>
      </c>
      <c r="W17" s="130">
        <f t="shared" si="5"/>
        <v>85613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85485</v>
      </c>
      <c r="AB17" s="131" t="s">
        <v>206</v>
      </c>
      <c r="AC17" s="130">
        <f t="shared" si="10"/>
        <v>128</v>
      </c>
      <c r="AD17" s="130">
        <f t="shared" si="11"/>
        <v>274972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84632</v>
      </c>
      <c r="AN17" s="130">
        <f t="shared" si="15"/>
        <v>28555</v>
      </c>
      <c r="AO17" s="130">
        <v>12087</v>
      </c>
      <c r="AP17" s="130">
        <v>10080</v>
      </c>
      <c r="AQ17" s="130">
        <v>0</v>
      </c>
      <c r="AR17" s="130">
        <v>6388</v>
      </c>
      <c r="AS17" s="130">
        <f t="shared" si="16"/>
        <v>16788</v>
      </c>
      <c r="AT17" s="130">
        <v>11881</v>
      </c>
      <c r="AU17" s="130">
        <v>0</v>
      </c>
      <c r="AV17" s="130">
        <v>4907</v>
      </c>
      <c r="AW17" s="130">
        <v>0</v>
      </c>
      <c r="AX17" s="130">
        <f t="shared" si="17"/>
        <v>39289</v>
      </c>
      <c r="AY17" s="130">
        <v>36775</v>
      </c>
      <c r="AZ17" s="130">
        <v>0</v>
      </c>
      <c r="BA17" s="130">
        <v>2514</v>
      </c>
      <c r="BB17" s="130">
        <v>0</v>
      </c>
      <c r="BC17" s="130">
        <v>145210</v>
      </c>
      <c r="BD17" s="130">
        <v>0</v>
      </c>
      <c r="BE17" s="130">
        <v>183</v>
      </c>
      <c r="BF17" s="130">
        <f t="shared" si="18"/>
        <v>84815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100769</v>
      </c>
      <c r="BP17" s="130">
        <f t="shared" si="22"/>
        <v>36301</v>
      </c>
      <c r="BQ17" s="130">
        <v>4458</v>
      </c>
      <c r="BR17" s="130">
        <v>31795</v>
      </c>
      <c r="BS17" s="130">
        <v>48</v>
      </c>
      <c r="BT17" s="130">
        <v>0</v>
      </c>
      <c r="BU17" s="130">
        <f t="shared" si="23"/>
        <v>11279</v>
      </c>
      <c r="BV17" s="130">
        <v>11279</v>
      </c>
      <c r="BW17" s="130">
        <v>0</v>
      </c>
      <c r="BX17" s="130">
        <v>0</v>
      </c>
      <c r="BY17" s="130">
        <v>0</v>
      </c>
      <c r="BZ17" s="130">
        <f t="shared" si="24"/>
        <v>53189</v>
      </c>
      <c r="CA17" s="130">
        <v>189</v>
      </c>
      <c r="CB17" s="130">
        <v>53000</v>
      </c>
      <c r="CC17" s="130">
        <v>0</v>
      </c>
      <c r="CD17" s="130">
        <v>0</v>
      </c>
      <c r="CE17" s="130">
        <v>29791</v>
      </c>
      <c r="CF17" s="130">
        <v>0</v>
      </c>
      <c r="CG17" s="130">
        <v>0</v>
      </c>
      <c r="CH17" s="130">
        <f t="shared" si="25"/>
        <v>100769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185401</v>
      </c>
      <c r="CR17" s="130">
        <f t="shared" si="26"/>
        <v>64856</v>
      </c>
      <c r="CS17" s="130">
        <f t="shared" si="26"/>
        <v>16545</v>
      </c>
      <c r="CT17" s="130">
        <f t="shared" si="26"/>
        <v>41875</v>
      </c>
      <c r="CU17" s="130">
        <f t="shared" si="26"/>
        <v>48</v>
      </c>
      <c r="CV17" s="130">
        <f t="shared" si="26"/>
        <v>6388</v>
      </c>
      <c r="CW17" s="130">
        <f t="shared" si="26"/>
        <v>28067</v>
      </c>
      <c r="CX17" s="130">
        <f t="shared" si="26"/>
        <v>23160</v>
      </c>
      <c r="CY17" s="130">
        <f t="shared" si="27"/>
        <v>0</v>
      </c>
      <c r="CZ17" s="130">
        <f t="shared" si="28"/>
        <v>4907</v>
      </c>
      <c r="DA17" s="130">
        <f t="shared" si="29"/>
        <v>0</v>
      </c>
      <c r="DB17" s="130">
        <f t="shared" si="30"/>
        <v>92478</v>
      </c>
      <c r="DC17" s="130">
        <f t="shared" si="31"/>
        <v>36964</v>
      </c>
      <c r="DD17" s="130">
        <f t="shared" si="32"/>
        <v>53000</v>
      </c>
      <c r="DE17" s="130">
        <f t="shared" si="33"/>
        <v>2514</v>
      </c>
      <c r="DF17" s="130">
        <f t="shared" si="34"/>
        <v>0</v>
      </c>
      <c r="DG17" s="130">
        <f t="shared" si="35"/>
        <v>175001</v>
      </c>
      <c r="DH17" s="130">
        <f t="shared" si="36"/>
        <v>0</v>
      </c>
      <c r="DI17" s="130">
        <f t="shared" si="37"/>
        <v>183</v>
      </c>
      <c r="DJ17" s="130">
        <f t="shared" si="38"/>
        <v>185584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242976</v>
      </c>
      <c r="E18" s="130">
        <f t="shared" si="1"/>
        <v>34259</v>
      </c>
      <c r="F18" s="130">
        <v>0</v>
      </c>
      <c r="G18" s="130">
        <v>0</v>
      </c>
      <c r="H18" s="130">
        <v>0</v>
      </c>
      <c r="I18" s="130">
        <v>34259</v>
      </c>
      <c r="J18" s="131" t="s">
        <v>206</v>
      </c>
      <c r="K18" s="130">
        <v>0</v>
      </c>
      <c r="L18" s="130">
        <v>208717</v>
      </c>
      <c r="M18" s="130">
        <f t="shared" si="2"/>
        <v>119464</v>
      </c>
      <c r="N18" s="130">
        <f t="shared" si="3"/>
        <v>40512</v>
      </c>
      <c r="O18" s="130">
        <v>0</v>
      </c>
      <c r="P18" s="130">
        <v>0</v>
      </c>
      <c r="Q18" s="130">
        <v>0</v>
      </c>
      <c r="R18" s="130">
        <v>40512</v>
      </c>
      <c r="S18" s="131" t="s">
        <v>206</v>
      </c>
      <c r="T18" s="130">
        <v>0</v>
      </c>
      <c r="U18" s="130">
        <v>78952</v>
      </c>
      <c r="V18" s="130">
        <f t="shared" si="4"/>
        <v>362440</v>
      </c>
      <c r="W18" s="130">
        <f t="shared" si="5"/>
        <v>74771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74771</v>
      </c>
      <c r="AB18" s="131" t="s">
        <v>206</v>
      </c>
      <c r="AC18" s="130">
        <f t="shared" si="10"/>
        <v>0</v>
      </c>
      <c r="AD18" s="130">
        <f t="shared" si="11"/>
        <v>287669</v>
      </c>
      <c r="AE18" s="130">
        <f t="shared" si="12"/>
        <v>1541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1541</v>
      </c>
      <c r="AL18" s="130">
        <v>0</v>
      </c>
      <c r="AM18" s="130">
        <f t="shared" si="14"/>
        <v>99740</v>
      </c>
      <c r="AN18" s="130">
        <f t="shared" si="15"/>
        <v>80262</v>
      </c>
      <c r="AO18" s="130">
        <v>0</v>
      </c>
      <c r="AP18" s="130">
        <v>80262</v>
      </c>
      <c r="AQ18" s="130">
        <v>0</v>
      </c>
      <c r="AR18" s="130">
        <v>0</v>
      </c>
      <c r="AS18" s="130">
        <f t="shared" si="16"/>
        <v>3673</v>
      </c>
      <c r="AT18" s="130">
        <v>3673</v>
      </c>
      <c r="AU18" s="130">
        <v>0</v>
      </c>
      <c r="AV18" s="130">
        <v>0</v>
      </c>
      <c r="AW18" s="130">
        <v>4232</v>
      </c>
      <c r="AX18" s="130">
        <f t="shared" si="17"/>
        <v>11573</v>
      </c>
      <c r="AY18" s="130">
        <v>2858</v>
      </c>
      <c r="AZ18" s="130">
        <v>0</v>
      </c>
      <c r="BA18" s="130">
        <v>8715</v>
      </c>
      <c r="BB18" s="130">
        <v>0</v>
      </c>
      <c r="BC18" s="130">
        <v>141695</v>
      </c>
      <c r="BD18" s="130">
        <v>0</v>
      </c>
      <c r="BE18" s="130">
        <v>0</v>
      </c>
      <c r="BF18" s="130">
        <f t="shared" si="18"/>
        <v>101281</v>
      </c>
      <c r="BG18" s="130">
        <f t="shared" si="19"/>
        <v>965</v>
      </c>
      <c r="BH18" s="130">
        <f t="shared" si="20"/>
        <v>965</v>
      </c>
      <c r="BI18" s="130">
        <v>965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118499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118499</v>
      </c>
      <c r="CA18" s="130">
        <v>30018</v>
      </c>
      <c r="CB18" s="130">
        <v>88481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f t="shared" si="25"/>
        <v>119464</v>
      </c>
      <c r="CI18" s="130">
        <f t="shared" si="26"/>
        <v>2506</v>
      </c>
      <c r="CJ18" s="130">
        <f t="shared" si="26"/>
        <v>965</v>
      </c>
      <c r="CK18" s="130">
        <f t="shared" si="26"/>
        <v>965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1541</v>
      </c>
      <c r="CP18" s="130">
        <f t="shared" si="26"/>
        <v>0</v>
      </c>
      <c r="CQ18" s="130">
        <f t="shared" si="26"/>
        <v>218239</v>
      </c>
      <c r="CR18" s="130">
        <f t="shared" si="26"/>
        <v>80262</v>
      </c>
      <c r="CS18" s="130">
        <f t="shared" si="26"/>
        <v>0</v>
      </c>
      <c r="CT18" s="130">
        <f t="shared" si="26"/>
        <v>80262</v>
      </c>
      <c r="CU18" s="130">
        <f t="shared" si="26"/>
        <v>0</v>
      </c>
      <c r="CV18" s="130">
        <f t="shared" si="26"/>
        <v>0</v>
      </c>
      <c r="CW18" s="130">
        <f t="shared" si="26"/>
        <v>3673</v>
      </c>
      <c r="CX18" s="130">
        <f t="shared" si="26"/>
        <v>3673</v>
      </c>
      <c r="CY18" s="130">
        <f t="shared" si="27"/>
        <v>0</v>
      </c>
      <c r="CZ18" s="130">
        <f t="shared" si="28"/>
        <v>0</v>
      </c>
      <c r="DA18" s="130">
        <f t="shared" si="29"/>
        <v>4232</v>
      </c>
      <c r="DB18" s="130">
        <f t="shared" si="30"/>
        <v>130072</v>
      </c>
      <c r="DC18" s="130">
        <f t="shared" si="31"/>
        <v>32876</v>
      </c>
      <c r="DD18" s="130">
        <f t="shared" si="32"/>
        <v>88481</v>
      </c>
      <c r="DE18" s="130">
        <f t="shared" si="33"/>
        <v>8715</v>
      </c>
      <c r="DF18" s="130">
        <f t="shared" si="34"/>
        <v>0</v>
      </c>
      <c r="DG18" s="130">
        <f t="shared" si="35"/>
        <v>141695</v>
      </c>
      <c r="DH18" s="130">
        <f t="shared" si="36"/>
        <v>0</v>
      </c>
      <c r="DI18" s="130">
        <f t="shared" si="37"/>
        <v>0</v>
      </c>
      <c r="DJ18" s="130">
        <f t="shared" si="38"/>
        <v>220745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71146</v>
      </c>
      <c r="E19" s="130">
        <f t="shared" si="1"/>
        <v>10897</v>
      </c>
      <c r="F19" s="130">
        <v>0</v>
      </c>
      <c r="G19" s="130">
        <v>0</v>
      </c>
      <c r="H19" s="130">
        <v>0</v>
      </c>
      <c r="I19" s="130">
        <v>7193</v>
      </c>
      <c r="J19" s="131" t="s">
        <v>206</v>
      </c>
      <c r="K19" s="130">
        <v>3704</v>
      </c>
      <c r="L19" s="130">
        <v>60249</v>
      </c>
      <c r="M19" s="130">
        <f t="shared" si="2"/>
        <v>17812</v>
      </c>
      <c r="N19" s="130">
        <f t="shared" si="3"/>
        <v>7324</v>
      </c>
      <c r="O19" s="130">
        <v>0</v>
      </c>
      <c r="P19" s="130">
        <v>0</v>
      </c>
      <c r="Q19" s="130">
        <v>0</v>
      </c>
      <c r="R19" s="130">
        <v>7324</v>
      </c>
      <c r="S19" s="131" t="s">
        <v>206</v>
      </c>
      <c r="T19" s="130">
        <v>0</v>
      </c>
      <c r="U19" s="130">
        <v>10488</v>
      </c>
      <c r="V19" s="130">
        <f t="shared" si="4"/>
        <v>88958</v>
      </c>
      <c r="W19" s="130">
        <f t="shared" si="5"/>
        <v>18221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14517</v>
      </c>
      <c r="AB19" s="131" t="s">
        <v>206</v>
      </c>
      <c r="AC19" s="130">
        <f t="shared" si="10"/>
        <v>3704</v>
      </c>
      <c r="AD19" s="130">
        <f t="shared" si="11"/>
        <v>70737</v>
      </c>
      <c r="AE19" s="130">
        <f t="shared" si="12"/>
        <v>84</v>
      </c>
      <c r="AF19" s="130">
        <f t="shared" si="13"/>
        <v>84</v>
      </c>
      <c r="AG19" s="130">
        <v>0</v>
      </c>
      <c r="AH19" s="130">
        <v>84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70622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8550</v>
      </c>
      <c r="AT19" s="130">
        <v>3982</v>
      </c>
      <c r="AU19" s="130">
        <v>3908</v>
      </c>
      <c r="AV19" s="130">
        <v>660</v>
      </c>
      <c r="AW19" s="130">
        <v>6237</v>
      </c>
      <c r="AX19" s="130">
        <f t="shared" si="17"/>
        <v>55835</v>
      </c>
      <c r="AY19" s="130">
        <v>10553</v>
      </c>
      <c r="AZ19" s="130">
        <v>38868</v>
      </c>
      <c r="BA19" s="130">
        <v>6414</v>
      </c>
      <c r="BB19" s="130"/>
      <c r="BC19" s="130">
        <v>0</v>
      </c>
      <c r="BD19" s="130">
        <v>0</v>
      </c>
      <c r="BE19" s="130">
        <v>440</v>
      </c>
      <c r="BF19" s="130">
        <f t="shared" si="18"/>
        <v>71146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17812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7260</v>
      </c>
      <c r="BV19" s="130">
        <v>344</v>
      </c>
      <c r="BW19" s="130">
        <v>6916</v>
      </c>
      <c r="BX19" s="130">
        <v>0</v>
      </c>
      <c r="BY19" s="130">
        <v>0</v>
      </c>
      <c r="BZ19" s="130">
        <f t="shared" si="24"/>
        <v>10552</v>
      </c>
      <c r="CA19" s="130">
        <v>10552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5"/>
        <v>17812</v>
      </c>
      <c r="CI19" s="130">
        <f t="shared" si="26"/>
        <v>84</v>
      </c>
      <c r="CJ19" s="130">
        <f t="shared" si="26"/>
        <v>84</v>
      </c>
      <c r="CK19" s="130">
        <f t="shared" si="26"/>
        <v>0</v>
      </c>
      <c r="CL19" s="130">
        <f t="shared" si="26"/>
        <v>84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88434</v>
      </c>
      <c r="CR19" s="130">
        <f t="shared" si="26"/>
        <v>0</v>
      </c>
      <c r="CS19" s="130">
        <f t="shared" si="26"/>
        <v>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15810</v>
      </c>
      <c r="CX19" s="130">
        <f t="shared" si="26"/>
        <v>4326</v>
      </c>
      <c r="CY19" s="130">
        <f t="shared" si="27"/>
        <v>10824</v>
      </c>
      <c r="CZ19" s="130">
        <f t="shared" si="28"/>
        <v>660</v>
      </c>
      <c r="DA19" s="130">
        <f t="shared" si="29"/>
        <v>6237</v>
      </c>
      <c r="DB19" s="130">
        <f t="shared" si="30"/>
        <v>66387</v>
      </c>
      <c r="DC19" s="130">
        <f t="shared" si="31"/>
        <v>21105</v>
      </c>
      <c r="DD19" s="130">
        <f t="shared" si="32"/>
        <v>38868</v>
      </c>
      <c r="DE19" s="130">
        <f t="shared" si="33"/>
        <v>6414</v>
      </c>
      <c r="DF19" s="130">
        <f t="shared" si="34"/>
        <v>0</v>
      </c>
      <c r="DG19" s="130">
        <f t="shared" si="35"/>
        <v>0</v>
      </c>
      <c r="DH19" s="130">
        <f t="shared" si="36"/>
        <v>0</v>
      </c>
      <c r="DI19" s="130">
        <f t="shared" si="37"/>
        <v>440</v>
      </c>
      <c r="DJ19" s="130">
        <f t="shared" si="38"/>
        <v>88958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158599</v>
      </c>
      <c r="E20" s="130">
        <f t="shared" si="1"/>
        <v>35591</v>
      </c>
      <c r="F20" s="130">
        <v>0</v>
      </c>
      <c r="G20" s="130">
        <v>0</v>
      </c>
      <c r="H20" s="130">
        <v>0</v>
      </c>
      <c r="I20" s="130">
        <v>28742</v>
      </c>
      <c r="J20" s="131" t="s">
        <v>206</v>
      </c>
      <c r="K20" s="130">
        <v>6849</v>
      </c>
      <c r="L20" s="130">
        <v>123008</v>
      </c>
      <c r="M20" s="130">
        <f t="shared" si="2"/>
        <v>73524</v>
      </c>
      <c r="N20" s="130">
        <f t="shared" si="3"/>
        <v>5379</v>
      </c>
      <c r="O20" s="130">
        <v>0</v>
      </c>
      <c r="P20" s="130">
        <v>0</v>
      </c>
      <c r="Q20" s="130">
        <v>0</v>
      </c>
      <c r="R20" s="130">
        <v>5379</v>
      </c>
      <c r="S20" s="131" t="s">
        <v>206</v>
      </c>
      <c r="T20" s="130">
        <v>0</v>
      </c>
      <c r="U20" s="130">
        <v>68145</v>
      </c>
      <c r="V20" s="130">
        <f t="shared" si="4"/>
        <v>232123</v>
      </c>
      <c r="W20" s="130">
        <f t="shared" si="5"/>
        <v>40970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34121</v>
      </c>
      <c r="AB20" s="131" t="s">
        <v>206</v>
      </c>
      <c r="AC20" s="130">
        <f t="shared" si="10"/>
        <v>6849</v>
      </c>
      <c r="AD20" s="130">
        <f t="shared" si="11"/>
        <v>191153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144537</v>
      </c>
      <c r="AN20" s="130">
        <f t="shared" si="15"/>
        <v>98073</v>
      </c>
      <c r="AO20" s="130">
        <v>4412</v>
      </c>
      <c r="AP20" s="130">
        <v>93661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5218</v>
      </c>
      <c r="AX20" s="130">
        <f t="shared" si="17"/>
        <v>41246</v>
      </c>
      <c r="AY20" s="130">
        <v>41246</v>
      </c>
      <c r="AZ20" s="130">
        <v>0</v>
      </c>
      <c r="BA20" s="130">
        <v>0</v>
      </c>
      <c r="BB20" s="130">
        <v>0</v>
      </c>
      <c r="BC20" s="130">
        <v>14062</v>
      </c>
      <c r="BD20" s="130">
        <v>0</v>
      </c>
      <c r="BE20" s="130">
        <v>0</v>
      </c>
      <c r="BF20" s="130">
        <f t="shared" si="18"/>
        <v>144537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59326</v>
      </c>
      <c r="BP20" s="130">
        <f t="shared" si="22"/>
        <v>20935</v>
      </c>
      <c r="BQ20" s="130">
        <v>0</v>
      </c>
      <c r="BR20" s="130">
        <v>20935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38391</v>
      </c>
      <c r="CA20" s="130">
        <v>0</v>
      </c>
      <c r="CB20" s="130">
        <v>0</v>
      </c>
      <c r="CC20" s="130">
        <v>0</v>
      </c>
      <c r="CD20" s="130">
        <v>38391</v>
      </c>
      <c r="CE20" s="130">
        <v>14198</v>
      </c>
      <c r="CF20" s="130">
        <v>0</v>
      </c>
      <c r="CG20" s="130">
        <v>0</v>
      </c>
      <c r="CH20" s="130">
        <f t="shared" si="25"/>
        <v>59326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203863</v>
      </c>
      <c r="CR20" s="130">
        <f t="shared" si="26"/>
        <v>119008</v>
      </c>
      <c r="CS20" s="130">
        <f t="shared" si="26"/>
        <v>4412</v>
      </c>
      <c r="CT20" s="130">
        <f t="shared" si="26"/>
        <v>114596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5218</v>
      </c>
      <c r="DB20" s="130">
        <f t="shared" si="30"/>
        <v>79637</v>
      </c>
      <c r="DC20" s="130">
        <f t="shared" si="31"/>
        <v>41246</v>
      </c>
      <c r="DD20" s="130">
        <f t="shared" si="32"/>
        <v>0</v>
      </c>
      <c r="DE20" s="130">
        <f t="shared" si="33"/>
        <v>0</v>
      </c>
      <c r="DF20" s="130">
        <f t="shared" si="34"/>
        <v>38391</v>
      </c>
      <c r="DG20" s="130">
        <f t="shared" si="35"/>
        <v>28260</v>
      </c>
      <c r="DH20" s="130">
        <f t="shared" si="36"/>
        <v>0</v>
      </c>
      <c r="DI20" s="130">
        <f t="shared" si="37"/>
        <v>0</v>
      </c>
      <c r="DJ20" s="130">
        <f t="shared" si="38"/>
        <v>203863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157025</v>
      </c>
      <c r="E21" s="130">
        <f t="shared" si="1"/>
        <v>47303</v>
      </c>
      <c r="F21" s="130">
        <v>0</v>
      </c>
      <c r="G21" s="130">
        <v>0</v>
      </c>
      <c r="H21" s="130">
        <v>0</v>
      </c>
      <c r="I21" s="130">
        <v>20255</v>
      </c>
      <c r="J21" s="131" t="s">
        <v>206</v>
      </c>
      <c r="K21" s="130">
        <v>27048</v>
      </c>
      <c r="L21" s="130">
        <v>109722</v>
      </c>
      <c r="M21" s="130">
        <f t="shared" si="2"/>
        <v>68764</v>
      </c>
      <c r="N21" s="130">
        <f t="shared" si="3"/>
        <v>3616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3616</v>
      </c>
      <c r="U21" s="130">
        <v>65148</v>
      </c>
      <c r="V21" s="130">
        <f t="shared" si="4"/>
        <v>225789</v>
      </c>
      <c r="W21" s="130">
        <f t="shared" si="5"/>
        <v>50919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20255</v>
      </c>
      <c r="AB21" s="131" t="s">
        <v>206</v>
      </c>
      <c r="AC21" s="130">
        <f t="shared" si="10"/>
        <v>30664</v>
      </c>
      <c r="AD21" s="130">
        <f t="shared" si="11"/>
        <v>174870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136860</v>
      </c>
      <c r="AN21" s="130">
        <f t="shared" si="15"/>
        <v>13447</v>
      </c>
      <c r="AO21" s="130">
        <v>2125</v>
      </c>
      <c r="AP21" s="130">
        <v>8842</v>
      </c>
      <c r="AQ21" s="130">
        <v>0</v>
      </c>
      <c r="AR21" s="130">
        <v>2480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123413</v>
      </c>
      <c r="AY21" s="130">
        <v>50063</v>
      </c>
      <c r="AZ21" s="130">
        <v>69091</v>
      </c>
      <c r="BA21" s="130">
        <v>4259</v>
      </c>
      <c r="BB21" s="130">
        <v>0</v>
      </c>
      <c r="BC21" s="130">
        <v>0</v>
      </c>
      <c r="BD21" s="130">
        <v>0</v>
      </c>
      <c r="BE21" s="130">
        <v>20165</v>
      </c>
      <c r="BF21" s="130">
        <f t="shared" si="18"/>
        <v>157025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64688</v>
      </c>
      <c r="BP21" s="130">
        <f t="shared" si="22"/>
        <v>1850</v>
      </c>
      <c r="BQ21" s="130">
        <v>1850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62838</v>
      </c>
      <c r="CA21" s="130">
        <v>2095</v>
      </c>
      <c r="CB21" s="130">
        <v>0</v>
      </c>
      <c r="CC21" s="130">
        <v>60743</v>
      </c>
      <c r="CD21" s="130">
        <v>0</v>
      </c>
      <c r="CE21" s="130">
        <v>0</v>
      </c>
      <c r="CF21" s="130">
        <v>0</v>
      </c>
      <c r="CG21" s="130">
        <v>4076</v>
      </c>
      <c r="CH21" s="130">
        <f t="shared" si="25"/>
        <v>68764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201548</v>
      </c>
      <c r="CR21" s="130">
        <f t="shared" si="26"/>
        <v>15297</v>
      </c>
      <c r="CS21" s="130">
        <f t="shared" si="26"/>
        <v>3975</v>
      </c>
      <c r="CT21" s="130">
        <f t="shared" si="26"/>
        <v>8842</v>
      </c>
      <c r="CU21" s="130">
        <f t="shared" si="26"/>
        <v>0</v>
      </c>
      <c r="CV21" s="130">
        <f t="shared" si="26"/>
        <v>2480</v>
      </c>
      <c r="CW21" s="130">
        <f t="shared" si="26"/>
        <v>0</v>
      </c>
      <c r="CX21" s="130">
        <f t="shared" si="26"/>
        <v>0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186251</v>
      </c>
      <c r="DC21" s="130">
        <f t="shared" si="31"/>
        <v>52158</v>
      </c>
      <c r="DD21" s="130">
        <f t="shared" si="32"/>
        <v>69091</v>
      </c>
      <c r="DE21" s="130">
        <f t="shared" si="33"/>
        <v>65002</v>
      </c>
      <c r="DF21" s="130">
        <f t="shared" si="34"/>
        <v>0</v>
      </c>
      <c r="DG21" s="130">
        <f t="shared" si="35"/>
        <v>0</v>
      </c>
      <c r="DH21" s="130">
        <f t="shared" si="36"/>
        <v>0</v>
      </c>
      <c r="DI21" s="130">
        <f t="shared" si="37"/>
        <v>24241</v>
      </c>
      <c r="DJ21" s="130">
        <f t="shared" si="38"/>
        <v>225789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116607</v>
      </c>
      <c r="E22" s="130">
        <f t="shared" si="1"/>
        <v>16964</v>
      </c>
      <c r="F22" s="130">
        <v>0</v>
      </c>
      <c r="G22" s="130">
        <v>0</v>
      </c>
      <c r="H22" s="130">
        <v>0</v>
      </c>
      <c r="I22" s="130">
        <v>14248</v>
      </c>
      <c r="J22" s="131" t="s">
        <v>206</v>
      </c>
      <c r="K22" s="130">
        <v>2716</v>
      </c>
      <c r="L22" s="130">
        <v>99643</v>
      </c>
      <c r="M22" s="130">
        <f t="shared" si="2"/>
        <v>58863</v>
      </c>
      <c r="N22" s="130">
        <f t="shared" si="3"/>
        <v>20442</v>
      </c>
      <c r="O22" s="130">
        <v>0</v>
      </c>
      <c r="P22" s="130">
        <v>0</v>
      </c>
      <c r="Q22" s="130">
        <v>0</v>
      </c>
      <c r="R22" s="130">
        <v>20442</v>
      </c>
      <c r="S22" s="131" t="s">
        <v>206</v>
      </c>
      <c r="T22" s="130"/>
      <c r="U22" s="130">
        <v>38421</v>
      </c>
      <c r="V22" s="130">
        <f t="shared" si="4"/>
        <v>175470</v>
      </c>
      <c r="W22" s="130">
        <f t="shared" si="5"/>
        <v>37406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34690</v>
      </c>
      <c r="AB22" s="131" t="s">
        <v>206</v>
      </c>
      <c r="AC22" s="130">
        <f t="shared" si="10"/>
        <v>2716</v>
      </c>
      <c r="AD22" s="130">
        <f t="shared" si="11"/>
        <v>138064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59285</v>
      </c>
      <c r="AN22" s="130">
        <f t="shared" si="15"/>
        <v>59285</v>
      </c>
      <c r="AO22" s="130">
        <v>13466</v>
      </c>
      <c r="AP22" s="130">
        <v>45819</v>
      </c>
      <c r="AQ22" s="130">
        <v>0</v>
      </c>
      <c r="AR22" s="130">
        <v>0</v>
      </c>
      <c r="AS22" s="130">
        <f t="shared" si="16"/>
        <v>0</v>
      </c>
      <c r="AT22" s="130"/>
      <c r="AU22" s="130">
        <v>0</v>
      </c>
      <c r="AV22" s="130">
        <v>0</v>
      </c>
      <c r="AW22" s="130">
        <v>0</v>
      </c>
      <c r="AX22" s="130">
        <f t="shared" si="17"/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57322</v>
      </c>
      <c r="BD22" s="130">
        <v>0</v>
      </c>
      <c r="BE22" s="130">
        <v>0</v>
      </c>
      <c r="BF22" s="130">
        <f t="shared" si="18"/>
        <v>59285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11609</v>
      </c>
      <c r="BO22" s="130">
        <f t="shared" si="21"/>
        <v>29933</v>
      </c>
      <c r="BP22" s="130">
        <f t="shared" si="22"/>
        <v>6947</v>
      </c>
      <c r="BQ22" s="130">
        <v>6947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22986</v>
      </c>
      <c r="CA22" s="130">
        <v>22986</v>
      </c>
      <c r="CB22" s="130">
        <v>0</v>
      </c>
      <c r="CC22" s="130">
        <v>0</v>
      </c>
      <c r="CD22" s="130">
        <v>0</v>
      </c>
      <c r="CE22" s="130">
        <v>17321</v>
      </c>
      <c r="CF22" s="130">
        <v>0</v>
      </c>
      <c r="CG22" s="130">
        <v>0</v>
      </c>
      <c r="CH22" s="130">
        <f t="shared" si="25"/>
        <v>29933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11609</v>
      </c>
      <c r="CQ22" s="130">
        <f t="shared" si="26"/>
        <v>89218</v>
      </c>
      <c r="CR22" s="130">
        <f t="shared" si="26"/>
        <v>66232</v>
      </c>
      <c r="CS22" s="130">
        <f t="shared" si="26"/>
        <v>20413</v>
      </c>
      <c r="CT22" s="130">
        <f t="shared" si="26"/>
        <v>45819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22986</v>
      </c>
      <c r="DC22" s="130">
        <f t="shared" si="31"/>
        <v>22986</v>
      </c>
      <c r="DD22" s="130">
        <f t="shared" si="32"/>
        <v>0</v>
      </c>
      <c r="DE22" s="130">
        <f t="shared" si="33"/>
        <v>0</v>
      </c>
      <c r="DF22" s="130">
        <f t="shared" si="34"/>
        <v>0</v>
      </c>
      <c r="DG22" s="130">
        <f t="shared" si="35"/>
        <v>74643</v>
      </c>
      <c r="DH22" s="130">
        <f t="shared" si="36"/>
        <v>0</v>
      </c>
      <c r="DI22" s="130">
        <f t="shared" si="37"/>
        <v>0</v>
      </c>
      <c r="DJ22" s="130">
        <f t="shared" si="38"/>
        <v>89218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219221</v>
      </c>
      <c r="E23" s="130">
        <f t="shared" si="1"/>
        <v>35041</v>
      </c>
      <c r="F23" s="130">
        <v>0</v>
      </c>
      <c r="G23" s="130">
        <v>0</v>
      </c>
      <c r="H23" s="130">
        <v>0</v>
      </c>
      <c r="I23" s="130">
        <v>35041</v>
      </c>
      <c r="J23" s="131" t="s">
        <v>206</v>
      </c>
      <c r="K23" s="130">
        <v>0</v>
      </c>
      <c r="L23" s="130">
        <v>184180</v>
      </c>
      <c r="M23" s="130">
        <f t="shared" si="2"/>
        <v>58425</v>
      </c>
      <c r="N23" s="130">
        <f t="shared" si="3"/>
        <v>15805</v>
      </c>
      <c r="O23" s="130">
        <v>0</v>
      </c>
      <c r="P23" s="130">
        <v>0</v>
      </c>
      <c r="Q23" s="130">
        <v>0</v>
      </c>
      <c r="R23" s="130">
        <v>15805</v>
      </c>
      <c r="S23" s="131" t="s">
        <v>206</v>
      </c>
      <c r="T23" s="130">
        <v>0</v>
      </c>
      <c r="U23" s="130">
        <v>42620</v>
      </c>
      <c r="V23" s="130">
        <f t="shared" si="4"/>
        <v>277646</v>
      </c>
      <c r="W23" s="130">
        <f t="shared" si="5"/>
        <v>50846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50846</v>
      </c>
      <c r="AB23" s="131" t="s">
        <v>206</v>
      </c>
      <c r="AC23" s="130">
        <f t="shared" si="10"/>
        <v>0</v>
      </c>
      <c r="AD23" s="130">
        <f t="shared" si="11"/>
        <v>226800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114153</v>
      </c>
      <c r="AN23" s="130">
        <f t="shared" si="15"/>
        <v>112678</v>
      </c>
      <c r="AO23" s="130">
        <v>112678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1475</v>
      </c>
      <c r="AY23" s="130">
        <v>0</v>
      </c>
      <c r="AZ23" s="130">
        <v>0</v>
      </c>
      <c r="BA23" s="130">
        <v>124</v>
      </c>
      <c r="BB23" s="130">
        <v>1351</v>
      </c>
      <c r="BC23" s="130">
        <v>105068</v>
      </c>
      <c r="BD23" s="130">
        <v>0</v>
      </c>
      <c r="BE23" s="130">
        <v>0</v>
      </c>
      <c r="BF23" s="130">
        <f t="shared" si="18"/>
        <v>114153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17224</v>
      </c>
      <c r="BO23" s="130">
        <f t="shared" si="21"/>
        <v>12672</v>
      </c>
      <c r="BP23" s="130">
        <f t="shared" si="22"/>
        <v>12672</v>
      </c>
      <c r="BQ23" s="130">
        <v>12672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28529</v>
      </c>
      <c r="CF23" s="130">
        <v>0</v>
      </c>
      <c r="CG23" s="130">
        <v>0</v>
      </c>
      <c r="CH23" s="130">
        <f t="shared" si="25"/>
        <v>12672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17224</v>
      </c>
      <c r="CQ23" s="130">
        <f t="shared" si="26"/>
        <v>126825</v>
      </c>
      <c r="CR23" s="130">
        <f t="shared" si="26"/>
        <v>125350</v>
      </c>
      <c r="CS23" s="130">
        <f t="shared" si="26"/>
        <v>125350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1475</v>
      </c>
      <c r="DC23" s="130">
        <f t="shared" si="31"/>
        <v>0</v>
      </c>
      <c r="DD23" s="130">
        <f t="shared" si="32"/>
        <v>0</v>
      </c>
      <c r="DE23" s="130">
        <f t="shared" si="33"/>
        <v>124</v>
      </c>
      <c r="DF23" s="130">
        <f t="shared" si="34"/>
        <v>1351</v>
      </c>
      <c r="DG23" s="130">
        <f t="shared" si="35"/>
        <v>133597</v>
      </c>
      <c r="DH23" s="130">
        <f t="shared" si="36"/>
        <v>0</v>
      </c>
      <c r="DI23" s="130">
        <f t="shared" si="37"/>
        <v>0</v>
      </c>
      <c r="DJ23" s="130">
        <f t="shared" si="38"/>
        <v>126825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88710</v>
      </c>
      <c r="E24" s="130">
        <f t="shared" si="1"/>
        <v>26584</v>
      </c>
      <c r="F24" s="130">
        <v>0</v>
      </c>
      <c r="G24" s="130">
        <v>0</v>
      </c>
      <c r="H24" s="130">
        <v>0</v>
      </c>
      <c r="I24" s="130">
        <v>11736</v>
      </c>
      <c r="J24" s="131" t="s">
        <v>206</v>
      </c>
      <c r="K24" s="130">
        <v>14848</v>
      </c>
      <c r="L24" s="130">
        <v>62126</v>
      </c>
      <c r="M24" s="130">
        <f t="shared" si="2"/>
        <v>82094</v>
      </c>
      <c r="N24" s="130">
        <f t="shared" si="3"/>
        <v>27714</v>
      </c>
      <c r="O24" s="130">
        <v>0</v>
      </c>
      <c r="P24" s="130">
        <v>0</v>
      </c>
      <c r="Q24" s="130">
        <v>0</v>
      </c>
      <c r="R24" s="130">
        <v>27714</v>
      </c>
      <c r="S24" s="131" t="s">
        <v>206</v>
      </c>
      <c r="T24" s="130">
        <v>0</v>
      </c>
      <c r="U24" s="130">
        <v>54380</v>
      </c>
      <c r="V24" s="130">
        <f t="shared" si="4"/>
        <v>170804</v>
      </c>
      <c r="W24" s="130">
        <f t="shared" si="5"/>
        <v>54298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39450</v>
      </c>
      <c r="AB24" s="131" t="s">
        <v>206</v>
      </c>
      <c r="AC24" s="130">
        <f t="shared" si="10"/>
        <v>14848</v>
      </c>
      <c r="AD24" s="130">
        <f t="shared" si="11"/>
        <v>116506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46081</v>
      </c>
      <c r="AN24" s="130">
        <f t="shared" si="15"/>
        <v>28345</v>
      </c>
      <c r="AO24" s="130">
        <v>8388</v>
      </c>
      <c r="AP24" s="130">
        <v>16420</v>
      </c>
      <c r="AQ24" s="130">
        <v>3537</v>
      </c>
      <c r="AR24" s="130">
        <v>0</v>
      </c>
      <c r="AS24" s="130">
        <f t="shared" si="16"/>
        <v>6826</v>
      </c>
      <c r="AT24" s="130">
        <v>5293</v>
      </c>
      <c r="AU24" s="130">
        <v>1533</v>
      </c>
      <c r="AV24" s="130">
        <v>0</v>
      </c>
      <c r="AW24" s="130">
        <v>0</v>
      </c>
      <c r="AX24" s="130">
        <f t="shared" si="17"/>
        <v>10910</v>
      </c>
      <c r="AY24" s="130">
        <v>10910</v>
      </c>
      <c r="AZ24" s="130">
        <v>0</v>
      </c>
      <c r="BA24" s="130">
        <v>0</v>
      </c>
      <c r="BB24" s="130">
        <v>0</v>
      </c>
      <c r="BC24" s="130">
        <v>42629</v>
      </c>
      <c r="BD24" s="130">
        <v>0</v>
      </c>
      <c r="BE24" s="130">
        <v>0</v>
      </c>
      <c r="BF24" s="130">
        <f t="shared" si="18"/>
        <v>46081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23056</v>
      </c>
      <c r="BO24" s="130">
        <f t="shared" si="21"/>
        <v>35037</v>
      </c>
      <c r="BP24" s="130">
        <f t="shared" si="22"/>
        <v>29502</v>
      </c>
      <c r="BQ24" s="130">
        <v>3922</v>
      </c>
      <c r="BR24" s="130">
        <v>25580</v>
      </c>
      <c r="BS24" s="130">
        <v>0</v>
      </c>
      <c r="BT24" s="130">
        <v>0</v>
      </c>
      <c r="BU24" s="130">
        <f t="shared" si="23"/>
        <v>2736</v>
      </c>
      <c r="BV24" s="130">
        <v>2736</v>
      </c>
      <c r="BW24" s="130">
        <v>0</v>
      </c>
      <c r="BX24" s="130">
        <v>0</v>
      </c>
      <c r="BY24" s="130">
        <v>0</v>
      </c>
      <c r="BZ24" s="130">
        <f t="shared" si="24"/>
        <v>2799</v>
      </c>
      <c r="CA24" s="130">
        <v>2799</v>
      </c>
      <c r="CB24" s="130">
        <v>0</v>
      </c>
      <c r="CC24" s="130">
        <v>0</v>
      </c>
      <c r="CD24" s="130">
        <v>0</v>
      </c>
      <c r="CE24" s="130">
        <v>24001</v>
      </c>
      <c r="CF24" s="130">
        <v>0</v>
      </c>
      <c r="CG24" s="130">
        <v>0</v>
      </c>
      <c r="CH24" s="130">
        <f t="shared" si="25"/>
        <v>35037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23056</v>
      </c>
      <c r="CQ24" s="130">
        <f>SUM(AM24,+BO24)</f>
        <v>81118</v>
      </c>
      <c r="CR24" s="130">
        <f>SUM(AN24,+BP24)</f>
        <v>57847</v>
      </c>
      <c r="CS24" s="130">
        <f>SUM(AO24,+BQ24)</f>
        <v>12310</v>
      </c>
      <c r="CT24" s="130">
        <f>SUM(AP24,+BR24)</f>
        <v>42000</v>
      </c>
      <c r="CU24" s="130">
        <f>SUM(AQ24,+BS24)</f>
        <v>3537</v>
      </c>
      <c r="CV24" s="130">
        <f>SUM(AR24,+BT24)</f>
        <v>0</v>
      </c>
      <c r="CW24" s="130">
        <f>SUM(AS24,+BU24)</f>
        <v>9562</v>
      </c>
      <c r="CX24" s="130">
        <f>SUM(AT24,+BV24)</f>
        <v>8029</v>
      </c>
      <c r="CY24" s="130">
        <f t="shared" si="27"/>
        <v>1533</v>
      </c>
      <c r="CZ24" s="130">
        <f t="shared" si="28"/>
        <v>0</v>
      </c>
      <c r="DA24" s="130">
        <f t="shared" si="29"/>
        <v>0</v>
      </c>
      <c r="DB24" s="130">
        <f t="shared" si="30"/>
        <v>13709</v>
      </c>
      <c r="DC24" s="130">
        <f t="shared" si="31"/>
        <v>13709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66630</v>
      </c>
      <c r="DH24" s="130">
        <f t="shared" si="36"/>
        <v>0</v>
      </c>
      <c r="DI24" s="130">
        <f t="shared" si="37"/>
        <v>0</v>
      </c>
      <c r="DJ24" s="130">
        <f t="shared" si="38"/>
        <v>81118</v>
      </c>
    </row>
  </sheetData>
  <sheetProtection/>
  <autoFilter ref="A6:DJ24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624400</v>
      </c>
      <c r="E7" s="192">
        <f>SUM(E8:E53)</f>
        <v>550402</v>
      </c>
      <c r="F7" s="192">
        <f>SUM(F8:F53)</f>
        <v>0</v>
      </c>
      <c r="G7" s="192">
        <f>SUM(G8:G53)</f>
        <v>0</v>
      </c>
      <c r="H7" s="192">
        <f>SUM(H8:H53)</f>
        <v>0</v>
      </c>
      <c r="I7" s="192">
        <f>SUM(I8:I53)</f>
        <v>539508</v>
      </c>
      <c r="J7" s="192">
        <f>SUM(J8:J53)</f>
        <v>2148990</v>
      </c>
      <c r="K7" s="192">
        <f>SUM(K8:K53)</f>
        <v>10894</v>
      </c>
      <c r="L7" s="192">
        <f>SUM(L8:L53)</f>
        <v>73998</v>
      </c>
      <c r="M7" s="192">
        <f>SUM(M8:M53)</f>
        <v>1097319</v>
      </c>
      <c r="N7" s="192">
        <f>SUM(N8:N53)</f>
        <v>980449</v>
      </c>
      <c r="O7" s="192">
        <f>SUM(O8:O53)</f>
        <v>300000</v>
      </c>
      <c r="P7" s="192">
        <f>SUM(P8:P53)</f>
        <v>0</v>
      </c>
      <c r="Q7" s="192">
        <f>SUM(Q8:Q53)</f>
        <v>478900</v>
      </c>
      <c r="R7" s="192">
        <f>SUM(R8:R53)</f>
        <v>201395</v>
      </c>
      <c r="S7" s="192">
        <f>SUM(S8:S53)</f>
        <v>893369</v>
      </c>
      <c r="T7" s="192">
        <f>SUM(T8:T53)</f>
        <v>154</v>
      </c>
      <c r="U7" s="192">
        <f>SUM(U8:U53)</f>
        <v>116870</v>
      </c>
      <c r="V7" s="192">
        <f>SUM(V8:V53)</f>
        <v>1721719</v>
      </c>
      <c r="W7" s="192">
        <f>SUM(W8:W53)</f>
        <v>1530851</v>
      </c>
      <c r="X7" s="192">
        <f>SUM(X8:X53)</f>
        <v>300000</v>
      </c>
      <c r="Y7" s="192">
        <f>SUM(Y8:Y53)</f>
        <v>0</v>
      </c>
      <c r="Z7" s="192">
        <f>SUM(Z8:Z53)</f>
        <v>478900</v>
      </c>
      <c r="AA7" s="192">
        <f>SUM(AA8:AA53)</f>
        <v>740903</v>
      </c>
      <c r="AB7" s="192">
        <f>SUM(AB8:AB53)</f>
        <v>3042359</v>
      </c>
      <c r="AC7" s="192">
        <f>SUM(AC8:AC53)</f>
        <v>11048</v>
      </c>
      <c r="AD7" s="192">
        <f>SUM(AD8:AD53)</f>
        <v>190868</v>
      </c>
      <c r="AE7" s="192">
        <f>SUM(AE8:AE53)</f>
        <v>0</v>
      </c>
      <c r="AF7" s="192">
        <f>SUM(AF8:AF53)</f>
        <v>0</v>
      </c>
      <c r="AG7" s="192">
        <f>SUM(AG8:AG53)</f>
        <v>0</v>
      </c>
      <c r="AH7" s="192">
        <f>SUM(AH8:AH53)</f>
        <v>0</v>
      </c>
      <c r="AI7" s="192">
        <f>SUM(AI8:AI53)</f>
        <v>0</v>
      </c>
      <c r="AJ7" s="192">
        <f>SUM(AJ8:AJ53)</f>
        <v>0</v>
      </c>
      <c r="AK7" s="192">
        <f>SUM(AK8:AK53)</f>
        <v>0</v>
      </c>
      <c r="AL7" s="192" t="s">
        <v>206</v>
      </c>
      <c r="AM7" s="192">
        <f>SUM(AM8:AM53)</f>
        <v>2661973</v>
      </c>
      <c r="AN7" s="192">
        <f>SUM(AN8:AN53)</f>
        <v>424687</v>
      </c>
      <c r="AO7" s="192">
        <f>SUM(AO8:AO53)</f>
        <v>216997</v>
      </c>
      <c r="AP7" s="192">
        <f>SUM(AP8:AP53)</f>
        <v>5398</v>
      </c>
      <c r="AQ7" s="192">
        <f>SUM(AQ8:AQ53)</f>
        <v>187646</v>
      </c>
      <c r="AR7" s="192">
        <f>SUM(AR8:AR53)</f>
        <v>14646</v>
      </c>
      <c r="AS7" s="192">
        <f>SUM(AS8:AS53)</f>
        <v>1192785</v>
      </c>
      <c r="AT7" s="192">
        <f>SUM(AT8:AT53)</f>
        <v>2230</v>
      </c>
      <c r="AU7" s="192">
        <f>SUM(AU8:AU53)</f>
        <v>1135432</v>
      </c>
      <c r="AV7" s="192">
        <f>SUM(AV8:AV53)</f>
        <v>55123</v>
      </c>
      <c r="AW7" s="192">
        <f>SUM(AW8:AW53)</f>
        <v>0</v>
      </c>
      <c r="AX7" s="192">
        <f>SUM(AX8:AX53)</f>
        <v>1044501</v>
      </c>
      <c r="AY7" s="192">
        <f>SUM(AY8:AY53)</f>
        <v>0</v>
      </c>
      <c r="AZ7" s="192">
        <f>SUM(AZ8:AZ53)</f>
        <v>958231</v>
      </c>
      <c r="BA7" s="192">
        <f>SUM(BA8:BA53)</f>
        <v>40476</v>
      </c>
      <c r="BB7" s="192">
        <f>SUM(BB8:BB53)</f>
        <v>45794</v>
      </c>
      <c r="BC7" s="192" t="s">
        <v>206</v>
      </c>
      <c r="BD7" s="192">
        <f>SUM(BD8:BD53)</f>
        <v>0</v>
      </c>
      <c r="BE7" s="192">
        <f>SUM(BE8:BE53)</f>
        <v>111417</v>
      </c>
      <c r="BF7" s="192">
        <f>SUM(BF8:BF53)</f>
        <v>2773390</v>
      </c>
      <c r="BG7" s="192">
        <f>SUM(BG8:BG53)</f>
        <v>985745</v>
      </c>
      <c r="BH7" s="192">
        <f>SUM(BH8:BH53)</f>
        <v>964010</v>
      </c>
      <c r="BI7" s="192">
        <f>SUM(BI8:BI53)</f>
        <v>0</v>
      </c>
      <c r="BJ7" s="192">
        <f>SUM(BJ8:BJ53)</f>
        <v>964010</v>
      </c>
      <c r="BK7" s="192">
        <f>SUM(BK8:BK53)</f>
        <v>0</v>
      </c>
      <c r="BL7" s="192">
        <f>SUM(BL8:BL53)</f>
        <v>0</v>
      </c>
      <c r="BM7" s="192">
        <f>SUM(BM8:BM53)</f>
        <v>21735</v>
      </c>
      <c r="BN7" s="192" t="s">
        <v>206</v>
      </c>
      <c r="BO7" s="192">
        <f>SUM(BO8:BO53)</f>
        <v>973243</v>
      </c>
      <c r="BP7" s="192">
        <f>SUM(BP8:BP53)</f>
        <v>178312</v>
      </c>
      <c r="BQ7" s="192">
        <f>SUM(BQ8:BQ53)</f>
        <v>95867</v>
      </c>
      <c r="BR7" s="192">
        <f>SUM(BR8:BR53)</f>
        <v>0</v>
      </c>
      <c r="BS7" s="192">
        <f>SUM(BS8:BS53)</f>
        <v>82445</v>
      </c>
      <c r="BT7" s="192">
        <f>SUM(BT8:BT53)</f>
        <v>0</v>
      </c>
      <c r="BU7" s="192">
        <f>SUM(BU8:BU53)</f>
        <v>669207</v>
      </c>
      <c r="BV7" s="192">
        <f>SUM(BV8:BV53)</f>
        <v>76992</v>
      </c>
      <c r="BW7" s="192">
        <f>SUM(BW8:BW53)</f>
        <v>592215</v>
      </c>
      <c r="BX7" s="192">
        <f>SUM(BX8:BX53)</f>
        <v>0</v>
      </c>
      <c r="BY7" s="192">
        <f>SUM(BY8:BY53)</f>
        <v>0</v>
      </c>
      <c r="BZ7" s="192">
        <f>SUM(BZ8:BZ53)</f>
        <v>125724</v>
      </c>
      <c r="CA7" s="192">
        <f>SUM(CA8:CA53)</f>
        <v>0</v>
      </c>
      <c r="CB7" s="192">
        <f>SUM(CB8:CB53)</f>
        <v>118744</v>
      </c>
      <c r="CC7" s="192">
        <f>SUM(CC8:CC53)</f>
        <v>0</v>
      </c>
      <c r="CD7" s="192">
        <f>SUM(CD8:CD53)</f>
        <v>6980</v>
      </c>
      <c r="CE7" s="192" t="s">
        <v>206</v>
      </c>
      <c r="CF7" s="192">
        <f>SUM(CF8:CF53)</f>
        <v>0</v>
      </c>
      <c r="CG7" s="192">
        <f>SUM(CG8:CG53)</f>
        <v>31700</v>
      </c>
      <c r="CH7" s="192">
        <f>SUM(CH8:CH53)</f>
        <v>1990688</v>
      </c>
      <c r="CI7" s="192">
        <f>SUM(CI8:CI53)</f>
        <v>985745</v>
      </c>
      <c r="CJ7" s="192">
        <f>SUM(CJ8:CJ53)</f>
        <v>964010</v>
      </c>
      <c r="CK7" s="192">
        <f>SUM(CK8:CK53)</f>
        <v>0</v>
      </c>
      <c r="CL7" s="192">
        <f>SUM(CL8:CL53)</f>
        <v>964010</v>
      </c>
      <c r="CM7" s="192">
        <f>SUM(CM8:CM53)</f>
        <v>0</v>
      </c>
      <c r="CN7" s="192">
        <f>SUM(CN8:CN53)</f>
        <v>0</v>
      </c>
      <c r="CO7" s="192">
        <f>SUM(CO8:CO53)</f>
        <v>21735</v>
      </c>
      <c r="CP7" s="192" t="s">
        <v>206</v>
      </c>
      <c r="CQ7" s="192">
        <f>SUM(CQ8:CQ53)</f>
        <v>3635216</v>
      </c>
      <c r="CR7" s="192">
        <f>SUM(CR8:CR53)</f>
        <v>602999</v>
      </c>
      <c r="CS7" s="192">
        <f>SUM(CS8:CS53)</f>
        <v>312864</v>
      </c>
      <c r="CT7" s="192">
        <f>SUM(CT8:CT53)</f>
        <v>5398</v>
      </c>
      <c r="CU7" s="192">
        <f>SUM(CU8:CU53)</f>
        <v>270091</v>
      </c>
      <c r="CV7" s="192">
        <f>SUM(CV8:CV53)</f>
        <v>14646</v>
      </c>
      <c r="CW7" s="192">
        <f>SUM(CW8:CW53)</f>
        <v>1861992</v>
      </c>
      <c r="CX7" s="192">
        <f>SUM(CX8:CX53)</f>
        <v>79222</v>
      </c>
      <c r="CY7" s="192">
        <f>SUM(CY8:CY53)</f>
        <v>1727647</v>
      </c>
      <c r="CZ7" s="192">
        <f>SUM(CZ8:CZ53)</f>
        <v>55123</v>
      </c>
      <c r="DA7" s="192">
        <f>SUM(DA8:DA53)</f>
        <v>0</v>
      </c>
      <c r="DB7" s="192">
        <f>SUM(DB8:DB53)</f>
        <v>1170225</v>
      </c>
      <c r="DC7" s="192">
        <f>SUM(DC8:DC53)</f>
        <v>0</v>
      </c>
      <c r="DD7" s="192">
        <f>SUM(DD8:DD53)</f>
        <v>1076975</v>
      </c>
      <c r="DE7" s="192">
        <f>SUM(DE8:DE53)</f>
        <v>40476</v>
      </c>
      <c r="DF7" s="192">
        <f>SUM(DF8:DF53)</f>
        <v>52774</v>
      </c>
      <c r="DG7" s="192" t="s">
        <v>206</v>
      </c>
      <c r="DH7" s="192">
        <f>SUM(DH8:DH53)</f>
        <v>0</v>
      </c>
      <c r="DI7" s="192">
        <f>SUM(DI8:DI53)</f>
        <v>143117</v>
      </c>
      <c r="DJ7" s="192">
        <f>SUM(DJ8:DJ53)</f>
        <v>4764078</v>
      </c>
    </row>
    <row r="8" spans="1:114" s="122" customFormat="1" ht="12" customHeight="1">
      <c r="A8" s="118" t="s">
        <v>208</v>
      </c>
      <c r="B8" s="133" t="s">
        <v>245</v>
      </c>
      <c r="C8" s="118" t="s">
        <v>246</v>
      </c>
      <c r="D8" s="120">
        <f aca="true" t="shared" si="0" ref="D8:D15">SUM(E8,+L8)</f>
        <v>0</v>
      </c>
      <c r="E8" s="120">
        <f aca="true" t="shared" si="1" ref="E8:E15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5">SUM(N8,+U8)</f>
        <v>122</v>
      </c>
      <c r="N8" s="120">
        <f aca="true" t="shared" si="3" ref="N8:N15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124963</v>
      </c>
      <c r="T8" s="120">
        <v>0</v>
      </c>
      <c r="U8" s="120">
        <v>122</v>
      </c>
      <c r="V8" s="120">
        <f aca="true" t="shared" si="4" ref="V8:V15">+SUM(D8,M8)</f>
        <v>122</v>
      </c>
      <c r="W8" s="120">
        <f aca="true" t="shared" si="5" ref="W8:W15">+SUM(E8,N8)</f>
        <v>0</v>
      </c>
      <c r="X8" s="120">
        <f aca="true" t="shared" si="6" ref="X8:X15">+SUM(F8,O8)</f>
        <v>0</v>
      </c>
      <c r="Y8" s="120">
        <f aca="true" t="shared" si="7" ref="Y8:Y15">+SUM(G8,P8)</f>
        <v>0</v>
      </c>
      <c r="Z8" s="120">
        <f aca="true" t="shared" si="8" ref="Z8:Z15">+SUM(H8,Q8)</f>
        <v>0</v>
      </c>
      <c r="AA8" s="120">
        <f aca="true" t="shared" si="9" ref="AA8:AA15">+SUM(I8,R8)</f>
        <v>0</v>
      </c>
      <c r="AB8" s="120">
        <f aca="true" t="shared" si="10" ref="AB8:AB15">+SUM(J8,S8)</f>
        <v>124963</v>
      </c>
      <c r="AC8" s="120">
        <f aca="true" t="shared" si="11" ref="AC8:AC15">+SUM(K8,T8)</f>
        <v>0</v>
      </c>
      <c r="AD8" s="120">
        <f aca="true" t="shared" si="12" ref="AD8:AD15">+SUM(L8,U8)</f>
        <v>122</v>
      </c>
      <c r="AE8" s="120">
        <f aca="true" t="shared" si="13" ref="AE8:AE15">SUM(AF8,+AK8)</f>
        <v>0</v>
      </c>
      <c r="AF8" s="120">
        <f aca="true" t="shared" si="14" ref="AF8:AF15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5">SUM(AN8,AS8,AW8,AX8,BD8)</f>
        <v>0</v>
      </c>
      <c r="AN8" s="120">
        <f aca="true" t="shared" si="16" ref="AN8:AN15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5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5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15">SUM(AE8,+AM8,+BE8)</f>
        <v>0</v>
      </c>
      <c r="BG8" s="120">
        <f aca="true" t="shared" si="20" ref="BG8:BG15">SUM(BH8,+BM8)</f>
        <v>28806</v>
      </c>
      <c r="BH8" s="120">
        <f aca="true" t="shared" si="21" ref="BH8:BH15">SUM(BI8:BL8)</f>
        <v>28806</v>
      </c>
      <c r="BI8" s="120">
        <v>0</v>
      </c>
      <c r="BJ8" s="120">
        <v>28806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5">SUM(BP8,BU8,BY8,BZ8,CF8)</f>
        <v>96056</v>
      </c>
      <c r="BP8" s="120">
        <f aca="true" t="shared" si="23" ref="BP8:BP15">SUM(BQ8:BT8)</f>
        <v>35152</v>
      </c>
      <c r="BQ8" s="120">
        <v>35152</v>
      </c>
      <c r="BR8" s="120">
        <v>0</v>
      </c>
      <c r="BS8" s="120">
        <v>0</v>
      </c>
      <c r="BT8" s="120">
        <v>0</v>
      </c>
      <c r="BU8" s="120">
        <f aca="true" t="shared" si="24" ref="BU8:BU15">SUM(BV8:BX8)</f>
        <v>55774</v>
      </c>
      <c r="BV8" s="120">
        <v>0</v>
      </c>
      <c r="BW8" s="120">
        <v>55774</v>
      </c>
      <c r="BX8" s="120">
        <v>0</v>
      </c>
      <c r="BY8" s="120">
        <v>0</v>
      </c>
      <c r="BZ8" s="120">
        <f aca="true" t="shared" si="25" ref="BZ8:BZ15">SUM(CA8:CD8)</f>
        <v>5130</v>
      </c>
      <c r="CA8" s="120">
        <v>0</v>
      </c>
      <c r="CB8" s="120">
        <v>5130</v>
      </c>
      <c r="CC8" s="120">
        <v>0</v>
      </c>
      <c r="CD8" s="120">
        <v>0</v>
      </c>
      <c r="CE8" s="121" t="s">
        <v>206</v>
      </c>
      <c r="CF8" s="120">
        <v>0</v>
      </c>
      <c r="CG8" s="120">
        <v>223</v>
      </c>
      <c r="CH8" s="120">
        <f aca="true" t="shared" si="26" ref="CH8:CH15">SUM(BG8,+BO8,+CG8)</f>
        <v>125085</v>
      </c>
      <c r="CI8" s="120">
        <f aca="true" t="shared" si="27" ref="CI8:CI15">SUM(AE8,+BG8)</f>
        <v>28806</v>
      </c>
      <c r="CJ8" s="120">
        <f aca="true" t="shared" si="28" ref="CJ8:CJ15">SUM(AF8,+BH8)</f>
        <v>28806</v>
      </c>
      <c r="CK8" s="120">
        <f aca="true" t="shared" si="29" ref="CK8:CK15">SUM(AG8,+BI8)</f>
        <v>0</v>
      </c>
      <c r="CL8" s="120">
        <f aca="true" t="shared" si="30" ref="CL8:CL15">SUM(AH8,+BJ8)</f>
        <v>28806</v>
      </c>
      <c r="CM8" s="120">
        <f aca="true" t="shared" si="31" ref="CM8:CM15">SUM(AI8,+BK8)</f>
        <v>0</v>
      </c>
      <c r="CN8" s="120">
        <f aca="true" t="shared" si="32" ref="CN8:CN15">SUM(AJ8,+BL8)</f>
        <v>0</v>
      </c>
      <c r="CO8" s="120">
        <f aca="true" t="shared" si="33" ref="CO8:CO15">SUM(AK8,+BM8)</f>
        <v>0</v>
      </c>
      <c r="CP8" s="121" t="s">
        <v>206</v>
      </c>
      <c r="CQ8" s="120">
        <f aca="true" t="shared" si="34" ref="CQ8:CQ15">SUM(AM8,+BO8)</f>
        <v>96056</v>
      </c>
      <c r="CR8" s="120">
        <f aca="true" t="shared" si="35" ref="CR8:CR15">SUM(AN8,+BP8)</f>
        <v>35152</v>
      </c>
      <c r="CS8" s="120">
        <f aca="true" t="shared" si="36" ref="CS8:CS15">SUM(AO8,+BQ8)</f>
        <v>35152</v>
      </c>
      <c r="CT8" s="120">
        <f aca="true" t="shared" si="37" ref="CT8:CT15">SUM(AP8,+BR8)</f>
        <v>0</v>
      </c>
      <c r="CU8" s="120">
        <f aca="true" t="shared" si="38" ref="CU8:CU15">SUM(AQ8,+BS8)</f>
        <v>0</v>
      </c>
      <c r="CV8" s="120">
        <f aca="true" t="shared" si="39" ref="CV8:CV15">SUM(AR8,+BT8)</f>
        <v>0</v>
      </c>
      <c r="CW8" s="120">
        <f aca="true" t="shared" si="40" ref="CW8:CW15">SUM(AS8,+BU8)</f>
        <v>55774</v>
      </c>
      <c r="CX8" s="120">
        <f aca="true" t="shared" si="41" ref="CX8:CX15">SUM(AT8,+BV8)</f>
        <v>0</v>
      </c>
      <c r="CY8" s="120">
        <f aca="true" t="shared" si="42" ref="CY8:CY15">SUM(AU8,+BW8)</f>
        <v>55774</v>
      </c>
      <c r="CZ8" s="120">
        <f aca="true" t="shared" si="43" ref="CZ8:CZ15">SUM(AV8,+BX8)</f>
        <v>0</v>
      </c>
      <c r="DA8" s="120">
        <f aca="true" t="shared" si="44" ref="DA8:DA15">SUM(AW8,+BY8)</f>
        <v>0</v>
      </c>
      <c r="DB8" s="120">
        <f aca="true" t="shared" si="45" ref="DB8:DB15">SUM(AX8,+BZ8)</f>
        <v>5130</v>
      </c>
      <c r="DC8" s="120">
        <f aca="true" t="shared" si="46" ref="DC8:DC15">SUM(AY8,+CA8)</f>
        <v>0</v>
      </c>
      <c r="DD8" s="120">
        <f aca="true" t="shared" si="47" ref="DD8:DD15">SUM(AZ8,+CB8)</f>
        <v>5130</v>
      </c>
      <c r="DE8" s="120">
        <f aca="true" t="shared" si="48" ref="DE8:DE15">SUM(BA8,+CC8)</f>
        <v>0</v>
      </c>
      <c r="DF8" s="120">
        <f aca="true" t="shared" si="49" ref="DF8:DF15">SUM(BB8,+CD8)</f>
        <v>0</v>
      </c>
      <c r="DG8" s="121" t="s">
        <v>206</v>
      </c>
      <c r="DH8" s="120">
        <f aca="true" t="shared" si="50" ref="DH8:DH15">SUM(BD8,+CF8)</f>
        <v>0</v>
      </c>
      <c r="DI8" s="120">
        <f aca="true" t="shared" si="51" ref="DI8:DI15">SUM(BE8,+CG8)</f>
        <v>223</v>
      </c>
      <c r="DJ8" s="120">
        <f aca="true" t="shared" si="52" ref="DJ8:DJ15">SUM(BF8,+CH8)</f>
        <v>125085</v>
      </c>
    </row>
    <row r="9" spans="1:114" s="122" customFormat="1" ht="12" customHeight="1">
      <c r="A9" s="118" t="s">
        <v>208</v>
      </c>
      <c r="B9" s="133" t="s">
        <v>247</v>
      </c>
      <c r="C9" s="118" t="s">
        <v>248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146079</v>
      </c>
      <c r="N9" s="120">
        <f t="shared" si="3"/>
        <v>139837</v>
      </c>
      <c r="O9" s="120">
        <v>0</v>
      </c>
      <c r="P9" s="120">
        <v>0</v>
      </c>
      <c r="Q9" s="120">
        <v>0</v>
      </c>
      <c r="R9" s="120">
        <v>139784</v>
      </c>
      <c r="S9" s="120">
        <v>90000</v>
      </c>
      <c r="T9" s="120">
        <v>53</v>
      </c>
      <c r="U9" s="120">
        <v>6242</v>
      </c>
      <c r="V9" s="120">
        <f t="shared" si="4"/>
        <v>146079</v>
      </c>
      <c r="W9" s="120">
        <f t="shared" si="5"/>
        <v>139837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139784</v>
      </c>
      <c r="AB9" s="120">
        <f t="shared" si="10"/>
        <v>90000</v>
      </c>
      <c r="AC9" s="120">
        <f t="shared" si="11"/>
        <v>53</v>
      </c>
      <c r="AD9" s="120">
        <f t="shared" si="12"/>
        <v>6242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219960</v>
      </c>
      <c r="BP9" s="120">
        <f t="shared" si="23"/>
        <v>42656</v>
      </c>
      <c r="BQ9" s="120">
        <v>18766</v>
      </c>
      <c r="BR9" s="120">
        <v>0</v>
      </c>
      <c r="BS9" s="120">
        <v>23890</v>
      </c>
      <c r="BT9" s="120">
        <v>0</v>
      </c>
      <c r="BU9" s="120">
        <f t="shared" si="24"/>
        <v>146066</v>
      </c>
      <c r="BV9" s="120">
        <v>76992</v>
      </c>
      <c r="BW9" s="120">
        <v>69074</v>
      </c>
      <c r="BX9" s="120">
        <v>0</v>
      </c>
      <c r="BY9" s="120">
        <v>0</v>
      </c>
      <c r="BZ9" s="120">
        <f t="shared" si="25"/>
        <v>31238</v>
      </c>
      <c r="CA9" s="120">
        <v>0</v>
      </c>
      <c r="CB9" s="120">
        <v>24258</v>
      </c>
      <c r="CC9" s="120">
        <v>0</v>
      </c>
      <c r="CD9" s="120">
        <v>6980</v>
      </c>
      <c r="CE9" s="121" t="s">
        <v>206</v>
      </c>
      <c r="CF9" s="120">
        <v>0</v>
      </c>
      <c r="CG9" s="120">
        <v>16119</v>
      </c>
      <c r="CH9" s="120">
        <f t="shared" si="26"/>
        <v>236079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219960</v>
      </c>
      <c r="CR9" s="120">
        <f t="shared" si="35"/>
        <v>42656</v>
      </c>
      <c r="CS9" s="120">
        <f t="shared" si="36"/>
        <v>18766</v>
      </c>
      <c r="CT9" s="120">
        <f t="shared" si="37"/>
        <v>0</v>
      </c>
      <c r="CU9" s="120">
        <f t="shared" si="38"/>
        <v>23890</v>
      </c>
      <c r="CV9" s="120">
        <f t="shared" si="39"/>
        <v>0</v>
      </c>
      <c r="CW9" s="120">
        <f t="shared" si="40"/>
        <v>146066</v>
      </c>
      <c r="CX9" s="120">
        <f t="shared" si="41"/>
        <v>76992</v>
      </c>
      <c r="CY9" s="120">
        <f t="shared" si="42"/>
        <v>69074</v>
      </c>
      <c r="CZ9" s="120">
        <f t="shared" si="43"/>
        <v>0</v>
      </c>
      <c r="DA9" s="120">
        <f t="shared" si="44"/>
        <v>0</v>
      </c>
      <c r="DB9" s="120">
        <f t="shared" si="45"/>
        <v>31238</v>
      </c>
      <c r="DC9" s="120">
        <f t="shared" si="46"/>
        <v>0</v>
      </c>
      <c r="DD9" s="120">
        <f t="shared" si="47"/>
        <v>24258</v>
      </c>
      <c r="DE9" s="120">
        <f t="shared" si="48"/>
        <v>0</v>
      </c>
      <c r="DF9" s="120">
        <f t="shared" si="49"/>
        <v>6980</v>
      </c>
      <c r="DG9" s="121" t="s">
        <v>206</v>
      </c>
      <c r="DH9" s="120">
        <f t="shared" si="50"/>
        <v>0</v>
      </c>
      <c r="DI9" s="120">
        <f t="shared" si="51"/>
        <v>16119</v>
      </c>
      <c r="DJ9" s="120">
        <f t="shared" si="52"/>
        <v>236079</v>
      </c>
    </row>
    <row r="10" spans="1:114" s="122" customFormat="1" ht="12" customHeight="1">
      <c r="A10" s="118" t="s">
        <v>208</v>
      </c>
      <c r="B10" s="133" t="s">
        <v>249</v>
      </c>
      <c r="C10" s="118" t="s">
        <v>250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899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110454</v>
      </c>
      <c r="T10" s="120">
        <v>0</v>
      </c>
      <c r="U10" s="120">
        <v>899</v>
      </c>
      <c r="V10" s="120">
        <f t="shared" si="4"/>
        <v>899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110454</v>
      </c>
      <c r="AC10" s="120">
        <f t="shared" si="11"/>
        <v>0</v>
      </c>
      <c r="AD10" s="120">
        <f t="shared" si="12"/>
        <v>899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111353</v>
      </c>
      <c r="BP10" s="120">
        <f t="shared" si="23"/>
        <v>14085</v>
      </c>
      <c r="BQ10" s="120">
        <v>14085</v>
      </c>
      <c r="BR10" s="120">
        <v>0</v>
      </c>
      <c r="BS10" s="120">
        <v>0</v>
      </c>
      <c r="BT10" s="120">
        <v>0</v>
      </c>
      <c r="BU10" s="120">
        <f t="shared" si="24"/>
        <v>58523</v>
      </c>
      <c r="BV10" s="120">
        <v>0</v>
      </c>
      <c r="BW10" s="120">
        <v>58523</v>
      </c>
      <c r="BX10" s="120">
        <v>0</v>
      </c>
      <c r="BY10" s="120">
        <v>0</v>
      </c>
      <c r="BZ10" s="120">
        <f t="shared" si="25"/>
        <v>38745</v>
      </c>
      <c r="CA10" s="120">
        <v>0</v>
      </c>
      <c r="CB10" s="120">
        <v>38745</v>
      </c>
      <c r="CC10" s="120">
        <v>0</v>
      </c>
      <c r="CD10" s="120">
        <v>0</v>
      </c>
      <c r="CE10" s="121" t="s">
        <v>206</v>
      </c>
      <c r="CF10" s="120">
        <v>0</v>
      </c>
      <c r="CG10" s="120">
        <v>0</v>
      </c>
      <c r="CH10" s="120">
        <f t="shared" si="26"/>
        <v>111353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111353</v>
      </c>
      <c r="CR10" s="120">
        <f t="shared" si="35"/>
        <v>14085</v>
      </c>
      <c r="CS10" s="120">
        <f t="shared" si="36"/>
        <v>14085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58523</v>
      </c>
      <c r="CX10" s="120">
        <f t="shared" si="41"/>
        <v>0</v>
      </c>
      <c r="CY10" s="120">
        <f t="shared" si="42"/>
        <v>58523</v>
      </c>
      <c r="CZ10" s="120">
        <f t="shared" si="43"/>
        <v>0</v>
      </c>
      <c r="DA10" s="120">
        <f t="shared" si="44"/>
        <v>0</v>
      </c>
      <c r="DB10" s="120">
        <f t="shared" si="45"/>
        <v>38745</v>
      </c>
      <c r="DC10" s="120">
        <f t="shared" si="46"/>
        <v>0</v>
      </c>
      <c r="DD10" s="120">
        <f t="shared" si="47"/>
        <v>38745</v>
      </c>
      <c r="DE10" s="120">
        <f t="shared" si="48"/>
        <v>0</v>
      </c>
      <c r="DF10" s="120">
        <f t="shared" si="49"/>
        <v>0</v>
      </c>
      <c r="DG10" s="121" t="s">
        <v>206</v>
      </c>
      <c r="DH10" s="120">
        <f t="shared" si="50"/>
        <v>0</v>
      </c>
      <c r="DI10" s="120">
        <f t="shared" si="51"/>
        <v>0</v>
      </c>
      <c r="DJ10" s="120">
        <f t="shared" si="52"/>
        <v>111353</v>
      </c>
    </row>
    <row r="11" spans="1:114" s="122" customFormat="1" ht="12" customHeight="1">
      <c r="A11" s="118" t="s">
        <v>208</v>
      </c>
      <c r="B11" s="133" t="s">
        <v>251</v>
      </c>
      <c r="C11" s="118" t="s">
        <v>252</v>
      </c>
      <c r="D11" s="120">
        <f t="shared" si="0"/>
        <v>17014</v>
      </c>
      <c r="E11" s="120">
        <f t="shared" si="1"/>
        <v>17014</v>
      </c>
      <c r="F11" s="120">
        <v>0</v>
      </c>
      <c r="G11" s="120">
        <v>0</v>
      </c>
      <c r="H11" s="120">
        <v>0</v>
      </c>
      <c r="I11" s="120">
        <v>13227</v>
      </c>
      <c r="J11" s="120">
        <v>322418</v>
      </c>
      <c r="K11" s="120">
        <v>3787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17014</v>
      </c>
      <c r="W11" s="120">
        <f t="shared" si="5"/>
        <v>17014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13227</v>
      </c>
      <c r="AB11" s="120">
        <f t="shared" si="10"/>
        <v>322418</v>
      </c>
      <c r="AC11" s="120">
        <f t="shared" si="11"/>
        <v>3787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317432</v>
      </c>
      <c r="AN11" s="120">
        <f t="shared" si="16"/>
        <v>19757</v>
      </c>
      <c r="AO11" s="120">
        <v>19757</v>
      </c>
      <c r="AP11" s="120">
        <v>0</v>
      </c>
      <c r="AQ11" s="120">
        <v>0</v>
      </c>
      <c r="AR11" s="120">
        <v>0</v>
      </c>
      <c r="AS11" s="120">
        <f t="shared" si="17"/>
        <v>201825</v>
      </c>
      <c r="AT11" s="120">
        <v>0</v>
      </c>
      <c r="AU11" s="120">
        <v>199495</v>
      </c>
      <c r="AV11" s="120">
        <v>2330</v>
      </c>
      <c r="AW11" s="120">
        <v>0</v>
      </c>
      <c r="AX11" s="120">
        <f t="shared" si="18"/>
        <v>95850</v>
      </c>
      <c r="AY11" s="120">
        <v>0</v>
      </c>
      <c r="AZ11" s="120">
        <v>72861</v>
      </c>
      <c r="BA11" s="120">
        <v>22989</v>
      </c>
      <c r="BB11" s="120">
        <v>0</v>
      </c>
      <c r="BC11" s="121" t="s">
        <v>206</v>
      </c>
      <c r="BD11" s="120">
        <v>0</v>
      </c>
      <c r="BE11" s="120">
        <v>22000</v>
      </c>
      <c r="BF11" s="120">
        <f t="shared" si="19"/>
        <v>339432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317432</v>
      </c>
      <c r="CR11" s="120">
        <f t="shared" si="35"/>
        <v>19757</v>
      </c>
      <c r="CS11" s="120">
        <f t="shared" si="36"/>
        <v>19757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201825</v>
      </c>
      <c r="CX11" s="120">
        <f t="shared" si="41"/>
        <v>0</v>
      </c>
      <c r="CY11" s="120">
        <f t="shared" si="42"/>
        <v>199495</v>
      </c>
      <c r="CZ11" s="120">
        <f t="shared" si="43"/>
        <v>2330</v>
      </c>
      <c r="DA11" s="120">
        <f t="shared" si="44"/>
        <v>0</v>
      </c>
      <c r="DB11" s="120">
        <f t="shared" si="45"/>
        <v>95850</v>
      </c>
      <c r="DC11" s="120">
        <f t="shared" si="46"/>
        <v>0</v>
      </c>
      <c r="DD11" s="120">
        <f t="shared" si="47"/>
        <v>72861</v>
      </c>
      <c r="DE11" s="120">
        <f t="shared" si="48"/>
        <v>22989</v>
      </c>
      <c r="DF11" s="120">
        <f t="shared" si="49"/>
        <v>0</v>
      </c>
      <c r="DG11" s="121" t="s">
        <v>206</v>
      </c>
      <c r="DH11" s="120">
        <f t="shared" si="50"/>
        <v>0</v>
      </c>
      <c r="DI11" s="120">
        <f t="shared" si="51"/>
        <v>22000</v>
      </c>
      <c r="DJ11" s="120">
        <f t="shared" si="52"/>
        <v>339432</v>
      </c>
    </row>
    <row r="12" spans="1:114" s="122" customFormat="1" ht="12" customHeight="1">
      <c r="A12" s="118" t="s">
        <v>208</v>
      </c>
      <c r="B12" s="133" t="s">
        <v>253</v>
      </c>
      <c r="C12" s="118" t="s">
        <v>254</v>
      </c>
      <c r="D12" s="130">
        <f t="shared" si="0"/>
        <v>7107</v>
      </c>
      <c r="E12" s="130">
        <f t="shared" si="1"/>
        <v>7107</v>
      </c>
      <c r="F12" s="130">
        <v>0</v>
      </c>
      <c r="G12" s="130">
        <v>0</v>
      </c>
      <c r="H12" s="130">
        <v>0</v>
      </c>
      <c r="I12" s="130">
        <v>0</v>
      </c>
      <c r="J12" s="130">
        <v>290188</v>
      </c>
      <c r="K12" s="130">
        <v>7107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7107</v>
      </c>
      <c r="W12" s="130">
        <f t="shared" si="5"/>
        <v>7107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290188</v>
      </c>
      <c r="AC12" s="130">
        <f t="shared" si="11"/>
        <v>7107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297295</v>
      </c>
      <c r="AN12" s="130">
        <f t="shared" si="16"/>
        <v>92183</v>
      </c>
      <c r="AO12" s="130">
        <v>10180</v>
      </c>
      <c r="AP12" s="130">
        <v>0</v>
      </c>
      <c r="AQ12" s="130">
        <v>82003</v>
      </c>
      <c r="AR12" s="130">
        <v>0</v>
      </c>
      <c r="AS12" s="130">
        <f t="shared" si="17"/>
        <v>205112</v>
      </c>
      <c r="AT12" s="130">
        <v>0</v>
      </c>
      <c r="AU12" s="130">
        <v>205112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206</v>
      </c>
      <c r="BD12" s="130">
        <v>0</v>
      </c>
      <c r="BE12" s="130">
        <v>0</v>
      </c>
      <c r="BF12" s="130">
        <f t="shared" si="19"/>
        <v>297295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297295</v>
      </c>
      <c r="CR12" s="130">
        <f t="shared" si="35"/>
        <v>92183</v>
      </c>
      <c r="CS12" s="130">
        <f t="shared" si="36"/>
        <v>10180</v>
      </c>
      <c r="CT12" s="130">
        <f t="shared" si="37"/>
        <v>0</v>
      </c>
      <c r="CU12" s="130">
        <f t="shared" si="38"/>
        <v>82003</v>
      </c>
      <c r="CV12" s="130">
        <f t="shared" si="39"/>
        <v>0</v>
      </c>
      <c r="CW12" s="130">
        <f t="shared" si="40"/>
        <v>205112</v>
      </c>
      <c r="CX12" s="130">
        <f t="shared" si="41"/>
        <v>0</v>
      </c>
      <c r="CY12" s="130">
        <f t="shared" si="42"/>
        <v>205112</v>
      </c>
      <c r="CZ12" s="130">
        <f t="shared" si="43"/>
        <v>0</v>
      </c>
      <c r="DA12" s="130">
        <f t="shared" si="44"/>
        <v>0</v>
      </c>
      <c r="DB12" s="130">
        <f t="shared" si="45"/>
        <v>0</v>
      </c>
      <c r="DC12" s="130">
        <f t="shared" si="46"/>
        <v>0</v>
      </c>
      <c r="DD12" s="130">
        <f t="shared" si="47"/>
        <v>0</v>
      </c>
      <c r="DE12" s="130">
        <f t="shared" si="48"/>
        <v>0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0</v>
      </c>
      <c r="DJ12" s="130">
        <f t="shared" si="52"/>
        <v>297295</v>
      </c>
    </row>
    <row r="13" spans="1:114" s="122" customFormat="1" ht="12" customHeight="1">
      <c r="A13" s="118" t="s">
        <v>208</v>
      </c>
      <c r="B13" s="133" t="s">
        <v>255</v>
      </c>
      <c r="C13" s="118" t="s">
        <v>256</v>
      </c>
      <c r="D13" s="130">
        <f t="shared" si="0"/>
        <v>299218</v>
      </c>
      <c r="E13" s="130">
        <f t="shared" si="1"/>
        <v>220527</v>
      </c>
      <c r="F13" s="130">
        <v>0</v>
      </c>
      <c r="G13" s="130">
        <v>0</v>
      </c>
      <c r="H13" s="130">
        <v>0</v>
      </c>
      <c r="I13" s="130">
        <v>220527</v>
      </c>
      <c r="J13" s="130">
        <v>829586</v>
      </c>
      <c r="K13" s="130">
        <v>0</v>
      </c>
      <c r="L13" s="130">
        <v>78691</v>
      </c>
      <c r="M13" s="130">
        <f t="shared" si="2"/>
        <v>888608</v>
      </c>
      <c r="N13" s="130">
        <f t="shared" si="3"/>
        <v>779001</v>
      </c>
      <c r="O13" s="130">
        <v>300000</v>
      </c>
      <c r="P13" s="130">
        <v>0</v>
      </c>
      <c r="Q13" s="130">
        <v>478900</v>
      </c>
      <c r="R13" s="130">
        <v>0</v>
      </c>
      <c r="S13" s="130">
        <v>406967</v>
      </c>
      <c r="T13" s="130">
        <v>101</v>
      </c>
      <c r="U13" s="130">
        <v>109607</v>
      </c>
      <c r="V13" s="130">
        <f t="shared" si="4"/>
        <v>1187826</v>
      </c>
      <c r="W13" s="130">
        <f t="shared" si="5"/>
        <v>999528</v>
      </c>
      <c r="X13" s="130">
        <f t="shared" si="6"/>
        <v>300000</v>
      </c>
      <c r="Y13" s="130">
        <f t="shared" si="7"/>
        <v>0</v>
      </c>
      <c r="Z13" s="130">
        <f t="shared" si="8"/>
        <v>478900</v>
      </c>
      <c r="AA13" s="130">
        <f t="shared" si="9"/>
        <v>220527</v>
      </c>
      <c r="AB13" s="130">
        <f t="shared" si="10"/>
        <v>1236553</v>
      </c>
      <c r="AC13" s="130">
        <f t="shared" si="11"/>
        <v>101</v>
      </c>
      <c r="AD13" s="130">
        <f t="shared" si="12"/>
        <v>188298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1083537</v>
      </c>
      <c r="AN13" s="130">
        <f t="shared" si="16"/>
        <v>195753</v>
      </c>
      <c r="AO13" s="130">
        <v>92417</v>
      </c>
      <c r="AP13" s="130">
        <v>0</v>
      </c>
      <c r="AQ13" s="130">
        <v>88690</v>
      </c>
      <c r="AR13" s="130">
        <v>14646</v>
      </c>
      <c r="AS13" s="130">
        <f t="shared" si="17"/>
        <v>307247</v>
      </c>
      <c r="AT13" s="130">
        <v>0</v>
      </c>
      <c r="AU13" s="130">
        <v>254454</v>
      </c>
      <c r="AV13" s="130">
        <v>52793</v>
      </c>
      <c r="AW13" s="130">
        <v>0</v>
      </c>
      <c r="AX13" s="130">
        <f t="shared" si="18"/>
        <v>580537</v>
      </c>
      <c r="AY13" s="130">
        <v>0</v>
      </c>
      <c r="AZ13" s="130">
        <v>563050</v>
      </c>
      <c r="BA13" s="130">
        <v>17487</v>
      </c>
      <c r="BB13" s="130">
        <v>0</v>
      </c>
      <c r="BC13" s="131" t="s">
        <v>206</v>
      </c>
      <c r="BD13" s="130">
        <v>0</v>
      </c>
      <c r="BE13" s="130">
        <v>45267</v>
      </c>
      <c r="BF13" s="130">
        <f t="shared" si="19"/>
        <v>1128804</v>
      </c>
      <c r="BG13" s="130">
        <f t="shared" si="20"/>
        <v>956939</v>
      </c>
      <c r="BH13" s="130">
        <f t="shared" si="21"/>
        <v>935204</v>
      </c>
      <c r="BI13" s="130">
        <v>0</v>
      </c>
      <c r="BJ13" s="130">
        <v>935204</v>
      </c>
      <c r="BK13" s="130">
        <v>0</v>
      </c>
      <c r="BL13" s="130">
        <v>0</v>
      </c>
      <c r="BM13" s="130">
        <v>21735</v>
      </c>
      <c r="BN13" s="131" t="s">
        <v>206</v>
      </c>
      <c r="BO13" s="130">
        <f t="shared" si="22"/>
        <v>323278</v>
      </c>
      <c r="BP13" s="130">
        <f t="shared" si="23"/>
        <v>84579</v>
      </c>
      <c r="BQ13" s="130">
        <v>26024</v>
      </c>
      <c r="BR13" s="130">
        <v>0</v>
      </c>
      <c r="BS13" s="130">
        <v>58555</v>
      </c>
      <c r="BT13" s="130">
        <v>0</v>
      </c>
      <c r="BU13" s="130">
        <f t="shared" si="24"/>
        <v>223368</v>
      </c>
      <c r="BV13" s="130">
        <v>0</v>
      </c>
      <c r="BW13" s="130">
        <v>223368</v>
      </c>
      <c r="BX13" s="130">
        <v>0</v>
      </c>
      <c r="BY13" s="130">
        <v>0</v>
      </c>
      <c r="BZ13" s="130">
        <f t="shared" si="25"/>
        <v>15331</v>
      </c>
      <c r="CA13" s="130">
        <v>0</v>
      </c>
      <c r="CB13" s="130">
        <v>15331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15358</v>
      </c>
      <c r="CH13" s="130">
        <f t="shared" si="26"/>
        <v>1295575</v>
      </c>
      <c r="CI13" s="130">
        <f t="shared" si="27"/>
        <v>956939</v>
      </c>
      <c r="CJ13" s="130">
        <f t="shared" si="28"/>
        <v>935204</v>
      </c>
      <c r="CK13" s="130">
        <f t="shared" si="29"/>
        <v>0</v>
      </c>
      <c r="CL13" s="130">
        <f t="shared" si="30"/>
        <v>935204</v>
      </c>
      <c r="CM13" s="130">
        <f t="shared" si="31"/>
        <v>0</v>
      </c>
      <c r="CN13" s="130">
        <f t="shared" si="32"/>
        <v>0</v>
      </c>
      <c r="CO13" s="130">
        <f t="shared" si="33"/>
        <v>21735</v>
      </c>
      <c r="CP13" s="131" t="s">
        <v>206</v>
      </c>
      <c r="CQ13" s="130">
        <f t="shared" si="34"/>
        <v>1406815</v>
      </c>
      <c r="CR13" s="130">
        <f t="shared" si="35"/>
        <v>280332</v>
      </c>
      <c r="CS13" s="130">
        <f t="shared" si="36"/>
        <v>118441</v>
      </c>
      <c r="CT13" s="130">
        <f t="shared" si="37"/>
        <v>0</v>
      </c>
      <c r="CU13" s="130">
        <f t="shared" si="38"/>
        <v>147245</v>
      </c>
      <c r="CV13" s="130">
        <f t="shared" si="39"/>
        <v>14646</v>
      </c>
      <c r="CW13" s="130">
        <f t="shared" si="40"/>
        <v>530615</v>
      </c>
      <c r="CX13" s="130">
        <f t="shared" si="41"/>
        <v>0</v>
      </c>
      <c r="CY13" s="130">
        <f t="shared" si="42"/>
        <v>477822</v>
      </c>
      <c r="CZ13" s="130">
        <f t="shared" si="43"/>
        <v>52793</v>
      </c>
      <c r="DA13" s="130">
        <f t="shared" si="44"/>
        <v>0</v>
      </c>
      <c r="DB13" s="130">
        <f t="shared" si="45"/>
        <v>595868</v>
      </c>
      <c r="DC13" s="130">
        <f t="shared" si="46"/>
        <v>0</v>
      </c>
      <c r="DD13" s="130">
        <f t="shared" si="47"/>
        <v>578381</v>
      </c>
      <c r="DE13" s="130">
        <f t="shared" si="48"/>
        <v>17487</v>
      </c>
      <c r="DF13" s="130">
        <f t="shared" si="49"/>
        <v>0</v>
      </c>
      <c r="DG13" s="131" t="s">
        <v>206</v>
      </c>
      <c r="DH13" s="130">
        <f t="shared" si="50"/>
        <v>0</v>
      </c>
      <c r="DI13" s="130">
        <f t="shared" si="51"/>
        <v>60625</v>
      </c>
      <c r="DJ13" s="130">
        <f t="shared" si="52"/>
        <v>2424379</v>
      </c>
    </row>
    <row r="14" spans="1:114" s="122" customFormat="1" ht="12" customHeight="1">
      <c r="A14" s="118" t="s">
        <v>208</v>
      </c>
      <c r="B14" s="133" t="s">
        <v>257</v>
      </c>
      <c r="C14" s="118" t="s">
        <v>258</v>
      </c>
      <c r="D14" s="130">
        <f t="shared" si="0"/>
        <v>164460</v>
      </c>
      <c r="E14" s="130">
        <f t="shared" si="1"/>
        <v>164460</v>
      </c>
      <c r="F14" s="130">
        <v>0</v>
      </c>
      <c r="G14" s="130">
        <v>0</v>
      </c>
      <c r="H14" s="130">
        <v>0</v>
      </c>
      <c r="I14" s="130">
        <v>164460</v>
      </c>
      <c r="J14" s="130">
        <v>57590</v>
      </c>
      <c r="K14" s="130">
        <v>0</v>
      </c>
      <c r="L14" s="130">
        <v>0</v>
      </c>
      <c r="M14" s="130">
        <f t="shared" si="2"/>
        <v>61611</v>
      </c>
      <c r="N14" s="130">
        <f t="shared" si="3"/>
        <v>61611</v>
      </c>
      <c r="O14" s="130">
        <v>0</v>
      </c>
      <c r="P14" s="130">
        <v>0</v>
      </c>
      <c r="Q14" s="130">
        <v>0</v>
      </c>
      <c r="R14" s="130">
        <v>61611</v>
      </c>
      <c r="S14" s="130">
        <v>160985</v>
      </c>
      <c r="T14" s="130">
        <v>0</v>
      </c>
      <c r="U14" s="130">
        <v>0</v>
      </c>
      <c r="V14" s="130">
        <f t="shared" si="4"/>
        <v>226071</v>
      </c>
      <c r="W14" s="130">
        <f t="shared" si="5"/>
        <v>226071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226071</v>
      </c>
      <c r="AB14" s="130">
        <f t="shared" si="10"/>
        <v>218575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222050</v>
      </c>
      <c r="AN14" s="130">
        <f t="shared" si="16"/>
        <v>12858</v>
      </c>
      <c r="AO14" s="130">
        <v>12858</v>
      </c>
      <c r="AP14" s="130">
        <v>0</v>
      </c>
      <c r="AQ14" s="130">
        <v>0</v>
      </c>
      <c r="AR14" s="130">
        <v>0</v>
      </c>
      <c r="AS14" s="130">
        <f t="shared" si="17"/>
        <v>166982</v>
      </c>
      <c r="AT14" s="130">
        <v>0</v>
      </c>
      <c r="AU14" s="130">
        <v>166982</v>
      </c>
      <c r="AV14" s="130">
        <v>0</v>
      </c>
      <c r="AW14" s="130">
        <v>0</v>
      </c>
      <c r="AX14" s="130">
        <f t="shared" si="18"/>
        <v>42210</v>
      </c>
      <c r="AY14" s="130">
        <v>0</v>
      </c>
      <c r="AZ14" s="130">
        <v>42210</v>
      </c>
      <c r="BA14" s="130">
        <v>0</v>
      </c>
      <c r="BB14" s="130">
        <v>0</v>
      </c>
      <c r="BC14" s="131" t="s">
        <v>206</v>
      </c>
      <c r="BD14" s="130">
        <v>0</v>
      </c>
      <c r="BE14" s="130">
        <v>0</v>
      </c>
      <c r="BF14" s="130">
        <f t="shared" si="19"/>
        <v>222050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222596</v>
      </c>
      <c r="BP14" s="130">
        <f t="shared" si="23"/>
        <v>1840</v>
      </c>
      <c r="BQ14" s="130">
        <v>1840</v>
      </c>
      <c r="BR14" s="130">
        <v>0</v>
      </c>
      <c r="BS14" s="130">
        <v>0</v>
      </c>
      <c r="BT14" s="130">
        <v>0</v>
      </c>
      <c r="BU14" s="130">
        <f t="shared" si="24"/>
        <v>185476</v>
      </c>
      <c r="BV14" s="130">
        <v>0</v>
      </c>
      <c r="BW14" s="130">
        <v>185476</v>
      </c>
      <c r="BX14" s="130">
        <v>0</v>
      </c>
      <c r="BY14" s="130">
        <v>0</v>
      </c>
      <c r="BZ14" s="130">
        <f t="shared" si="25"/>
        <v>35280</v>
      </c>
      <c r="CA14" s="130">
        <v>0</v>
      </c>
      <c r="CB14" s="130">
        <v>35280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222596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444646</v>
      </c>
      <c r="CR14" s="130">
        <f t="shared" si="35"/>
        <v>14698</v>
      </c>
      <c r="CS14" s="130">
        <f t="shared" si="36"/>
        <v>14698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352458</v>
      </c>
      <c r="CX14" s="130">
        <f t="shared" si="41"/>
        <v>0</v>
      </c>
      <c r="CY14" s="130">
        <f t="shared" si="42"/>
        <v>352458</v>
      </c>
      <c r="CZ14" s="130">
        <f t="shared" si="43"/>
        <v>0</v>
      </c>
      <c r="DA14" s="130">
        <f t="shared" si="44"/>
        <v>0</v>
      </c>
      <c r="DB14" s="130">
        <f t="shared" si="45"/>
        <v>77490</v>
      </c>
      <c r="DC14" s="130">
        <f t="shared" si="46"/>
        <v>0</v>
      </c>
      <c r="DD14" s="130">
        <f t="shared" si="47"/>
        <v>77490</v>
      </c>
      <c r="DE14" s="130">
        <f t="shared" si="48"/>
        <v>0</v>
      </c>
      <c r="DF14" s="130">
        <f t="shared" si="49"/>
        <v>0</v>
      </c>
      <c r="DG14" s="131" t="s">
        <v>206</v>
      </c>
      <c r="DH14" s="130">
        <f t="shared" si="50"/>
        <v>0</v>
      </c>
      <c r="DI14" s="130">
        <f t="shared" si="51"/>
        <v>0</v>
      </c>
      <c r="DJ14" s="130">
        <f t="shared" si="52"/>
        <v>444646</v>
      </c>
    </row>
    <row r="15" spans="1:114" s="122" customFormat="1" ht="12" customHeight="1">
      <c r="A15" s="118" t="s">
        <v>208</v>
      </c>
      <c r="B15" s="133" t="s">
        <v>259</v>
      </c>
      <c r="C15" s="118" t="s">
        <v>260</v>
      </c>
      <c r="D15" s="130">
        <f t="shared" si="0"/>
        <v>136601</v>
      </c>
      <c r="E15" s="130">
        <f t="shared" si="1"/>
        <v>141294</v>
      </c>
      <c r="F15" s="130">
        <v>0</v>
      </c>
      <c r="G15" s="130">
        <v>0</v>
      </c>
      <c r="H15" s="130">
        <v>0</v>
      </c>
      <c r="I15" s="130">
        <v>141294</v>
      </c>
      <c r="J15" s="130">
        <v>649208</v>
      </c>
      <c r="K15" s="130">
        <v>0</v>
      </c>
      <c r="L15" s="130">
        <v>-4693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136601</v>
      </c>
      <c r="W15" s="130">
        <f t="shared" si="5"/>
        <v>141294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141294</v>
      </c>
      <c r="AB15" s="130">
        <f t="shared" si="10"/>
        <v>649208</v>
      </c>
      <c r="AC15" s="130">
        <f t="shared" si="11"/>
        <v>0</v>
      </c>
      <c r="AD15" s="130">
        <f t="shared" si="12"/>
        <v>-4693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206</v>
      </c>
      <c r="AM15" s="130">
        <f t="shared" si="15"/>
        <v>741659</v>
      </c>
      <c r="AN15" s="130">
        <f t="shared" si="16"/>
        <v>104136</v>
      </c>
      <c r="AO15" s="130">
        <v>81785</v>
      </c>
      <c r="AP15" s="130">
        <v>5398</v>
      </c>
      <c r="AQ15" s="130">
        <v>16953</v>
      </c>
      <c r="AR15" s="130">
        <v>0</v>
      </c>
      <c r="AS15" s="130">
        <f t="shared" si="17"/>
        <v>311619</v>
      </c>
      <c r="AT15" s="130">
        <v>2230</v>
      </c>
      <c r="AU15" s="130">
        <v>309389</v>
      </c>
      <c r="AV15" s="130">
        <v>0</v>
      </c>
      <c r="AW15" s="130">
        <v>0</v>
      </c>
      <c r="AX15" s="130">
        <f t="shared" si="18"/>
        <v>325904</v>
      </c>
      <c r="AY15" s="130">
        <v>0</v>
      </c>
      <c r="AZ15" s="130">
        <v>280110</v>
      </c>
      <c r="BA15" s="130">
        <v>0</v>
      </c>
      <c r="BB15" s="130">
        <v>45794</v>
      </c>
      <c r="BC15" s="131" t="s">
        <v>206</v>
      </c>
      <c r="BD15" s="130">
        <v>0</v>
      </c>
      <c r="BE15" s="130">
        <v>44150</v>
      </c>
      <c r="BF15" s="130">
        <f t="shared" si="19"/>
        <v>785809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206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206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206</v>
      </c>
      <c r="CQ15" s="130">
        <f t="shared" si="34"/>
        <v>741659</v>
      </c>
      <c r="CR15" s="130">
        <f t="shared" si="35"/>
        <v>104136</v>
      </c>
      <c r="CS15" s="130">
        <f t="shared" si="36"/>
        <v>81785</v>
      </c>
      <c r="CT15" s="130">
        <f t="shared" si="37"/>
        <v>5398</v>
      </c>
      <c r="CU15" s="130">
        <f t="shared" si="38"/>
        <v>16953</v>
      </c>
      <c r="CV15" s="130">
        <f t="shared" si="39"/>
        <v>0</v>
      </c>
      <c r="CW15" s="130">
        <f t="shared" si="40"/>
        <v>311619</v>
      </c>
      <c r="CX15" s="130">
        <f t="shared" si="41"/>
        <v>2230</v>
      </c>
      <c r="CY15" s="130">
        <f t="shared" si="42"/>
        <v>309389</v>
      </c>
      <c r="CZ15" s="130">
        <f t="shared" si="43"/>
        <v>0</v>
      </c>
      <c r="DA15" s="130">
        <f t="shared" si="44"/>
        <v>0</v>
      </c>
      <c r="DB15" s="130">
        <f t="shared" si="45"/>
        <v>325904</v>
      </c>
      <c r="DC15" s="130">
        <f t="shared" si="46"/>
        <v>0</v>
      </c>
      <c r="DD15" s="130">
        <f t="shared" si="47"/>
        <v>280110</v>
      </c>
      <c r="DE15" s="130">
        <f t="shared" si="48"/>
        <v>0</v>
      </c>
      <c r="DF15" s="130">
        <f t="shared" si="49"/>
        <v>45794</v>
      </c>
      <c r="DG15" s="131" t="s">
        <v>206</v>
      </c>
      <c r="DH15" s="130">
        <f t="shared" si="50"/>
        <v>0</v>
      </c>
      <c r="DI15" s="130">
        <f t="shared" si="51"/>
        <v>44150</v>
      </c>
      <c r="DJ15" s="130">
        <f t="shared" si="52"/>
        <v>785809</v>
      </c>
    </row>
  </sheetData>
  <sheetProtection/>
  <autoFilter ref="A6:DJ15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11829367</v>
      </c>
      <c r="E7" s="192">
        <f>SUM(E8:E232)</f>
        <v>3481357</v>
      </c>
      <c r="F7" s="192">
        <f>SUM(F8:F232)</f>
        <v>277493</v>
      </c>
      <c r="G7" s="192">
        <f>SUM(G8:G232)</f>
        <v>0</v>
      </c>
      <c r="H7" s="192">
        <f>SUM(H8:H232)</f>
        <v>229898</v>
      </c>
      <c r="I7" s="192">
        <f>SUM(I8:I232)</f>
        <v>2375447</v>
      </c>
      <c r="J7" s="192">
        <f>SUM(J8:J232)</f>
        <v>2148990</v>
      </c>
      <c r="K7" s="192">
        <f>SUM(K8:K232)</f>
        <v>598519</v>
      </c>
      <c r="L7" s="192">
        <f>SUM(L8:L232)</f>
        <v>8348010</v>
      </c>
      <c r="M7" s="192">
        <f>SUM(M8:M232)</f>
        <v>3975071</v>
      </c>
      <c r="N7" s="192">
        <f>SUM(N8:N232)</f>
        <v>1957302</v>
      </c>
      <c r="O7" s="192">
        <f>SUM(O8:O232)</f>
        <v>300000</v>
      </c>
      <c r="P7" s="192">
        <f>SUM(P8:P232)</f>
        <v>0</v>
      </c>
      <c r="Q7" s="192">
        <f>SUM(Q8:Q232)</f>
        <v>500202</v>
      </c>
      <c r="R7" s="192">
        <f>SUM(R8:R232)</f>
        <v>895819</v>
      </c>
      <c r="S7" s="192">
        <f>SUM(S8:S232)</f>
        <v>893369</v>
      </c>
      <c r="T7" s="192">
        <f>SUM(T8:T232)</f>
        <v>261281</v>
      </c>
      <c r="U7" s="192">
        <f>SUM(U8:U232)</f>
        <v>2017769</v>
      </c>
      <c r="V7" s="192">
        <f>SUM(V8:V232)</f>
        <v>15804438</v>
      </c>
      <c r="W7" s="192">
        <f>SUM(W8:W232)</f>
        <v>5438659</v>
      </c>
      <c r="X7" s="192">
        <f>SUM(X8:X232)</f>
        <v>577493</v>
      </c>
      <c r="Y7" s="192">
        <f>SUM(Y8:Y232)</f>
        <v>0</v>
      </c>
      <c r="Z7" s="192">
        <f>SUM(Z8:Z232)</f>
        <v>730100</v>
      </c>
      <c r="AA7" s="192">
        <f>SUM(AA8:AA232)</f>
        <v>3271266</v>
      </c>
      <c r="AB7" s="192">
        <f>SUM(AB8:AB232)</f>
        <v>3042359</v>
      </c>
      <c r="AC7" s="192">
        <f>SUM(AC8:AC232)</f>
        <v>859800</v>
      </c>
      <c r="AD7" s="192">
        <f>SUM(AD8:AD232)</f>
        <v>10365779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2">SUM(E8,+L8)</f>
        <v>5399654</v>
      </c>
      <c r="E8" s="120">
        <f aca="true" t="shared" si="1" ref="E8:E32">+SUM(F8:I8,K8)</f>
        <v>2023879</v>
      </c>
      <c r="F8" s="120">
        <v>276556</v>
      </c>
      <c r="G8" s="120">
        <v>0</v>
      </c>
      <c r="H8" s="120">
        <v>212500</v>
      </c>
      <c r="I8" s="120">
        <v>1305153</v>
      </c>
      <c r="J8" s="121">
        <v>0</v>
      </c>
      <c r="K8" s="120">
        <v>229670</v>
      </c>
      <c r="L8" s="120">
        <v>3375775</v>
      </c>
      <c r="M8" s="120">
        <f aca="true" t="shared" si="2" ref="M8:M32">SUM(N8,+U8)</f>
        <v>564381</v>
      </c>
      <c r="N8" s="120">
        <f aca="true" t="shared" si="3" ref="N8:N32">+SUM(O8:R8,T8)</f>
        <v>123023</v>
      </c>
      <c r="O8" s="120">
        <v>0</v>
      </c>
      <c r="P8" s="120">
        <v>0</v>
      </c>
      <c r="Q8" s="120">
        <v>0</v>
      </c>
      <c r="R8" s="120">
        <v>0</v>
      </c>
      <c r="S8" s="121">
        <v>0</v>
      </c>
      <c r="T8" s="120">
        <v>123023</v>
      </c>
      <c r="U8" s="120">
        <v>441358</v>
      </c>
      <c r="V8" s="120">
        <f aca="true" t="shared" si="4" ref="V8:V32">+SUM(D8,M8)</f>
        <v>5964035</v>
      </c>
      <c r="W8" s="120">
        <f aca="true" t="shared" si="5" ref="W8:W32">+SUM(E8,N8)</f>
        <v>2146902</v>
      </c>
      <c r="X8" s="120">
        <f aca="true" t="shared" si="6" ref="X8:X32">+SUM(F8,O8)</f>
        <v>276556</v>
      </c>
      <c r="Y8" s="120">
        <f aca="true" t="shared" si="7" ref="Y8:Y32">+SUM(G8,P8)</f>
        <v>0</v>
      </c>
      <c r="Z8" s="120">
        <f aca="true" t="shared" si="8" ref="Z8:Z32">+SUM(H8,Q8)</f>
        <v>212500</v>
      </c>
      <c r="AA8" s="120">
        <f aca="true" t="shared" si="9" ref="AA8:AA32">+SUM(I8,R8)</f>
        <v>1305153</v>
      </c>
      <c r="AB8" s="121">
        <v>0</v>
      </c>
      <c r="AC8" s="120">
        <f aca="true" t="shared" si="10" ref="AC8:AC32">+SUM(K8,T8)</f>
        <v>352693</v>
      </c>
      <c r="AD8" s="120">
        <f aca="true" t="shared" si="11" ref="AD8:AD32">+SUM(L8,U8)</f>
        <v>3817133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1234132</v>
      </c>
      <c r="E9" s="120">
        <f t="shared" si="1"/>
        <v>237518</v>
      </c>
      <c r="F9" s="120">
        <v>0</v>
      </c>
      <c r="G9" s="120">
        <v>0</v>
      </c>
      <c r="H9" s="120">
        <v>17398</v>
      </c>
      <c r="I9" s="120">
        <v>0</v>
      </c>
      <c r="J9" s="121">
        <v>0</v>
      </c>
      <c r="K9" s="120">
        <v>220120</v>
      </c>
      <c r="L9" s="120">
        <v>996614</v>
      </c>
      <c r="M9" s="120">
        <f t="shared" si="2"/>
        <v>363982</v>
      </c>
      <c r="N9" s="120">
        <f t="shared" si="3"/>
        <v>129351</v>
      </c>
      <c r="O9" s="120">
        <v>0</v>
      </c>
      <c r="P9" s="120">
        <v>0</v>
      </c>
      <c r="Q9" s="120">
        <v>13502</v>
      </c>
      <c r="R9" s="120">
        <v>0</v>
      </c>
      <c r="S9" s="121">
        <v>0</v>
      </c>
      <c r="T9" s="120">
        <v>115849</v>
      </c>
      <c r="U9" s="120">
        <v>234631</v>
      </c>
      <c r="V9" s="120">
        <f t="shared" si="4"/>
        <v>1598114</v>
      </c>
      <c r="W9" s="120">
        <f t="shared" si="5"/>
        <v>366869</v>
      </c>
      <c r="X9" s="120">
        <f t="shared" si="6"/>
        <v>0</v>
      </c>
      <c r="Y9" s="120">
        <f t="shared" si="7"/>
        <v>0</v>
      </c>
      <c r="Z9" s="120">
        <f t="shared" si="8"/>
        <v>30900</v>
      </c>
      <c r="AA9" s="120">
        <f t="shared" si="9"/>
        <v>0</v>
      </c>
      <c r="AB9" s="121">
        <v>0</v>
      </c>
      <c r="AC9" s="120">
        <f t="shared" si="10"/>
        <v>335969</v>
      </c>
      <c r="AD9" s="120">
        <f t="shared" si="11"/>
        <v>1231245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615626</v>
      </c>
      <c r="E10" s="120">
        <f t="shared" si="1"/>
        <v>143363</v>
      </c>
      <c r="F10" s="120">
        <v>937</v>
      </c>
      <c r="G10" s="120">
        <v>0</v>
      </c>
      <c r="H10" s="120">
        <v>0</v>
      </c>
      <c r="I10" s="120">
        <v>120440</v>
      </c>
      <c r="J10" s="121">
        <v>0</v>
      </c>
      <c r="K10" s="120">
        <v>21986</v>
      </c>
      <c r="L10" s="120">
        <v>472263</v>
      </c>
      <c r="M10" s="120">
        <f t="shared" si="2"/>
        <v>318329</v>
      </c>
      <c r="N10" s="120">
        <f t="shared" si="3"/>
        <v>77470</v>
      </c>
      <c r="O10" s="120">
        <v>0</v>
      </c>
      <c r="P10" s="120">
        <v>0</v>
      </c>
      <c r="Q10" s="120">
        <v>7800</v>
      </c>
      <c r="R10" s="120">
        <v>69670</v>
      </c>
      <c r="S10" s="121">
        <v>0</v>
      </c>
      <c r="T10" s="120">
        <v>0</v>
      </c>
      <c r="U10" s="120">
        <v>240859</v>
      </c>
      <c r="V10" s="120">
        <f t="shared" si="4"/>
        <v>933955</v>
      </c>
      <c r="W10" s="120">
        <f t="shared" si="5"/>
        <v>220833</v>
      </c>
      <c r="X10" s="120">
        <f t="shared" si="6"/>
        <v>937</v>
      </c>
      <c r="Y10" s="120">
        <f t="shared" si="7"/>
        <v>0</v>
      </c>
      <c r="Z10" s="120">
        <f t="shared" si="8"/>
        <v>7800</v>
      </c>
      <c r="AA10" s="120">
        <f t="shared" si="9"/>
        <v>190110</v>
      </c>
      <c r="AB10" s="121">
        <v>0</v>
      </c>
      <c r="AC10" s="120">
        <f t="shared" si="10"/>
        <v>21986</v>
      </c>
      <c r="AD10" s="120">
        <f t="shared" si="11"/>
        <v>713122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302333</v>
      </c>
      <c r="E11" s="120">
        <f t="shared" si="1"/>
        <v>34236</v>
      </c>
      <c r="F11" s="120">
        <v>0</v>
      </c>
      <c r="G11" s="120">
        <v>0</v>
      </c>
      <c r="H11" s="120">
        <v>0</v>
      </c>
      <c r="I11" s="120">
        <v>31009</v>
      </c>
      <c r="J11" s="121">
        <v>0</v>
      </c>
      <c r="K11" s="120">
        <v>3227</v>
      </c>
      <c r="L11" s="120">
        <v>268097</v>
      </c>
      <c r="M11" s="120">
        <f t="shared" si="2"/>
        <v>94373</v>
      </c>
      <c r="N11" s="120">
        <f t="shared" si="3"/>
        <v>51388</v>
      </c>
      <c r="O11" s="120">
        <v>0</v>
      </c>
      <c r="P11" s="120">
        <v>0</v>
      </c>
      <c r="Q11" s="120">
        <v>0</v>
      </c>
      <c r="R11" s="120">
        <v>51388</v>
      </c>
      <c r="S11" s="121">
        <v>0</v>
      </c>
      <c r="T11" s="120">
        <v>0</v>
      </c>
      <c r="U11" s="120">
        <v>42985</v>
      </c>
      <c r="V11" s="120">
        <f t="shared" si="4"/>
        <v>396706</v>
      </c>
      <c r="W11" s="120">
        <f t="shared" si="5"/>
        <v>85624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82397</v>
      </c>
      <c r="AB11" s="121">
        <v>0</v>
      </c>
      <c r="AC11" s="120">
        <f t="shared" si="10"/>
        <v>3227</v>
      </c>
      <c r="AD11" s="120">
        <f t="shared" si="11"/>
        <v>311082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646571</v>
      </c>
      <c r="E12" s="130">
        <f t="shared" si="1"/>
        <v>17257</v>
      </c>
      <c r="F12" s="130">
        <v>0</v>
      </c>
      <c r="G12" s="130">
        <v>0</v>
      </c>
      <c r="H12" s="130">
        <v>0</v>
      </c>
      <c r="I12" s="130">
        <v>1733</v>
      </c>
      <c r="J12" s="131">
        <v>0</v>
      </c>
      <c r="K12" s="130">
        <v>15524</v>
      </c>
      <c r="L12" s="130">
        <v>629314</v>
      </c>
      <c r="M12" s="130">
        <f t="shared" si="2"/>
        <v>304842</v>
      </c>
      <c r="N12" s="130">
        <f t="shared" si="3"/>
        <v>88560</v>
      </c>
      <c r="O12" s="130">
        <v>0</v>
      </c>
      <c r="P12" s="130">
        <v>0</v>
      </c>
      <c r="Q12" s="130">
        <v>0</v>
      </c>
      <c r="R12" s="130">
        <v>88560</v>
      </c>
      <c r="S12" s="131">
        <v>0</v>
      </c>
      <c r="T12" s="130">
        <v>0</v>
      </c>
      <c r="U12" s="130">
        <v>216282</v>
      </c>
      <c r="V12" s="130">
        <f t="shared" si="4"/>
        <v>951413</v>
      </c>
      <c r="W12" s="130">
        <f t="shared" si="5"/>
        <v>105817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90293</v>
      </c>
      <c r="AB12" s="131">
        <v>0</v>
      </c>
      <c r="AC12" s="130">
        <f t="shared" si="10"/>
        <v>15524</v>
      </c>
      <c r="AD12" s="130">
        <f t="shared" si="11"/>
        <v>845596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490442</v>
      </c>
      <c r="E13" s="130">
        <f t="shared" si="1"/>
        <v>87943</v>
      </c>
      <c r="F13" s="130">
        <v>0</v>
      </c>
      <c r="G13" s="130">
        <v>0</v>
      </c>
      <c r="H13" s="130">
        <v>0</v>
      </c>
      <c r="I13" s="130">
        <v>82164</v>
      </c>
      <c r="J13" s="131">
        <v>0</v>
      </c>
      <c r="K13" s="130">
        <v>5779</v>
      </c>
      <c r="L13" s="130">
        <v>402499</v>
      </c>
      <c r="M13" s="130">
        <f t="shared" si="2"/>
        <v>74897</v>
      </c>
      <c r="N13" s="130">
        <f t="shared" si="3"/>
        <v>47647</v>
      </c>
      <c r="O13" s="130">
        <v>0</v>
      </c>
      <c r="P13" s="130">
        <v>0</v>
      </c>
      <c r="Q13" s="130">
        <v>0</v>
      </c>
      <c r="R13" s="130">
        <v>47647</v>
      </c>
      <c r="S13" s="131">
        <v>0</v>
      </c>
      <c r="T13" s="130">
        <v>0</v>
      </c>
      <c r="U13" s="130">
        <v>27250</v>
      </c>
      <c r="V13" s="130">
        <f t="shared" si="4"/>
        <v>565339</v>
      </c>
      <c r="W13" s="130">
        <f t="shared" si="5"/>
        <v>135590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129811</v>
      </c>
      <c r="AB13" s="131">
        <v>0</v>
      </c>
      <c r="AC13" s="130">
        <f t="shared" si="10"/>
        <v>5779</v>
      </c>
      <c r="AD13" s="130">
        <f t="shared" si="11"/>
        <v>429749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354457</v>
      </c>
      <c r="E14" s="130">
        <f t="shared" si="1"/>
        <v>51460</v>
      </c>
      <c r="F14" s="130">
        <v>0</v>
      </c>
      <c r="G14" s="130">
        <v>0</v>
      </c>
      <c r="H14" s="130">
        <v>0</v>
      </c>
      <c r="I14" s="130">
        <v>47444</v>
      </c>
      <c r="J14" s="131">
        <v>0</v>
      </c>
      <c r="K14" s="130">
        <v>4016</v>
      </c>
      <c r="L14" s="130">
        <v>302997</v>
      </c>
      <c r="M14" s="130">
        <f t="shared" si="2"/>
        <v>108928</v>
      </c>
      <c r="N14" s="130">
        <f t="shared" si="3"/>
        <v>49968</v>
      </c>
      <c r="O14" s="130">
        <v>0</v>
      </c>
      <c r="P14" s="130">
        <v>0</v>
      </c>
      <c r="Q14" s="130">
        <v>0</v>
      </c>
      <c r="R14" s="130">
        <v>31534</v>
      </c>
      <c r="S14" s="131">
        <v>0</v>
      </c>
      <c r="T14" s="130">
        <v>18434</v>
      </c>
      <c r="U14" s="130">
        <v>58960</v>
      </c>
      <c r="V14" s="130">
        <f t="shared" si="4"/>
        <v>463385</v>
      </c>
      <c r="W14" s="130">
        <f t="shared" si="5"/>
        <v>101428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78978</v>
      </c>
      <c r="AB14" s="131">
        <v>0</v>
      </c>
      <c r="AC14" s="130">
        <f t="shared" si="10"/>
        <v>22450</v>
      </c>
      <c r="AD14" s="130">
        <f t="shared" si="11"/>
        <v>361957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597720</v>
      </c>
      <c r="E15" s="130">
        <f t="shared" si="1"/>
        <v>76629</v>
      </c>
      <c r="F15" s="130">
        <v>0</v>
      </c>
      <c r="G15" s="130">
        <v>0</v>
      </c>
      <c r="H15" s="130">
        <v>0</v>
      </c>
      <c r="I15" s="130">
        <v>44652</v>
      </c>
      <c r="J15" s="131">
        <v>0</v>
      </c>
      <c r="K15" s="130">
        <v>31977</v>
      </c>
      <c r="L15" s="130">
        <v>521091</v>
      </c>
      <c r="M15" s="130">
        <f t="shared" si="2"/>
        <v>251029</v>
      </c>
      <c r="N15" s="130">
        <f t="shared" si="3"/>
        <v>149164</v>
      </c>
      <c r="O15" s="130">
        <v>0</v>
      </c>
      <c r="P15" s="130">
        <v>0</v>
      </c>
      <c r="Q15" s="130">
        <v>0</v>
      </c>
      <c r="R15" s="130">
        <v>148984</v>
      </c>
      <c r="S15" s="131">
        <v>0</v>
      </c>
      <c r="T15" s="130">
        <v>180</v>
      </c>
      <c r="U15" s="130">
        <v>101865</v>
      </c>
      <c r="V15" s="130">
        <f t="shared" si="4"/>
        <v>848749</v>
      </c>
      <c r="W15" s="130">
        <f t="shared" si="5"/>
        <v>225793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193636</v>
      </c>
      <c r="AB15" s="131">
        <v>0</v>
      </c>
      <c r="AC15" s="130">
        <f t="shared" si="10"/>
        <v>32157</v>
      </c>
      <c r="AD15" s="130">
        <f t="shared" si="11"/>
        <v>622956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279723</v>
      </c>
      <c r="E16" s="130">
        <f t="shared" si="1"/>
        <v>25103</v>
      </c>
      <c r="F16" s="130">
        <v>0</v>
      </c>
      <c r="G16" s="130">
        <v>0</v>
      </c>
      <c r="H16" s="130">
        <v>0</v>
      </c>
      <c r="I16" s="130">
        <v>25065</v>
      </c>
      <c r="J16" s="131">
        <v>0</v>
      </c>
      <c r="K16" s="130">
        <v>38</v>
      </c>
      <c r="L16" s="130">
        <v>254620</v>
      </c>
      <c r="M16" s="130">
        <f t="shared" si="2"/>
        <v>187485</v>
      </c>
      <c r="N16" s="130">
        <f t="shared" si="3"/>
        <v>80805</v>
      </c>
      <c r="O16" s="130">
        <v>0</v>
      </c>
      <c r="P16" s="130">
        <v>0</v>
      </c>
      <c r="Q16" s="130">
        <v>0</v>
      </c>
      <c r="R16" s="130">
        <v>80785</v>
      </c>
      <c r="S16" s="131">
        <v>0</v>
      </c>
      <c r="T16" s="130">
        <v>20</v>
      </c>
      <c r="U16" s="130">
        <v>106680</v>
      </c>
      <c r="V16" s="130">
        <f t="shared" si="4"/>
        <v>467208</v>
      </c>
      <c r="W16" s="130">
        <f t="shared" si="5"/>
        <v>105908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105850</v>
      </c>
      <c r="AB16" s="131">
        <v>0</v>
      </c>
      <c r="AC16" s="130">
        <f t="shared" si="10"/>
        <v>58</v>
      </c>
      <c r="AD16" s="130">
        <f t="shared" si="11"/>
        <v>361300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230025</v>
      </c>
      <c r="E17" s="130">
        <f t="shared" si="1"/>
        <v>26928</v>
      </c>
      <c r="F17" s="130">
        <v>0</v>
      </c>
      <c r="G17" s="130">
        <v>0</v>
      </c>
      <c r="H17" s="130">
        <v>0</v>
      </c>
      <c r="I17" s="130">
        <v>26805</v>
      </c>
      <c r="J17" s="131">
        <v>0</v>
      </c>
      <c r="K17" s="130">
        <v>123</v>
      </c>
      <c r="L17" s="130">
        <v>203097</v>
      </c>
      <c r="M17" s="130">
        <f t="shared" si="2"/>
        <v>130560</v>
      </c>
      <c r="N17" s="130">
        <f t="shared" si="3"/>
        <v>58685</v>
      </c>
      <c r="O17" s="130">
        <v>0</v>
      </c>
      <c r="P17" s="130">
        <v>0</v>
      </c>
      <c r="Q17" s="130">
        <v>0</v>
      </c>
      <c r="R17" s="130">
        <v>58680</v>
      </c>
      <c r="S17" s="131">
        <v>0</v>
      </c>
      <c r="T17" s="130">
        <v>5</v>
      </c>
      <c r="U17" s="130">
        <v>71875</v>
      </c>
      <c r="V17" s="130">
        <f t="shared" si="4"/>
        <v>360585</v>
      </c>
      <c r="W17" s="130">
        <f t="shared" si="5"/>
        <v>85613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85485</v>
      </c>
      <c r="AB17" s="131">
        <v>0</v>
      </c>
      <c r="AC17" s="130">
        <f t="shared" si="10"/>
        <v>128</v>
      </c>
      <c r="AD17" s="130">
        <f t="shared" si="11"/>
        <v>274972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242976</v>
      </c>
      <c r="E18" s="130">
        <f t="shared" si="1"/>
        <v>34259</v>
      </c>
      <c r="F18" s="130">
        <v>0</v>
      </c>
      <c r="G18" s="130">
        <v>0</v>
      </c>
      <c r="H18" s="130">
        <v>0</v>
      </c>
      <c r="I18" s="130">
        <v>34259</v>
      </c>
      <c r="J18" s="131">
        <v>0</v>
      </c>
      <c r="K18" s="130">
        <v>0</v>
      </c>
      <c r="L18" s="130">
        <v>208717</v>
      </c>
      <c r="M18" s="130">
        <f t="shared" si="2"/>
        <v>119464</v>
      </c>
      <c r="N18" s="130">
        <f t="shared" si="3"/>
        <v>40512</v>
      </c>
      <c r="O18" s="130">
        <v>0</v>
      </c>
      <c r="P18" s="130">
        <v>0</v>
      </c>
      <c r="Q18" s="130">
        <v>0</v>
      </c>
      <c r="R18" s="130">
        <v>40512</v>
      </c>
      <c r="S18" s="131">
        <v>0</v>
      </c>
      <c r="T18" s="130">
        <v>0</v>
      </c>
      <c r="U18" s="130">
        <v>78952</v>
      </c>
      <c r="V18" s="130">
        <f t="shared" si="4"/>
        <v>362440</v>
      </c>
      <c r="W18" s="130">
        <f t="shared" si="5"/>
        <v>74771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74771</v>
      </c>
      <c r="AB18" s="131">
        <v>0</v>
      </c>
      <c r="AC18" s="130">
        <f t="shared" si="10"/>
        <v>0</v>
      </c>
      <c r="AD18" s="130">
        <f t="shared" si="11"/>
        <v>287669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71146</v>
      </c>
      <c r="E19" s="130">
        <f t="shared" si="1"/>
        <v>10897</v>
      </c>
      <c r="F19" s="130">
        <v>0</v>
      </c>
      <c r="G19" s="130">
        <v>0</v>
      </c>
      <c r="H19" s="130">
        <v>0</v>
      </c>
      <c r="I19" s="130">
        <v>7193</v>
      </c>
      <c r="J19" s="131">
        <v>0</v>
      </c>
      <c r="K19" s="130">
        <v>3704</v>
      </c>
      <c r="L19" s="130">
        <v>60249</v>
      </c>
      <c r="M19" s="130">
        <f t="shared" si="2"/>
        <v>17812</v>
      </c>
      <c r="N19" s="130">
        <f t="shared" si="3"/>
        <v>7324</v>
      </c>
      <c r="O19" s="130">
        <v>0</v>
      </c>
      <c r="P19" s="130">
        <v>0</v>
      </c>
      <c r="Q19" s="130">
        <v>0</v>
      </c>
      <c r="R19" s="130">
        <v>7324</v>
      </c>
      <c r="S19" s="131">
        <v>0</v>
      </c>
      <c r="T19" s="130">
        <v>0</v>
      </c>
      <c r="U19" s="130">
        <v>10488</v>
      </c>
      <c r="V19" s="130">
        <f t="shared" si="4"/>
        <v>88958</v>
      </c>
      <c r="W19" s="130">
        <f t="shared" si="5"/>
        <v>18221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14517</v>
      </c>
      <c r="AB19" s="131">
        <v>0</v>
      </c>
      <c r="AC19" s="130">
        <f t="shared" si="10"/>
        <v>3704</v>
      </c>
      <c r="AD19" s="130">
        <f t="shared" si="11"/>
        <v>70737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158599</v>
      </c>
      <c r="E20" s="130">
        <f t="shared" si="1"/>
        <v>35591</v>
      </c>
      <c r="F20" s="130">
        <v>0</v>
      </c>
      <c r="G20" s="130">
        <v>0</v>
      </c>
      <c r="H20" s="130">
        <v>0</v>
      </c>
      <c r="I20" s="130">
        <v>28742</v>
      </c>
      <c r="J20" s="131">
        <v>0</v>
      </c>
      <c r="K20" s="130">
        <v>6849</v>
      </c>
      <c r="L20" s="130">
        <v>123008</v>
      </c>
      <c r="M20" s="130">
        <f t="shared" si="2"/>
        <v>73524</v>
      </c>
      <c r="N20" s="130">
        <f t="shared" si="3"/>
        <v>5379</v>
      </c>
      <c r="O20" s="130">
        <v>0</v>
      </c>
      <c r="P20" s="130">
        <v>0</v>
      </c>
      <c r="Q20" s="130">
        <v>0</v>
      </c>
      <c r="R20" s="130">
        <v>5379</v>
      </c>
      <c r="S20" s="131">
        <v>0</v>
      </c>
      <c r="T20" s="130">
        <v>0</v>
      </c>
      <c r="U20" s="130">
        <v>68145</v>
      </c>
      <c r="V20" s="130">
        <f t="shared" si="4"/>
        <v>232123</v>
      </c>
      <c r="W20" s="130">
        <f t="shared" si="5"/>
        <v>40970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34121</v>
      </c>
      <c r="AB20" s="131">
        <v>0</v>
      </c>
      <c r="AC20" s="130">
        <f t="shared" si="10"/>
        <v>6849</v>
      </c>
      <c r="AD20" s="130">
        <f t="shared" si="11"/>
        <v>191153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157025</v>
      </c>
      <c r="E21" s="130">
        <f t="shared" si="1"/>
        <v>47303</v>
      </c>
      <c r="F21" s="130">
        <v>0</v>
      </c>
      <c r="G21" s="130">
        <v>0</v>
      </c>
      <c r="H21" s="130">
        <v>0</v>
      </c>
      <c r="I21" s="130">
        <v>20255</v>
      </c>
      <c r="J21" s="131">
        <v>0</v>
      </c>
      <c r="K21" s="130">
        <v>27048</v>
      </c>
      <c r="L21" s="130">
        <v>109722</v>
      </c>
      <c r="M21" s="130">
        <f t="shared" si="2"/>
        <v>68764</v>
      </c>
      <c r="N21" s="130">
        <f t="shared" si="3"/>
        <v>3616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3616</v>
      </c>
      <c r="U21" s="130">
        <v>65148</v>
      </c>
      <c r="V21" s="130">
        <f t="shared" si="4"/>
        <v>225789</v>
      </c>
      <c r="W21" s="130">
        <f t="shared" si="5"/>
        <v>50919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20255</v>
      </c>
      <c r="AB21" s="131">
        <v>0</v>
      </c>
      <c r="AC21" s="130">
        <f t="shared" si="10"/>
        <v>30664</v>
      </c>
      <c r="AD21" s="130">
        <f t="shared" si="11"/>
        <v>174870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116607</v>
      </c>
      <c r="E22" s="130">
        <f t="shared" si="1"/>
        <v>16964</v>
      </c>
      <c r="F22" s="130">
        <v>0</v>
      </c>
      <c r="G22" s="130">
        <v>0</v>
      </c>
      <c r="H22" s="130">
        <v>0</v>
      </c>
      <c r="I22" s="130">
        <v>14248</v>
      </c>
      <c r="J22" s="131">
        <v>0</v>
      </c>
      <c r="K22" s="130">
        <v>2716</v>
      </c>
      <c r="L22" s="130">
        <v>99643</v>
      </c>
      <c r="M22" s="130">
        <f t="shared" si="2"/>
        <v>58863</v>
      </c>
      <c r="N22" s="130">
        <f t="shared" si="3"/>
        <v>20442</v>
      </c>
      <c r="O22" s="130">
        <v>0</v>
      </c>
      <c r="P22" s="130">
        <v>0</v>
      </c>
      <c r="Q22" s="130">
        <v>0</v>
      </c>
      <c r="R22" s="130">
        <v>20442</v>
      </c>
      <c r="S22" s="131">
        <v>0</v>
      </c>
      <c r="T22" s="130"/>
      <c r="U22" s="130">
        <v>38421</v>
      </c>
      <c r="V22" s="130">
        <f t="shared" si="4"/>
        <v>175470</v>
      </c>
      <c r="W22" s="130">
        <f t="shared" si="5"/>
        <v>37406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34690</v>
      </c>
      <c r="AB22" s="131">
        <v>0</v>
      </c>
      <c r="AC22" s="130">
        <f t="shared" si="10"/>
        <v>2716</v>
      </c>
      <c r="AD22" s="130">
        <f t="shared" si="11"/>
        <v>138064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219221</v>
      </c>
      <c r="E23" s="130">
        <f t="shared" si="1"/>
        <v>35041</v>
      </c>
      <c r="F23" s="130">
        <v>0</v>
      </c>
      <c r="G23" s="130">
        <v>0</v>
      </c>
      <c r="H23" s="130">
        <v>0</v>
      </c>
      <c r="I23" s="130">
        <v>35041</v>
      </c>
      <c r="J23" s="131">
        <v>0</v>
      </c>
      <c r="K23" s="130">
        <v>0</v>
      </c>
      <c r="L23" s="130">
        <v>184180</v>
      </c>
      <c r="M23" s="130">
        <f t="shared" si="2"/>
        <v>58425</v>
      </c>
      <c r="N23" s="130">
        <f t="shared" si="3"/>
        <v>15805</v>
      </c>
      <c r="O23" s="130">
        <v>0</v>
      </c>
      <c r="P23" s="130">
        <v>0</v>
      </c>
      <c r="Q23" s="130">
        <v>0</v>
      </c>
      <c r="R23" s="130">
        <v>15805</v>
      </c>
      <c r="S23" s="131">
        <v>0</v>
      </c>
      <c r="T23" s="130">
        <v>0</v>
      </c>
      <c r="U23" s="130">
        <v>42620</v>
      </c>
      <c r="V23" s="130">
        <f t="shared" si="4"/>
        <v>277646</v>
      </c>
      <c r="W23" s="130">
        <f t="shared" si="5"/>
        <v>50846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50846</v>
      </c>
      <c r="AB23" s="131">
        <v>0</v>
      </c>
      <c r="AC23" s="130">
        <f t="shared" si="10"/>
        <v>0</v>
      </c>
      <c r="AD23" s="130">
        <f t="shared" si="11"/>
        <v>226800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88710</v>
      </c>
      <c r="E24" s="130">
        <f t="shared" si="1"/>
        <v>26584</v>
      </c>
      <c r="F24" s="130">
        <v>0</v>
      </c>
      <c r="G24" s="130">
        <v>0</v>
      </c>
      <c r="H24" s="130">
        <v>0</v>
      </c>
      <c r="I24" s="130">
        <v>11736</v>
      </c>
      <c r="J24" s="131">
        <v>0</v>
      </c>
      <c r="K24" s="130">
        <v>14848</v>
      </c>
      <c r="L24" s="130">
        <v>62126</v>
      </c>
      <c r="M24" s="130">
        <f t="shared" si="2"/>
        <v>82094</v>
      </c>
      <c r="N24" s="130">
        <f t="shared" si="3"/>
        <v>27714</v>
      </c>
      <c r="O24" s="130">
        <v>0</v>
      </c>
      <c r="P24" s="130">
        <v>0</v>
      </c>
      <c r="Q24" s="130">
        <v>0</v>
      </c>
      <c r="R24" s="130">
        <v>27714</v>
      </c>
      <c r="S24" s="131">
        <v>0</v>
      </c>
      <c r="T24" s="130">
        <v>0</v>
      </c>
      <c r="U24" s="130">
        <v>54380</v>
      </c>
      <c r="V24" s="130">
        <f t="shared" si="4"/>
        <v>170804</v>
      </c>
      <c r="W24" s="130">
        <f t="shared" si="5"/>
        <v>54298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39450</v>
      </c>
      <c r="AB24" s="131">
        <v>0</v>
      </c>
      <c r="AC24" s="130">
        <f t="shared" si="10"/>
        <v>14848</v>
      </c>
      <c r="AD24" s="130">
        <f t="shared" si="11"/>
        <v>116506</v>
      </c>
    </row>
    <row r="25" spans="1:30" s="122" customFormat="1" ht="12" customHeight="1">
      <c r="A25" s="118" t="s">
        <v>208</v>
      </c>
      <c r="B25" s="133" t="s">
        <v>245</v>
      </c>
      <c r="C25" s="118" t="s">
        <v>246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0</v>
      </c>
      <c r="M25" s="130">
        <f t="shared" si="2"/>
        <v>122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124963</v>
      </c>
      <c r="T25" s="130">
        <v>0</v>
      </c>
      <c r="U25" s="130">
        <v>122</v>
      </c>
      <c r="V25" s="130">
        <f t="shared" si="4"/>
        <v>122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f aca="true" t="shared" si="12" ref="AB25:AB32">+SUM(J25,S25)</f>
        <v>124963</v>
      </c>
      <c r="AC25" s="130">
        <f t="shared" si="10"/>
        <v>0</v>
      </c>
      <c r="AD25" s="130">
        <f t="shared" si="11"/>
        <v>122</v>
      </c>
    </row>
    <row r="26" spans="1:30" s="122" customFormat="1" ht="12" customHeight="1">
      <c r="A26" s="118" t="s">
        <v>208</v>
      </c>
      <c r="B26" s="133" t="s">
        <v>247</v>
      </c>
      <c r="C26" s="118" t="s">
        <v>248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0</v>
      </c>
      <c r="M26" s="130">
        <f t="shared" si="2"/>
        <v>146079</v>
      </c>
      <c r="N26" s="130">
        <f t="shared" si="3"/>
        <v>139837</v>
      </c>
      <c r="O26" s="130">
        <v>0</v>
      </c>
      <c r="P26" s="130">
        <v>0</v>
      </c>
      <c r="Q26" s="130">
        <v>0</v>
      </c>
      <c r="R26" s="130">
        <v>139784</v>
      </c>
      <c r="S26" s="131">
        <v>90000</v>
      </c>
      <c r="T26" s="130">
        <v>53</v>
      </c>
      <c r="U26" s="130">
        <v>6242</v>
      </c>
      <c r="V26" s="130">
        <f t="shared" si="4"/>
        <v>146079</v>
      </c>
      <c r="W26" s="130">
        <f t="shared" si="5"/>
        <v>139837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139784</v>
      </c>
      <c r="AB26" s="131">
        <f t="shared" si="12"/>
        <v>90000</v>
      </c>
      <c r="AC26" s="130">
        <f t="shared" si="10"/>
        <v>53</v>
      </c>
      <c r="AD26" s="130">
        <f t="shared" si="11"/>
        <v>6242</v>
      </c>
    </row>
    <row r="27" spans="1:30" s="122" customFormat="1" ht="12" customHeight="1">
      <c r="A27" s="118" t="s">
        <v>208</v>
      </c>
      <c r="B27" s="133" t="s">
        <v>249</v>
      </c>
      <c r="C27" s="118" t="s">
        <v>250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0</v>
      </c>
      <c r="M27" s="130">
        <f t="shared" si="2"/>
        <v>899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110454</v>
      </c>
      <c r="T27" s="130">
        <v>0</v>
      </c>
      <c r="U27" s="130">
        <v>899</v>
      </c>
      <c r="V27" s="130">
        <f t="shared" si="4"/>
        <v>899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f t="shared" si="12"/>
        <v>110454</v>
      </c>
      <c r="AC27" s="130">
        <f t="shared" si="10"/>
        <v>0</v>
      </c>
      <c r="AD27" s="130">
        <f t="shared" si="11"/>
        <v>899</v>
      </c>
    </row>
    <row r="28" spans="1:30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17014</v>
      </c>
      <c r="E28" s="130">
        <f t="shared" si="1"/>
        <v>17014</v>
      </c>
      <c r="F28" s="130">
        <v>0</v>
      </c>
      <c r="G28" s="130">
        <v>0</v>
      </c>
      <c r="H28" s="130">
        <v>0</v>
      </c>
      <c r="I28" s="130">
        <v>13227</v>
      </c>
      <c r="J28" s="131">
        <v>322418</v>
      </c>
      <c r="K28" s="130">
        <v>3787</v>
      </c>
      <c r="L28" s="130">
        <v>0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0</v>
      </c>
      <c r="V28" s="130">
        <f t="shared" si="4"/>
        <v>17014</v>
      </c>
      <c r="W28" s="130">
        <f t="shared" si="5"/>
        <v>17014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13227</v>
      </c>
      <c r="AB28" s="131">
        <f t="shared" si="12"/>
        <v>322418</v>
      </c>
      <c r="AC28" s="130">
        <f t="shared" si="10"/>
        <v>3787</v>
      </c>
      <c r="AD28" s="130">
        <f t="shared" si="11"/>
        <v>0</v>
      </c>
    </row>
    <row r="29" spans="1:30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7107</v>
      </c>
      <c r="E29" s="130">
        <f t="shared" si="1"/>
        <v>7107</v>
      </c>
      <c r="F29" s="130">
        <v>0</v>
      </c>
      <c r="G29" s="130">
        <v>0</v>
      </c>
      <c r="H29" s="130">
        <v>0</v>
      </c>
      <c r="I29" s="130">
        <v>0</v>
      </c>
      <c r="J29" s="131">
        <v>290188</v>
      </c>
      <c r="K29" s="130">
        <v>7107</v>
      </c>
      <c r="L29" s="130">
        <v>0</v>
      </c>
      <c r="M29" s="130">
        <f t="shared" si="2"/>
        <v>0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0</v>
      </c>
      <c r="V29" s="130">
        <f t="shared" si="4"/>
        <v>7107</v>
      </c>
      <c r="W29" s="130">
        <f t="shared" si="5"/>
        <v>7107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f t="shared" si="12"/>
        <v>290188</v>
      </c>
      <c r="AC29" s="130">
        <f t="shared" si="10"/>
        <v>7107</v>
      </c>
      <c r="AD29" s="130">
        <f t="shared" si="11"/>
        <v>0</v>
      </c>
    </row>
    <row r="30" spans="1:30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299218</v>
      </c>
      <c r="E30" s="130">
        <f t="shared" si="1"/>
        <v>220527</v>
      </c>
      <c r="F30" s="130">
        <v>0</v>
      </c>
      <c r="G30" s="130">
        <v>0</v>
      </c>
      <c r="H30" s="130">
        <v>0</v>
      </c>
      <c r="I30" s="130">
        <v>220527</v>
      </c>
      <c r="J30" s="131">
        <v>829586</v>
      </c>
      <c r="K30" s="130">
        <v>0</v>
      </c>
      <c r="L30" s="130">
        <v>78691</v>
      </c>
      <c r="M30" s="130">
        <f t="shared" si="2"/>
        <v>888608</v>
      </c>
      <c r="N30" s="130">
        <f t="shared" si="3"/>
        <v>779001</v>
      </c>
      <c r="O30" s="130">
        <v>300000</v>
      </c>
      <c r="P30" s="130">
        <v>0</v>
      </c>
      <c r="Q30" s="130">
        <v>478900</v>
      </c>
      <c r="R30" s="130">
        <v>0</v>
      </c>
      <c r="S30" s="131">
        <v>406967</v>
      </c>
      <c r="T30" s="130">
        <v>101</v>
      </c>
      <c r="U30" s="130">
        <v>109607</v>
      </c>
      <c r="V30" s="130">
        <f t="shared" si="4"/>
        <v>1187826</v>
      </c>
      <c r="W30" s="130">
        <f t="shared" si="5"/>
        <v>999528</v>
      </c>
      <c r="X30" s="130">
        <f t="shared" si="6"/>
        <v>300000</v>
      </c>
      <c r="Y30" s="130">
        <f t="shared" si="7"/>
        <v>0</v>
      </c>
      <c r="Z30" s="130">
        <f t="shared" si="8"/>
        <v>478900</v>
      </c>
      <c r="AA30" s="130">
        <f t="shared" si="9"/>
        <v>220527</v>
      </c>
      <c r="AB30" s="131">
        <f t="shared" si="12"/>
        <v>1236553</v>
      </c>
      <c r="AC30" s="130">
        <f t="shared" si="10"/>
        <v>101</v>
      </c>
      <c r="AD30" s="130">
        <f t="shared" si="11"/>
        <v>188298</v>
      </c>
    </row>
    <row r="31" spans="1:30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164460</v>
      </c>
      <c r="E31" s="130">
        <f t="shared" si="1"/>
        <v>164460</v>
      </c>
      <c r="F31" s="130">
        <v>0</v>
      </c>
      <c r="G31" s="130">
        <v>0</v>
      </c>
      <c r="H31" s="130">
        <v>0</v>
      </c>
      <c r="I31" s="130">
        <v>164460</v>
      </c>
      <c r="J31" s="131">
        <v>57590</v>
      </c>
      <c r="K31" s="130">
        <v>0</v>
      </c>
      <c r="L31" s="130">
        <v>0</v>
      </c>
      <c r="M31" s="130">
        <f t="shared" si="2"/>
        <v>61611</v>
      </c>
      <c r="N31" s="130">
        <f t="shared" si="3"/>
        <v>61611</v>
      </c>
      <c r="O31" s="130">
        <v>0</v>
      </c>
      <c r="P31" s="130">
        <v>0</v>
      </c>
      <c r="Q31" s="130">
        <v>0</v>
      </c>
      <c r="R31" s="130">
        <v>61611</v>
      </c>
      <c r="S31" s="131">
        <v>160985</v>
      </c>
      <c r="T31" s="130">
        <v>0</v>
      </c>
      <c r="U31" s="130">
        <v>0</v>
      </c>
      <c r="V31" s="130">
        <f t="shared" si="4"/>
        <v>226071</v>
      </c>
      <c r="W31" s="130">
        <f t="shared" si="5"/>
        <v>226071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226071</v>
      </c>
      <c r="AB31" s="131">
        <f t="shared" si="12"/>
        <v>218575</v>
      </c>
      <c r="AC31" s="130">
        <f t="shared" si="10"/>
        <v>0</v>
      </c>
      <c r="AD31" s="130">
        <f t="shared" si="11"/>
        <v>0</v>
      </c>
    </row>
    <row r="32" spans="1:30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136601</v>
      </c>
      <c r="E32" s="130">
        <f t="shared" si="1"/>
        <v>141294</v>
      </c>
      <c r="F32" s="130">
        <v>0</v>
      </c>
      <c r="G32" s="130">
        <v>0</v>
      </c>
      <c r="H32" s="130">
        <v>0</v>
      </c>
      <c r="I32" s="130">
        <v>141294</v>
      </c>
      <c r="J32" s="131">
        <v>649208</v>
      </c>
      <c r="K32" s="130">
        <v>0</v>
      </c>
      <c r="L32" s="130">
        <v>-4693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136601</v>
      </c>
      <c r="W32" s="130">
        <f t="shared" si="5"/>
        <v>141294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141294</v>
      </c>
      <c r="AB32" s="131">
        <f t="shared" si="12"/>
        <v>649208</v>
      </c>
      <c r="AC32" s="130">
        <f t="shared" si="10"/>
        <v>0</v>
      </c>
      <c r="AD32" s="130">
        <f t="shared" si="11"/>
        <v>-4693</v>
      </c>
    </row>
  </sheetData>
  <sheetProtection/>
  <autoFilter ref="A6:AD3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261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372479</v>
      </c>
      <c r="E7" s="192">
        <f>SUM(E8:E232)</f>
        <v>368995</v>
      </c>
      <c r="F7" s="192">
        <f>SUM(F8:F232)</f>
        <v>0</v>
      </c>
      <c r="G7" s="192">
        <f>SUM(G8:G232)</f>
        <v>101786</v>
      </c>
      <c r="H7" s="192">
        <f>SUM(H8:H232)</f>
        <v>259817</v>
      </c>
      <c r="I7" s="192">
        <f>SUM(I8:I232)</f>
        <v>7392</v>
      </c>
      <c r="J7" s="192">
        <f>SUM(J8:J232)</f>
        <v>3484</v>
      </c>
      <c r="K7" s="192">
        <f>SUM(K8:K232)</f>
        <v>0</v>
      </c>
      <c r="L7" s="192">
        <f>SUM(L8:L232)</f>
        <v>11142472</v>
      </c>
      <c r="M7" s="192">
        <f>SUM(M8:M232)</f>
        <v>3569335</v>
      </c>
      <c r="N7" s="192">
        <f>SUM(N8:N232)</f>
        <v>1305830</v>
      </c>
      <c r="O7" s="192">
        <f>SUM(O8:O232)</f>
        <v>1811290</v>
      </c>
      <c r="P7" s="192">
        <f>SUM(P8:P232)</f>
        <v>395504</v>
      </c>
      <c r="Q7" s="192">
        <f>SUM(Q8:Q232)</f>
        <v>56711</v>
      </c>
      <c r="R7" s="192">
        <f>SUM(R8:R232)</f>
        <v>1853793</v>
      </c>
      <c r="S7" s="192">
        <f>SUM(S8:S232)</f>
        <v>276128</v>
      </c>
      <c r="T7" s="192">
        <f>SUM(T8:T232)</f>
        <v>1413811</v>
      </c>
      <c r="U7" s="192">
        <f>SUM(U8:U232)</f>
        <v>163854</v>
      </c>
      <c r="V7" s="192">
        <f>SUM(V8:V232)</f>
        <v>125142</v>
      </c>
      <c r="W7" s="192">
        <f>SUM(W8:W232)</f>
        <v>5559664</v>
      </c>
      <c r="X7" s="192">
        <f>SUM(X8:X232)</f>
        <v>2151541</v>
      </c>
      <c r="Y7" s="192">
        <f>SUM(Y8:Y232)</f>
        <v>2945022</v>
      </c>
      <c r="Z7" s="192">
        <f>SUM(Z8:Z232)</f>
        <v>375783</v>
      </c>
      <c r="AA7" s="192">
        <f>SUM(AA8:AA232)</f>
        <v>87318</v>
      </c>
      <c r="AB7" s="192">
        <f>SUM(AB8:AB232)</f>
        <v>2148990</v>
      </c>
      <c r="AC7" s="192">
        <f>SUM(AC8:AC232)</f>
        <v>34538</v>
      </c>
      <c r="AD7" s="192">
        <f>SUM(AD8:AD232)</f>
        <v>314416</v>
      </c>
      <c r="AE7" s="192">
        <f>SUM(AE8:AE232)</f>
        <v>11829367</v>
      </c>
      <c r="AF7" s="192">
        <f>SUM(AF8:AF232)</f>
        <v>1021393</v>
      </c>
      <c r="AG7" s="192">
        <f>SUM(AG8:AG232)</f>
        <v>995143</v>
      </c>
      <c r="AH7" s="192">
        <f>SUM(AH8:AH232)</f>
        <v>4189</v>
      </c>
      <c r="AI7" s="192">
        <f>SUM(AI8:AI232)</f>
        <v>964010</v>
      </c>
      <c r="AJ7" s="192">
        <f>SUM(AJ8:AJ232)</f>
        <v>26944</v>
      </c>
      <c r="AK7" s="192">
        <f>SUM(AK8:AK232)</f>
        <v>0</v>
      </c>
      <c r="AL7" s="192">
        <f>SUM(AL8:AL232)</f>
        <v>26250</v>
      </c>
      <c r="AM7" s="192">
        <f>SUM(AM8:AM232)</f>
        <v>180545</v>
      </c>
      <c r="AN7" s="192">
        <f>SUM(AN8:AN232)</f>
        <v>2894870</v>
      </c>
      <c r="AO7" s="192">
        <f>SUM(AO8:AO232)</f>
        <v>859628</v>
      </c>
      <c r="AP7" s="192">
        <f>SUM(AP8:AP232)</f>
        <v>332140</v>
      </c>
      <c r="AQ7" s="192">
        <f>SUM(AQ8:AQ232)</f>
        <v>380883</v>
      </c>
      <c r="AR7" s="192">
        <f>SUM(AR8:AR232)</f>
        <v>116713</v>
      </c>
      <c r="AS7" s="192">
        <f>SUM(AS8:AS232)</f>
        <v>29892</v>
      </c>
      <c r="AT7" s="192">
        <f>SUM(AT8:AT232)</f>
        <v>1133551</v>
      </c>
      <c r="AU7" s="192">
        <f>SUM(AU8:AU232)</f>
        <v>254505</v>
      </c>
      <c r="AV7" s="192">
        <f>SUM(AV8:AV232)</f>
        <v>736941</v>
      </c>
      <c r="AW7" s="192">
        <f>SUM(AW8:AW232)</f>
        <v>142105</v>
      </c>
      <c r="AX7" s="192">
        <f>SUM(AX8:AX232)</f>
        <v>29401</v>
      </c>
      <c r="AY7" s="192">
        <f>SUM(AY8:AY232)</f>
        <v>872290</v>
      </c>
      <c r="AZ7" s="192">
        <f>SUM(AZ8:AZ232)</f>
        <v>271434</v>
      </c>
      <c r="BA7" s="192">
        <f>SUM(BA8:BA232)</f>
        <v>395900</v>
      </c>
      <c r="BB7" s="192">
        <f>SUM(BB8:BB232)</f>
        <v>153064</v>
      </c>
      <c r="BC7" s="192">
        <f>SUM(BC8:BC232)</f>
        <v>51892</v>
      </c>
      <c r="BD7" s="192">
        <f>SUM(BD8:BD232)</f>
        <v>712824</v>
      </c>
      <c r="BE7" s="192">
        <f>SUM(BE8:BE232)</f>
        <v>0</v>
      </c>
      <c r="BF7" s="192">
        <f>SUM(BF8:BF232)</f>
        <v>58808</v>
      </c>
      <c r="BG7" s="192">
        <f>SUM(BG8:BG232)</f>
        <v>3975071</v>
      </c>
      <c r="BH7" s="192">
        <f>SUM(BH8:BH232)</f>
        <v>1393872</v>
      </c>
      <c r="BI7" s="192">
        <f>SUM(BI8:BI232)</f>
        <v>1364138</v>
      </c>
      <c r="BJ7" s="192">
        <f>SUM(BJ8:BJ232)</f>
        <v>4189</v>
      </c>
      <c r="BK7" s="192">
        <f>SUM(BK8:BK232)</f>
        <v>1065796</v>
      </c>
      <c r="BL7" s="192">
        <f>SUM(BL8:BL232)</f>
        <v>286761</v>
      </c>
      <c r="BM7" s="192">
        <f>SUM(BM8:BM232)</f>
        <v>7392</v>
      </c>
      <c r="BN7" s="192">
        <f>SUM(BN8:BN232)</f>
        <v>29734</v>
      </c>
      <c r="BO7" s="192">
        <f>SUM(BO8:BO232)</f>
        <v>180545</v>
      </c>
      <c r="BP7" s="192">
        <f>SUM(BP8:BP232)</f>
        <v>14037342</v>
      </c>
      <c r="BQ7" s="192">
        <f>SUM(BQ8:BQ232)</f>
        <v>4428963</v>
      </c>
      <c r="BR7" s="192">
        <f>SUM(BR8:BR232)</f>
        <v>1637970</v>
      </c>
      <c r="BS7" s="192">
        <f>SUM(BS8:BS232)</f>
        <v>2192173</v>
      </c>
      <c r="BT7" s="192">
        <f>SUM(BT8:BT232)</f>
        <v>512217</v>
      </c>
      <c r="BU7" s="192">
        <f>SUM(BU8:BU232)</f>
        <v>86603</v>
      </c>
      <c r="BV7" s="192">
        <f>SUM(BV8:BV232)</f>
        <v>2987344</v>
      </c>
      <c r="BW7" s="192">
        <f>SUM(BW8:BW232)</f>
        <v>530633</v>
      </c>
      <c r="BX7" s="192">
        <f>SUM(BX8:BX232)</f>
        <v>2150752</v>
      </c>
      <c r="BY7" s="192">
        <f>SUM(BY8:BY232)</f>
        <v>305959</v>
      </c>
      <c r="BZ7" s="192">
        <f>SUM(BZ8:BZ232)</f>
        <v>154543</v>
      </c>
      <c r="CA7" s="192">
        <f>SUM(CA8:CA232)</f>
        <v>6431954</v>
      </c>
      <c r="CB7" s="192">
        <f>SUM(CB8:CB232)</f>
        <v>2422975</v>
      </c>
      <c r="CC7" s="192">
        <f>SUM(CC8:CC232)</f>
        <v>3340922</v>
      </c>
      <c r="CD7" s="192">
        <f>SUM(CD8:CD232)</f>
        <v>528847</v>
      </c>
      <c r="CE7" s="192">
        <f>SUM(CE8:CE232)</f>
        <v>139210</v>
      </c>
      <c r="CF7" s="192">
        <f>SUM(CF8:CF232)</f>
        <v>2861814</v>
      </c>
      <c r="CG7" s="192">
        <f>SUM(CG8:CG232)</f>
        <v>34538</v>
      </c>
      <c r="CH7" s="192">
        <f>SUM(CH8:CH232)</f>
        <v>373224</v>
      </c>
      <c r="CI7" s="192">
        <f>SUM(CI8:CI232)</f>
        <v>15804438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2">+SUM(E8,J8)</f>
        <v>329053</v>
      </c>
      <c r="E8" s="120">
        <f aca="true" t="shared" si="1" ref="E8:E32">+SUM(F8:I8)</f>
        <v>329053</v>
      </c>
      <c r="F8" s="120">
        <v>0</v>
      </c>
      <c r="G8" s="120">
        <v>101702</v>
      </c>
      <c r="H8" s="120">
        <v>219959</v>
      </c>
      <c r="I8" s="120">
        <v>7392</v>
      </c>
      <c r="J8" s="120">
        <v>0</v>
      </c>
      <c r="K8" s="121">
        <v>0</v>
      </c>
      <c r="L8" s="120">
        <f aca="true" t="shared" si="2" ref="L8:L32">+SUM(M8,R8,V8,W8,AC8)</f>
        <v>5070601</v>
      </c>
      <c r="M8" s="120">
        <f aca="true" t="shared" si="3" ref="M8:M32">+SUM(N8:Q8)</f>
        <v>1482373</v>
      </c>
      <c r="N8" s="120">
        <v>772635</v>
      </c>
      <c r="O8" s="120">
        <v>566078</v>
      </c>
      <c r="P8" s="120">
        <v>133727</v>
      </c>
      <c r="Q8" s="120">
        <v>9933</v>
      </c>
      <c r="R8" s="120">
        <f aca="true" t="shared" si="4" ref="R8:R32">+SUM(S8:U8)</f>
        <v>415848</v>
      </c>
      <c r="S8" s="120">
        <v>133798</v>
      </c>
      <c r="T8" s="120">
        <v>203074</v>
      </c>
      <c r="U8" s="120">
        <v>78976</v>
      </c>
      <c r="V8" s="120">
        <v>75877</v>
      </c>
      <c r="W8" s="120">
        <f aca="true" t="shared" si="5" ref="W8:W32">+SUM(X8:AA8)</f>
        <v>3093876</v>
      </c>
      <c r="X8" s="120">
        <v>1377912</v>
      </c>
      <c r="Y8" s="120">
        <v>1703124</v>
      </c>
      <c r="Z8" s="120">
        <v>12840</v>
      </c>
      <c r="AA8" s="120">
        <v>0</v>
      </c>
      <c r="AB8" s="121">
        <v>0</v>
      </c>
      <c r="AC8" s="120">
        <v>2627</v>
      </c>
      <c r="AD8" s="120">
        <v>0</v>
      </c>
      <c r="AE8" s="120">
        <f aca="true" t="shared" si="6" ref="AE8:AE32">+SUM(D8,L8,AD8)</f>
        <v>5399654</v>
      </c>
      <c r="AF8" s="120">
        <f aca="true" t="shared" si="7" ref="AF8:AF32">+SUM(AG8,AL8)</f>
        <v>34683</v>
      </c>
      <c r="AG8" s="120">
        <f aca="true" t="shared" si="8" ref="AG8:AG32">+SUM(AH8:AK8)</f>
        <v>30168</v>
      </c>
      <c r="AH8" s="120">
        <v>3224</v>
      </c>
      <c r="AI8" s="120">
        <v>0</v>
      </c>
      <c r="AJ8" s="120">
        <v>26944</v>
      </c>
      <c r="AK8" s="120">
        <v>0</v>
      </c>
      <c r="AL8" s="120">
        <v>4515</v>
      </c>
      <c r="AM8" s="121">
        <v>0</v>
      </c>
      <c r="AN8" s="120">
        <f aca="true" t="shared" si="9" ref="AN8:AN32">+SUM(AO8,AT8,AX8,AY8,BE8)</f>
        <v>529159</v>
      </c>
      <c r="AO8" s="120">
        <f aca="true" t="shared" si="10" ref="AO8:AO32">+SUM(AP8:AS8)</f>
        <v>163471</v>
      </c>
      <c r="AP8" s="120">
        <v>116830</v>
      </c>
      <c r="AQ8" s="120">
        <v>0</v>
      </c>
      <c r="AR8" s="120">
        <v>16749</v>
      </c>
      <c r="AS8" s="120">
        <v>29892</v>
      </c>
      <c r="AT8" s="120">
        <f aca="true" t="shared" si="11" ref="AT8:AT32">+SUM(AU8:AW8)</f>
        <v>307596</v>
      </c>
      <c r="AU8" s="120">
        <v>126875</v>
      </c>
      <c r="AV8" s="120">
        <v>38616</v>
      </c>
      <c r="AW8" s="120">
        <v>142105</v>
      </c>
      <c r="AX8" s="120">
        <v>0</v>
      </c>
      <c r="AY8" s="120">
        <f aca="true" t="shared" si="12" ref="AY8:AY32">+SUM(AZ8:BC8)</f>
        <v>58092</v>
      </c>
      <c r="AZ8" s="120">
        <v>8018</v>
      </c>
      <c r="BA8" s="120">
        <v>3616</v>
      </c>
      <c r="BB8" s="120">
        <v>46458</v>
      </c>
      <c r="BC8" s="120">
        <v>0</v>
      </c>
      <c r="BD8" s="121">
        <v>0</v>
      </c>
      <c r="BE8" s="120">
        <v>0</v>
      </c>
      <c r="BF8" s="120">
        <v>539</v>
      </c>
      <c r="BG8" s="120">
        <f aca="true" t="shared" si="13" ref="BG8:BG32">+SUM(BF8,AN8,AF8)</f>
        <v>564381</v>
      </c>
      <c r="BH8" s="120">
        <f aca="true" t="shared" si="14" ref="BH8:BW23">SUM(D8,AF8)</f>
        <v>363736</v>
      </c>
      <c r="BI8" s="120">
        <f t="shared" si="14"/>
        <v>359221</v>
      </c>
      <c r="BJ8" s="120">
        <f t="shared" si="14"/>
        <v>3224</v>
      </c>
      <c r="BK8" s="120">
        <f t="shared" si="14"/>
        <v>101702</v>
      </c>
      <c r="BL8" s="120">
        <f t="shared" si="14"/>
        <v>246903</v>
      </c>
      <c r="BM8" s="120">
        <f t="shared" si="14"/>
        <v>7392</v>
      </c>
      <c r="BN8" s="120">
        <f t="shared" si="14"/>
        <v>4515</v>
      </c>
      <c r="BO8" s="121">
        <f t="shared" si="14"/>
        <v>0</v>
      </c>
      <c r="BP8" s="120">
        <f t="shared" si="14"/>
        <v>5599760</v>
      </c>
      <c r="BQ8" s="120">
        <f t="shared" si="14"/>
        <v>1645844</v>
      </c>
      <c r="BR8" s="120">
        <f t="shared" si="14"/>
        <v>889465</v>
      </c>
      <c r="BS8" s="120">
        <f t="shared" si="14"/>
        <v>566078</v>
      </c>
      <c r="BT8" s="120">
        <f t="shared" si="14"/>
        <v>150476</v>
      </c>
      <c r="BU8" s="120">
        <f t="shared" si="14"/>
        <v>39825</v>
      </c>
      <c r="BV8" s="120">
        <f t="shared" si="14"/>
        <v>723444</v>
      </c>
      <c r="BW8" s="120">
        <f t="shared" si="14"/>
        <v>260673</v>
      </c>
      <c r="BX8" s="120">
        <f aca="true" t="shared" si="15" ref="BX8:BX32">SUM(T8,AV8)</f>
        <v>241690</v>
      </c>
      <c r="BY8" s="120">
        <f aca="true" t="shared" si="16" ref="BY8:BY32">SUM(U8,AW8)</f>
        <v>221081</v>
      </c>
      <c r="BZ8" s="120">
        <f aca="true" t="shared" si="17" ref="BZ8:BZ32">SUM(V8,AX8)</f>
        <v>75877</v>
      </c>
      <c r="CA8" s="120">
        <f aca="true" t="shared" si="18" ref="CA8:CA32">SUM(W8,AY8)</f>
        <v>3151968</v>
      </c>
      <c r="CB8" s="120">
        <f aca="true" t="shared" si="19" ref="CB8:CB32">SUM(X8,AZ8)</f>
        <v>1385930</v>
      </c>
      <c r="CC8" s="120">
        <f aca="true" t="shared" si="20" ref="CC8:CC32">SUM(Y8,BA8)</f>
        <v>1706740</v>
      </c>
      <c r="CD8" s="120">
        <f aca="true" t="shared" si="21" ref="CD8:CD32">SUM(Z8,BB8)</f>
        <v>59298</v>
      </c>
      <c r="CE8" s="120">
        <f aca="true" t="shared" si="22" ref="CE8:CE32">SUM(AA8,BC8)</f>
        <v>0</v>
      </c>
      <c r="CF8" s="121">
        <f aca="true" t="shared" si="23" ref="CF8:CF24">SUM(AB8,BD8)</f>
        <v>0</v>
      </c>
      <c r="CG8" s="120">
        <f aca="true" t="shared" si="24" ref="CG8:CG32">SUM(AC8,BE8)</f>
        <v>2627</v>
      </c>
      <c r="CH8" s="120">
        <f aca="true" t="shared" si="25" ref="CH8:CH32">SUM(AD8,BF8)</f>
        <v>539</v>
      </c>
      <c r="CI8" s="120">
        <f aca="true" t="shared" si="26" ref="CI8:CI32">SUM(AE8,BG8)</f>
        <v>5964035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615685</v>
      </c>
      <c r="M9" s="120">
        <f t="shared" si="3"/>
        <v>420486</v>
      </c>
      <c r="N9" s="120">
        <v>23302</v>
      </c>
      <c r="O9" s="120">
        <v>397184</v>
      </c>
      <c r="P9" s="120">
        <v>0</v>
      </c>
      <c r="Q9" s="120">
        <v>0</v>
      </c>
      <c r="R9" s="120">
        <f t="shared" si="4"/>
        <v>39666</v>
      </c>
      <c r="S9" s="120">
        <v>31591</v>
      </c>
      <c r="T9" s="120">
        <v>8075</v>
      </c>
      <c r="U9" s="120">
        <v>0</v>
      </c>
      <c r="V9" s="120">
        <v>22385</v>
      </c>
      <c r="W9" s="120">
        <f t="shared" si="5"/>
        <v>133148</v>
      </c>
      <c r="X9" s="120">
        <v>109062</v>
      </c>
      <c r="Y9" s="120">
        <v>0</v>
      </c>
      <c r="Z9" s="120">
        <v>0</v>
      </c>
      <c r="AA9" s="120">
        <v>24086</v>
      </c>
      <c r="AB9" s="121">
        <v>515540</v>
      </c>
      <c r="AC9" s="120">
        <v>0</v>
      </c>
      <c r="AD9" s="120">
        <v>102907</v>
      </c>
      <c r="AE9" s="120">
        <f t="shared" si="6"/>
        <v>718592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98758</v>
      </c>
      <c r="AN9" s="120">
        <f t="shared" si="9"/>
        <v>143039</v>
      </c>
      <c r="AO9" s="120">
        <f t="shared" si="10"/>
        <v>93252</v>
      </c>
      <c r="AP9" s="120">
        <v>5115</v>
      </c>
      <c r="AQ9" s="120">
        <v>88137</v>
      </c>
      <c r="AR9" s="120">
        <v>0</v>
      </c>
      <c r="AS9" s="120">
        <v>0</v>
      </c>
      <c r="AT9" s="120">
        <f t="shared" si="11"/>
        <v>12211</v>
      </c>
      <c r="AU9" s="120">
        <v>10689</v>
      </c>
      <c r="AV9" s="120">
        <v>1522</v>
      </c>
      <c r="AW9" s="120">
        <v>0</v>
      </c>
      <c r="AX9" s="120">
        <v>18953</v>
      </c>
      <c r="AY9" s="120">
        <f t="shared" si="12"/>
        <v>18623</v>
      </c>
      <c r="AZ9" s="120">
        <v>16800</v>
      </c>
      <c r="BA9" s="120">
        <v>0</v>
      </c>
      <c r="BB9" s="120">
        <v>0</v>
      </c>
      <c r="BC9" s="120">
        <v>1823</v>
      </c>
      <c r="BD9" s="121">
        <v>119483</v>
      </c>
      <c r="BE9" s="120">
        <v>0</v>
      </c>
      <c r="BF9" s="120">
        <v>2702</v>
      </c>
      <c r="BG9" s="120">
        <f t="shared" si="13"/>
        <v>145741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98758</v>
      </c>
      <c r="BP9" s="120">
        <f t="shared" si="14"/>
        <v>758724</v>
      </c>
      <c r="BQ9" s="120">
        <f t="shared" si="14"/>
        <v>513738</v>
      </c>
      <c r="BR9" s="120">
        <f t="shared" si="14"/>
        <v>28417</v>
      </c>
      <c r="BS9" s="120">
        <f t="shared" si="14"/>
        <v>485321</v>
      </c>
      <c r="BT9" s="120">
        <f t="shared" si="14"/>
        <v>0</v>
      </c>
      <c r="BU9" s="120">
        <f t="shared" si="14"/>
        <v>0</v>
      </c>
      <c r="BV9" s="120">
        <f t="shared" si="14"/>
        <v>51877</v>
      </c>
      <c r="BW9" s="120">
        <f t="shared" si="14"/>
        <v>42280</v>
      </c>
      <c r="BX9" s="120">
        <f t="shared" si="15"/>
        <v>9597</v>
      </c>
      <c r="BY9" s="120">
        <f t="shared" si="16"/>
        <v>0</v>
      </c>
      <c r="BZ9" s="120">
        <f t="shared" si="17"/>
        <v>41338</v>
      </c>
      <c r="CA9" s="120">
        <f t="shared" si="18"/>
        <v>151771</v>
      </c>
      <c r="CB9" s="120">
        <f t="shared" si="19"/>
        <v>125862</v>
      </c>
      <c r="CC9" s="120">
        <f t="shared" si="20"/>
        <v>0</v>
      </c>
      <c r="CD9" s="120">
        <f t="shared" si="21"/>
        <v>0</v>
      </c>
      <c r="CE9" s="120">
        <f t="shared" si="22"/>
        <v>25909</v>
      </c>
      <c r="CF9" s="121">
        <f t="shared" si="23"/>
        <v>635023</v>
      </c>
      <c r="CG9" s="120">
        <f t="shared" si="24"/>
        <v>0</v>
      </c>
      <c r="CH9" s="120">
        <f t="shared" si="25"/>
        <v>105609</v>
      </c>
      <c r="CI9" s="120">
        <f t="shared" si="26"/>
        <v>864333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19887</v>
      </c>
      <c r="E10" s="120">
        <f t="shared" si="1"/>
        <v>19887</v>
      </c>
      <c r="F10" s="120">
        <v>0</v>
      </c>
      <c r="G10" s="120">
        <v>0</v>
      </c>
      <c r="H10" s="120">
        <v>19887</v>
      </c>
      <c r="I10" s="120">
        <v>0</v>
      </c>
      <c r="J10" s="120">
        <v>0</v>
      </c>
      <c r="K10" s="121">
        <v>0</v>
      </c>
      <c r="L10" s="120">
        <f t="shared" si="2"/>
        <v>504887</v>
      </c>
      <c r="M10" s="120">
        <f t="shared" si="3"/>
        <v>274268</v>
      </c>
      <c r="N10" s="120">
        <v>41246</v>
      </c>
      <c r="O10" s="120">
        <v>165766</v>
      </c>
      <c r="P10" s="120">
        <v>51265</v>
      </c>
      <c r="Q10" s="120">
        <v>15991</v>
      </c>
      <c r="R10" s="120">
        <f t="shared" si="4"/>
        <v>64040</v>
      </c>
      <c r="S10" s="120">
        <v>8277</v>
      </c>
      <c r="T10" s="120">
        <v>44249</v>
      </c>
      <c r="U10" s="120">
        <v>11514</v>
      </c>
      <c r="V10" s="120">
        <v>0</v>
      </c>
      <c r="W10" s="120">
        <f t="shared" si="5"/>
        <v>166579</v>
      </c>
      <c r="X10" s="120">
        <v>76312</v>
      </c>
      <c r="Y10" s="120">
        <v>84622</v>
      </c>
      <c r="Z10" s="120">
        <v>5645</v>
      </c>
      <c r="AA10" s="120">
        <v>0</v>
      </c>
      <c r="AB10" s="121">
        <v>43528</v>
      </c>
      <c r="AC10" s="120">
        <v>0</v>
      </c>
      <c r="AD10" s="120">
        <v>47324</v>
      </c>
      <c r="AE10" s="120">
        <f t="shared" si="6"/>
        <v>572098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169558</v>
      </c>
      <c r="AO10" s="120">
        <f t="shared" si="10"/>
        <v>147404</v>
      </c>
      <c r="AP10" s="120">
        <v>22685</v>
      </c>
      <c r="AQ10" s="120">
        <v>115599</v>
      </c>
      <c r="AR10" s="120">
        <v>9120</v>
      </c>
      <c r="AS10" s="120">
        <v>0</v>
      </c>
      <c r="AT10" s="120">
        <f t="shared" si="11"/>
        <v>11706</v>
      </c>
      <c r="AU10" s="120">
        <v>11706</v>
      </c>
      <c r="AV10" s="120">
        <v>0</v>
      </c>
      <c r="AW10" s="120">
        <v>0</v>
      </c>
      <c r="AX10" s="120">
        <v>10448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146787</v>
      </c>
      <c r="BE10" s="120">
        <v>0</v>
      </c>
      <c r="BF10" s="120">
        <v>1984</v>
      </c>
      <c r="BG10" s="120">
        <f t="shared" si="13"/>
        <v>171542</v>
      </c>
      <c r="BH10" s="120">
        <f t="shared" si="14"/>
        <v>19887</v>
      </c>
      <c r="BI10" s="120">
        <f t="shared" si="14"/>
        <v>19887</v>
      </c>
      <c r="BJ10" s="120">
        <f t="shared" si="14"/>
        <v>0</v>
      </c>
      <c r="BK10" s="120">
        <f t="shared" si="14"/>
        <v>0</v>
      </c>
      <c r="BL10" s="120">
        <f t="shared" si="14"/>
        <v>19887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674445</v>
      </c>
      <c r="BQ10" s="120">
        <f t="shared" si="14"/>
        <v>421672</v>
      </c>
      <c r="BR10" s="120">
        <f t="shared" si="14"/>
        <v>63931</v>
      </c>
      <c r="BS10" s="120">
        <f t="shared" si="14"/>
        <v>281365</v>
      </c>
      <c r="BT10" s="120">
        <f t="shared" si="14"/>
        <v>60385</v>
      </c>
      <c r="BU10" s="120">
        <f t="shared" si="14"/>
        <v>15991</v>
      </c>
      <c r="BV10" s="120">
        <f t="shared" si="14"/>
        <v>75746</v>
      </c>
      <c r="BW10" s="120">
        <f t="shared" si="14"/>
        <v>19983</v>
      </c>
      <c r="BX10" s="120">
        <f t="shared" si="15"/>
        <v>44249</v>
      </c>
      <c r="BY10" s="120">
        <f t="shared" si="16"/>
        <v>11514</v>
      </c>
      <c r="BZ10" s="120">
        <f t="shared" si="17"/>
        <v>10448</v>
      </c>
      <c r="CA10" s="120">
        <f t="shared" si="18"/>
        <v>166579</v>
      </c>
      <c r="CB10" s="120">
        <f t="shared" si="19"/>
        <v>76312</v>
      </c>
      <c r="CC10" s="120">
        <f t="shared" si="20"/>
        <v>84622</v>
      </c>
      <c r="CD10" s="120">
        <f t="shared" si="21"/>
        <v>5645</v>
      </c>
      <c r="CE10" s="120">
        <f t="shared" si="22"/>
        <v>0</v>
      </c>
      <c r="CF10" s="121">
        <f t="shared" si="23"/>
        <v>190315</v>
      </c>
      <c r="CG10" s="120">
        <f t="shared" si="24"/>
        <v>0</v>
      </c>
      <c r="CH10" s="120">
        <f t="shared" si="25"/>
        <v>49308</v>
      </c>
      <c r="CI10" s="120">
        <f t="shared" si="26"/>
        <v>743640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193306</v>
      </c>
      <c r="M11" s="120">
        <f t="shared" si="3"/>
        <v>140949</v>
      </c>
      <c r="N11" s="120">
        <v>20145</v>
      </c>
      <c r="O11" s="120">
        <v>101475</v>
      </c>
      <c r="P11" s="120">
        <v>19329</v>
      </c>
      <c r="Q11" s="120">
        <v>0</v>
      </c>
      <c r="R11" s="120">
        <f t="shared" si="4"/>
        <v>20058</v>
      </c>
      <c r="S11" s="120">
        <v>8669</v>
      </c>
      <c r="T11" s="120">
        <v>11389</v>
      </c>
      <c r="U11" s="120">
        <v>0</v>
      </c>
      <c r="V11" s="120">
        <v>5869</v>
      </c>
      <c r="W11" s="120">
        <f t="shared" si="5"/>
        <v>26430</v>
      </c>
      <c r="X11" s="120">
        <v>0</v>
      </c>
      <c r="Y11" s="120">
        <v>21600</v>
      </c>
      <c r="Z11" s="120">
        <v>0</v>
      </c>
      <c r="AA11" s="120">
        <v>4830</v>
      </c>
      <c r="AB11" s="121">
        <v>109027</v>
      </c>
      <c r="AC11" s="120">
        <v>0</v>
      </c>
      <c r="AD11" s="120">
        <v>0</v>
      </c>
      <c r="AE11" s="120">
        <f t="shared" si="6"/>
        <v>193306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29898</v>
      </c>
      <c r="AN11" s="120">
        <f t="shared" si="9"/>
        <v>27387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27387</v>
      </c>
      <c r="AZ11" s="120">
        <v>27256</v>
      </c>
      <c r="BA11" s="120">
        <v>0</v>
      </c>
      <c r="BB11" s="120">
        <v>0</v>
      </c>
      <c r="BC11" s="120">
        <v>131</v>
      </c>
      <c r="BD11" s="121">
        <v>37088</v>
      </c>
      <c r="BE11" s="120">
        <v>0</v>
      </c>
      <c r="BF11" s="120">
        <v>0</v>
      </c>
      <c r="BG11" s="120">
        <f t="shared" si="13"/>
        <v>27387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29898</v>
      </c>
      <c r="BP11" s="120">
        <f t="shared" si="14"/>
        <v>220693</v>
      </c>
      <c r="BQ11" s="120">
        <f t="shared" si="14"/>
        <v>140949</v>
      </c>
      <c r="BR11" s="120">
        <f t="shared" si="14"/>
        <v>20145</v>
      </c>
      <c r="BS11" s="120">
        <f t="shared" si="14"/>
        <v>101475</v>
      </c>
      <c r="BT11" s="120">
        <f t="shared" si="14"/>
        <v>19329</v>
      </c>
      <c r="BU11" s="120">
        <f t="shared" si="14"/>
        <v>0</v>
      </c>
      <c r="BV11" s="120">
        <f t="shared" si="14"/>
        <v>20058</v>
      </c>
      <c r="BW11" s="120">
        <f t="shared" si="14"/>
        <v>8669</v>
      </c>
      <c r="BX11" s="120">
        <f t="shared" si="15"/>
        <v>11389</v>
      </c>
      <c r="BY11" s="120">
        <f t="shared" si="16"/>
        <v>0</v>
      </c>
      <c r="BZ11" s="120">
        <f t="shared" si="17"/>
        <v>5869</v>
      </c>
      <c r="CA11" s="120">
        <f t="shared" si="18"/>
        <v>53817</v>
      </c>
      <c r="CB11" s="120">
        <f t="shared" si="19"/>
        <v>27256</v>
      </c>
      <c r="CC11" s="120">
        <f t="shared" si="20"/>
        <v>21600</v>
      </c>
      <c r="CD11" s="120">
        <f t="shared" si="21"/>
        <v>0</v>
      </c>
      <c r="CE11" s="120">
        <f t="shared" si="22"/>
        <v>4961</v>
      </c>
      <c r="CF11" s="121">
        <f t="shared" si="23"/>
        <v>146115</v>
      </c>
      <c r="CG11" s="120">
        <f t="shared" si="24"/>
        <v>0</v>
      </c>
      <c r="CH11" s="120">
        <f t="shared" si="25"/>
        <v>0</v>
      </c>
      <c r="CI11" s="120">
        <f t="shared" si="26"/>
        <v>220693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643960</v>
      </c>
      <c r="M12" s="130">
        <f t="shared" si="3"/>
        <v>202914</v>
      </c>
      <c r="N12" s="130">
        <v>0</v>
      </c>
      <c r="O12" s="130">
        <v>202914</v>
      </c>
      <c r="P12" s="130">
        <v>0</v>
      </c>
      <c r="Q12" s="130">
        <v>0</v>
      </c>
      <c r="R12" s="130">
        <f t="shared" si="4"/>
        <v>14959</v>
      </c>
      <c r="S12" s="130">
        <v>12444</v>
      </c>
      <c r="T12" s="130">
        <v>0</v>
      </c>
      <c r="U12" s="130">
        <v>2515</v>
      </c>
      <c r="V12" s="130">
        <v>5324</v>
      </c>
      <c r="W12" s="130">
        <f t="shared" si="5"/>
        <v>389587</v>
      </c>
      <c r="X12" s="130">
        <v>57679</v>
      </c>
      <c r="Y12" s="130">
        <v>33604</v>
      </c>
      <c r="Z12" s="130">
        <v>294395</v>
      </c>
      <c r="AA12" s="130">
        <v>3909</v>
      </c>
      <c r="AB12" s="131">
        <v>2611</v>
      </c>
      <c r="AC12" s="130">
        <v>31176</v>
      </c>
      <c r="AD12" s="130">
        <v>0</v>
      </c>
      <c r="AE12" s="130">
        <f t="shared" si="6"/>
        <v>643960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224745</v>
      </c>
      <c r="AO12" s="130">
        <f t="shared" si="10"/>
        <v>33628</v>
      </c>
      <c r="AP12" s="130">
        <v>12802</v>
      </c>
      <c r="AQ12" s="130">
        <v>12475</v>
      </c>
      <c r="AR12" s="130">
        <v>8351</v>
      </c>
      <c r="AS12" s="130">
        <v>0</v>
      </c>
      <c r="AT12" s="130">
        <f t="shared" si="11"/>
        <v>83511</v>
      </c>
      <c r="AU12" s="130">
        <v>2649</v>
      </c>
      <c r="AV12" s="130">
        <v>80862</v>
      </c>
      <c r="AW12" s="130">
        <v>0</v>
      </c>
      <c r="AX12" s="130">
        <v>0</v>
      </c>
      <c r="AY12" s="130">
        <f t="shared" si="12"/>
        <v>107606</v>
      </c>
      <c r="AZ12" s="130">
        <v>55900</v>
      </c>
      <c r="BA12" s="130">
        <v>50862</v>
      </c>
      <c r="BB12" s="130">
        <v>0</v>
      </c>
      <c r="BC12" s="130">
        <v>844</v>
      </c>
      <c r="BD12" s="131">
        <v>67730</v>
      </c>
      <c r="BE12" s="130">
        <v>0</v>
      </c>
      <c r="BF12" s="130">
        <v>12367</v>
      </c>
      <c r="BG12" s="130">
        <f t="shared" si="13"/>
        <v>237112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868705</v>
      </c>
      <c r="BQ12" s="130">
        <f t="shared" si="14"/>
        <v>236542</v>
      </c>
      <c r="BR12" s="130">
        <f t="shared" si="14"/>
        <v>12802</v>
      </c>
      <c r="BS12" s="130">
        <f t="shared" si="14"/>
        <v>215389</v>
      </c>
      <c r="BT12" s="130">
        <f t="shared" si="14"/>
        <v>8351</v>
      </c>
      <c r="BU12" s="130">
        <f t="shared" si="14"/>
        <v>0</v>
      </c>
      <c r="BV12" s="130">
        <f t="shared" si="14"/>
        <v>98470</v>
      </c>
      <c r="BW12" s="130">
        <f t="shared" si="14"/>
        <v>15093</v>
      </c>
      <c r="BX12" s="130">
        <f t="shared" si="15"/>
        <v>80862</v>
      </c>
      <c r="BY12" s="130">
        <f t="shared" si="16"/>
        <v>2515</v>
      </c>
      <c r="BZ12" s="130">
        <f t="shared" si="17"/>
        <v>5324</v>
      </c>
      <c r="CA12" s="130">
        <f t="shared" si="18"/>
        <v>497193</v>
      </c>
      <c r="CB12" s="130">
        <f t="shared" si="19"/>
        <v>113579</v>
      </c>
      <c r="CC12" s="130">
        <f t="shared" si="20"/>
        <v>84466</v>
      </c>
      <c r="CD12" s="130">
        <f t="shared" si="21"/>
        <v>294395</v>
      </c>
      <c r="CE12" s="130">
        <f t="shared" si="22"/>
        <v>4753</v>
      </c>
      <c r="CF12" s="131">
        <f t="shared" si="23"/>
        <v>70341</v>
      </c>
      <c r="CG12" s="130">
        <f t="shared" si="24"/>
        <v>31176</v>
      </c>
      <c r="CH12" s="130">
        <f t="shared" si="25"/>
        <v>12367</v>
      </c>
      <c r="CI12" s="130">
        <f t="shared" si="26"/>
        <v>881072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191854</v>
      </c>
      <c r="M13" s="130">
        <f t="shared" si="3"/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f t="shared" si="4"/>
        <v>1562</v>
      </c>
      <c r="S13" s="130">
        <v>0</v>
      </c>
      <c r="T13" s="130">
        <v>1562</v>
      </c>
      <c r="U13" s="130">
        <v>0</v>
      </c>
      <c r="V13" s="130">
        <v>0</v>
      </c>
      <c r="W13" s="130">
        <f t="shared" si="5"/>
        <v>190292</v>
      </c>
      <c r="X13" s="130">
        <v>188327</v>
      </c>
      <c r="Y13" s="130">
        <v>1965</v>
      </c>
      <c r="Z13" s="130">
        <v>0</v>
      </c>
      <c r="AA13" s="130">
        <v>0</v>
      </c>
      <c r="AB13" s="131">
        <v>298588</v>
      </c>
      <c r="AC13" s="130">
        <v>0</v>
      </c>
      <c r="AD13" s="130">
        <v>0</v>
      </c>
      <c r="AE13" s="130">
        <f t="shared" si="6"/>
        <v>191854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17582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17582</v>
      </c>
      <c r="AZ13" s="130">
        <v>17582</v>
      </c>
      <c r="BA13" s="130">
        <v>0</v>
      </c>
      <c r="BB13" s="130">
        <v>0</v>
      </c>
      <c r="BC13" s="130">
        <v>0</v>
      </c>
      <c r="BD13" s="131">
        <v>57315</v>
      </c>
      <c r="BE13" s="130">
        <v>0</v>
      </c>
      <c r="BF13" s="130">
        <v>0</v>
      </c>
      <c r="BG13" s="130">
        <f t="shared" si="13"/>
        <v>17582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209436</v>
      </c>
      <c r="BQ13" s="130">
        <f t="shared" si="14"/>
        <v>0</v>
      </c>
      <c r="BR13" s="130">
        <f t="shared" si="14"/>
        <v>0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1562</v>
      </c>
      <c r="BW13" s="130">
        <f t="shared" si="14"/>
        <v>0</v>
      </c>
      <c r="BX13" s="130">
        <f t="shared" si="15"/>
        <v>1562</v>
      </c>
      <c r="BY13" s="130">
        <f t="shared" si="16"/>
        <v>0</v>
      </c>
      <c r="BZ13" s="130">
        <f t="shared" si="17"/>
        <v>0</v>
      </c>
      <c r="CA13" s="130">
        <f t="shared" si="18"/>
        <v>207874</v>
      </c>
      <c r="CB13" s="130">
        <f t="shared" si="19"/>
        <v>205909</v>
      </c>
      <c r="CC13" s="130">
        <f t="shared" si="20"/>
        <v>1965</v>
      </c>
      <c r="CD13" s="130">
        <f t="shared" si="21"/>
        <v>0</v>
      </c>
      <c r="CE13" s="130">
        <f t="shared" si="22"/>
        <v>0</v>
      </c>
      <c r="CF13" s="131">
        <f t="shared" si="23"/>
        <v>355903</v>
      </c>
      <c r="CG13" s="130">
        <f t="shared" si="24"/>
        <v>0</v>
      </c>
      <c r="CH13" s="130">
        <f t="shared" si="25"/>
        <v>0</v>
      </c>
      <c r="CI13" s="130">
        <f t="shared" si="26"/>
        <v>209436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145532</v>
      </c>
      <c r="M14" s="130">
        <f t="shared" si="3"/>
        <v>20908</v>
      </c>
      <c r="N14" s="130">
        <v>20908</v>
      </c>
      <c r="O14" s="130">
        <v>0</v>
      </c>
      <c r="P14" s="130">
        <v>0</v>
      </c>
      <c r="Q14" s="130">
        <v>0</v>
      </c>
      <c r="R14" s="130">
        <f t="shared" si="4"/>
        <v>36953</v>
      </c>
      <c r="S14" s="130">
        <v>32364</v>
      </c>
      <c r="T14" s="130">
        <v>4589</v>
      </c>
      <c r="U14" s="130">
        <v>0</v>
      </c>
      <c r="V14" s="130">
        <v>0</v>
      </c>
      <c r="W14" s="130">
        <f t="shared" si="5"/>
        <v>87671</v>
      </c>
      <c r="X14" s="130">
        <v>83692</v>
      </c>
      <c r="Y14" s="130">
        <v>3979</v>
      </c>
      <c r="Z14" s="130">
        <v>0</v>
      </c>
      <c r="AA14" s="130">
        <v>0</v>
      </c>
      <c r="AB14" s="131">
        <v>208925</v>
      </c>
      <c r="AC14" s="130">
        <v>0</v>
      </c>
      <c r="AD14" s="130">
        <v>0</v>
      </c>
      <c r="AE14" s="130">
        <f t="shared" si="6"/>
        <v>145532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55789</v>
      </c>
      <c r="AO14" s="130">
        <f t="shared" si="10"/>
        <v>35732</v>
      </c>
      <c r="AP14" s="130">
        <v>6147</v>
      </c>
      <c r="AQ14" s="130">
        <v>29585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20057</v>
      </c>
      <c r="AZ14" s="130">
        <v>20057</v>
      </c>
      <c r="BA14" s="130">
        <v>0</v>
      </c>
      <c r="BB14" s="130">
        <v>0</v>
      </c>
      <c r="BC14" s="130">
        <v>0</v>
      </c>
      <c r="BD14" s="131">
        <v>53139</v>
      </c>
      <c r="BE14" s="130">
        <v>0</v>
      </c>
      <c r="BF14" s="130">
        <v>0</v>
      </c>
      <c r="BG14" s="130">
        <f t="shared" si="13"/>
        <v>55789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201321</v>
      </c>
      <c r="BQ14" s="130">
        <f t="shared" si="14"/>
        <v>56640</v>
      </c>
      <c r="BR14" s="130">
        <f t="shared" si="14"/>
        <v>27055</v>
      </c>
      <c r="BS14" s="130">
        <f t="shared" si="14"/>
        <v>29585</v>
      </c>
      <c r="BT14" s="130">
        <f t="shared" si="14"/>
        <v>0</v>
      </c>
      <c r="BU14" s="130">
        <f t="shared" si="14"/>
        <v>0</v>
      </c>
      <c r="BV14" s="130">
        <f t="shared" si="14"/>
        <v>36953</v>
      </c>
      <c r="BW14" s="130">
        <f t="shared" si="14"/>
        <v>32364</v>
      </c>
      <c r="BX14" s="130">
        <f t="shared" si="15"/>
        <v>4589</v>
      </c>
      <c r="BY14" s="130">
        <f t="shared" si="16"/>
        <v>0</v>
      </c>
      <c r="BZ14" s="130">
        <f t="shared" si="17"/>
        <v>0</v>
      </c>
      <c r="CA14" s="130">
        <f t="shared" si="18"/>
        <v>107728</v>
      </c>
      <c r="CB14" s="130">
        <f t="shared" si="19"/>
        <v>103749</v>
      </c>
      <c r="CC14" s="130">
        <f t="shared" si="20"/>
        <v>3979</v>
      </c>
      <c r="CD14" s="130">
        <f t="shared" si="21"/>
        <v>0</v>
      </c>
      <c r="CE14" s="130">
        <f t="shared" si="22"/>
        <v>0</v>
      </c>
      <c r="CF14" s="131">
        <f t="shared" si="23"/>
        <v>262064</v>
      </c>
      <c r="CG14" s="130">
        <f t="shared" si="24"/>
        <v>0</v>
      </c>
      <c r="CH14" s="130">
        <f t="shared" si="25"/>
        <v>0</v>
      </c>
      <c r="CI14" s="130">
        <f t="shared" si="26"/>
        <v>201321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257418</v>
      </c>
      <c r="M15" s="130">
        <f t="shared" si="3"/>
        <v>104860</v>
      </c>
      <c r="N15" s="130">
        <v>42056</v>
      </c>
      <c r="O15" s="130">
        <v>62804</v>
      </c>
      <c r="P15" s="130">
        <v>0</v>
      </c>
      <c r="Q15" s="130">
        <v>0</v>
      </c>
      <c r="R15" s="130">
        <f t="shared" si="4"/>
        <v>7984</v>
      </c>
      <c r="S15" s="130">
        <v>7984</v>
      </c>
      <c r="T15" s="130">
        <v>0</v>
      </c>
      <c r="U15" s="130">
        <v>0</v>
      </c>
      <c r="V15" s="130">
        <v>0</v>
      </c>
      <c r="W15" s="130">
        <f t="shared" si="5"/>
        <v>143839</v>
      </c>
      <c r="X15" s="130">
        <v>106152</v>
      </c>
      <c r="Y15" s="130">
        <v>29938</v>
      </c>
      <c r="Z15" s="130">
        <v>401</v>
      </c>
      <c r="AA15" s="130">
        <v>7348</v>
      </c>
      <c r="AB15" s="131">
        <v>319807</v>
      </c>
      <c r="AC15" s="130">
        <v>735</v>
      </c>
      <c r="AD15" s="130">
        <v>20495</v>
      </c>
      <c r="AE15" s="130">
        <f t="shared" si="6"/>
        <v>277913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224048</v>
      </c>
      <c r="AO15" s="130">
        <f t="shared" si="10"/>
        <v>27674</v>
      </c>
      <c r="AP15" s="130">
        <v>27674</v>
      </c>
      <c r="AQ15" s="130">
        <v>0</v>
      </c>
      <c r="AR15" s="130">
        <v>0</v>
      </c>
      <c r="AS15" s="130">
        <v>0</v>
      </c>
      <c r="AT15" s="130">
        <f t="shared" si="11"/>
        <v>16810</v>
      </c>
      <c r="AU15" s="130">
        <v>0</v>
      </c>
      <c r="AV15" s="130">
        <v>16810</v>
      </c>
      <c r="AW15" s="130">
        <v>0</v>
      </c>
      <c r="AX15" s="130">
        <v>0</v>
      </c>
      <c r="AY15" s="130">
        <f t="shared" si="12"/>
        <v>179564</v>
      </c>
      <c r="AZ15" s="130">
        <v>48781</v>
      </c>
      <c r="BA15" s="130">
        <v>81197</v>
      </c>
      <c r="BB15" s="130">
        <v>45863</v>
      </c>
      <c r="BC15" s="130">
        <v>3723</v>
      </c>
      <c r="BD15" s="131">
        <v>22270</v>
      </c>
      <c r="BE15" s="130">
        <v>0</v>
      </c>
      <c r="BF15" s="130">
        <v>4711</v>
      </c>
      <c r="BG15" s="130">
        <f t="shared" si="13"/>
        <v>228759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481466</v>
      </c>
      <c r="BQ15" s="130">
        <f t="shared" si="14"/>
        <v>132534</v>
      </c>
      <c r="BR15" s="130">
        <f t="shared" si="14"/>
        <v>69730</v>
      </c>
      <c r="BS15" s="130">
        <f t="shared" si="14"/>
        <v>62804</v>
      </c>
      <c r="BT15" s="130">
        <f t="shared" si="14"/>
        <v>0</v>
      </c>
      <c r="BU15" s="130">
        <f t="shared" si="14"/>
        <v>0</v>
      </c>
      <c r="BV15" s="130">
        <f t="shared" si="14"/>
        <v>24794</v>
      </c>
      <c r="BW15" s="130">
        <f t="shared" si="14"/>
        <v>7984</v>
      </c>
      <c r="BX15" s="130">
        <f t="shared" si="15"/>
        <v>16810</v>
      </c>
      <c r="BY15" s="130">
        <f t="shared" si="16"/>
        <v>0</v>
      </c>
      <c r="BZ15" s="130">
        <f t="shared" si="17"/>
        <v>0</v>
      </c>
      <c r="CA15" s="130">
        <f t="shared" si="18"/>
        <v>323403</v>
      </c>
      <c r="CB15" s="130">
        <f t="shared" si="19"/>
        <v>154933</v>
      </c>
      <c r="CC15" s="130">
        <f t="shared" si="20"/>
        <v>111135</v>
      </c>
      <c r="CD15" s="130">
        <f t="shared" si="21"/>
        <v>46264</v>
      </c>
      <c r="CE15" s="130">
        <f t="shared" si="22"/>
        <v>11071</v>
      </c>
      <c r="CF15" s="131">
        <f t="shared" si="23"/>
        <v>342077</v>
      </c>
      <c r="CG15" s="130">
        <f t="shared" si="24"/>
        <v>735</v>
      </c>
      <c r="CH15" s="130">
        <f t="shared" si="25"/>
        <v>25206</v>
      </c>
      <c r="CI15" s="130">
        <f t="shared" si="26"/>
        <v>506672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21914</v>
      </c>
      <c r="E16" s="130">
        <f t="shared" si="1"/>
        <v>19971</v>
      </c>
      <c r="F16" s="130">
        <v>0</v>
      </c>
      <c r="G16" s="130">
        <v>0</v>
      </c>
      <c r="H16" s="130">
        <v>19971</v>
      </c>
      <c r="I16" s="130">
        <v>0</v>
      </c>
      <c r="J16" s="130">
        <v>1943</v>
      </c>
      <c r="K16" s="131">
        <v>0</v>
      </c>
      <c r="L16" s="130">
        <f t="shared" si="2"/>
        <v>101346</v>
      </c>
      <c r="M16" s="130">
        <f t="shared" si="3"/>
        <v>77245</v>
      </c>
      <c r="N16" s="130">
        <v>15385</v>
      </c>
      <c r="O16" s="130">
        <v>54587</v>
      </c>
      <c r="P16" s="130">
        <v>0</v>
      </c>
      <c r="Q16" s="130">
        <v>7273</v>
      </c>
      <c r="R16" s="130">
        <f t="shared" si="4"/>
        <v>24101</v>
      </c>
      <c r="S16" s="130">
        <v>13942</v>
      </c>
      <c r="T16" s="130">
        <v>0</v>
      </c>
      <c r="U16" s="130">
        <v>10159</v>
      </c>
      <c r="V16" s="130">
        <v>0</v>
      </c>
      <c r="W16" s="130">
        <f t="shared" si="5"/>
        <v>0</v>
      </c>
      <c r="X16" s="130">
        <v>0</v>
      </c>
      <c r="Y16" s="130">
        <v>0</v>
      </c>
      <c r="Z16" s="130">
        <v>0</v>
      </c>
      <c r="AA16" s="130">
        <v>0</v>
      </c>
      <c r="AB16" s="131">
        <v>144978</v>
      </c>
      <c r="AC16" s="130">
        <v>0</v>
      </c>
      <c r="AD16" s="130">
        <v>11485</v>
      </c>
      <c r="AE16" s="130">
        <f t="shared" si="6"/>
        <v>134745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91584</v>
      </c>
      <c r="AO16" s="130">
        <f t="shared" si="10"/>
        <v>71948</v>
      </c>
      <c r="AP16" s="130">
        <v>15171</v>
      </c>
      <c r="AQ16" s="130">
        <v>56777</v>
      </c>
      <c r="AR16" s="130">
        <v>0</v>
      </c>
      <c r="AS16" s="130">
        <v>0</v>
      </c>
      <c r="AT16" s="130">
        <f t="shared" si="11"/>
        <v>11235</v>
      </c>
      <c r="AU16" s="130">
        <v>11235</v>
      </c>
      <c r="AV16" s="130">
        <v>0</v>
      </c>
      <c r="AW16" s="130">
        <v>0</v>
      </c>
      <c r="AX16" s="130">
        <v>0</v>
      </c>
      <c r="AY16" s="130">
        <f t="shared" si="12"/>
        <v>8401</v>
      </c>
      <c r="AZ16" s="130">
        <v>8401</v>
      </c>
      <c r="BA16" s="130">
        <v>0</v>
      </c>
      <c r="BB16" s="130">
        <v>0</v>
      </c>
      <c r="BC16" s="130">
        <v>0</v>
      </c>
      <c r="BD16" s="131">
        <v>95172</v>
      </c>
      <c r="BE16" s="130">
        <v>0</v>
      </c>
      <c r="BF16" s="130">
        <v>729</v>
      </c>
      <c r="BG16" s="130">
        <f t="shared" si="13"/>
        <v>92313</v>
      </c>
      <c r="BH16" s="130">
        <f t="shared" si="14"/>
        <v>21914</v>
      </c>
      <c r="BI16" s="130">
        <f t="shared" si="14"/>
        <v>19971</v>
      </c>
      <c r="BJ16" s="130">
        <f t="shared" si="14"/>
        <v>0</v>
      </c>
      <c r="BK16" s="130">
        <f t="shared" si="14"/>
        <v>0</v>
      </c>
      <c r="BL16" s="130">
        <f t="shared" si="14"/>
        <v>19971</v>
      </c>
      <c r="BM16" s="130">
        <f t="shared" si="14"/>
        <v>0</v>
      </c>
      <c r="BN16" s="130">
        <f t="shared" si="14"/>
        <v>1943</v>
      </c>
      <c r="BO16" s="131">
        <f t="shared" si="14"/>
        <v>0</v>
      </c>
      <c r="BP16" s="130">
        <f t="shared" si="14"/>
        <v>192930</v>
      </c>
      <c r="BQ16" s="130">
        <f t="shared" si="14"/>
        <v>149193</v>
      </c>
      <c r="BR16" s="130">
        <f t="shared" si="14"/>
        <v>30556</v>
      </c>
      <c r="BS16" s="130">
        <f t="shared" si="14"/>
        <v>111364</v>
      </c>
      <c r="BT16" s="130">
        <f t="shared" si="14"/>
        <v>0</v>
      </c>
      <c r="BU16" s="130">
        <f t="shared" si="14"/>
        <v>7273</v>
      </c>
      <c r="BV16" s="130">
        <f t="shared" si="14"/>
        <v>35336</v>
      </c>
      <c r="BW16" s="130">
        <f t="shared" si="14"/>
        <v>25177</v>
      </c>
      <c r="BX16" s="130">
        <f t="shared" si="15"/>
        <v>0</v>
      </c>
      <c r="BY16" s="130">
        <f t="shared" si="16"/>
        <v>10159</v>
      </c>
      <c r="BZ16" s="130">
        <f t="shared" si="17"/>
        <v>0</v>
      </c>
      <c r="CA16" s="130">
        <f t="shared" si="18"/>
        <v>8401</v>
      </c>
      <c r="CB16" s="130">
        <f t="shared" si="19"/>
        <v>8401</v>
      </c>
      <c r="CC16" s="130">
        <f t="shared" si="20"/>
        <v>0</v>
      </c>
      <c r="CD16" s="130">
        <f t="shared" si="21"/>
        <v>0</v>
      </c>
      <c r="CE16" s="130">
        <f t="shared" si="22"/>
        <v>0</v>
      </c>
      <c r="CF16" s="131">
        <f t="shared" si="23"/>
        <v>240150</v>
      </c>
      <c r="CG16" s="130">
        <f t="shared" si="24"/>
        <v>0</v>
      </c>
      <c r="CH16" s="130">
        <f t="shared" si="25"/>
        <v>12214</v>
      </c>
      <c r="CI16" s="130">
        <f t="shared" si="26"/>
        <v>227058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84632</v>
      </c>
      <c r="M17" s="130">
        <f t="shared" si="3"/>
        <v>28555</v>
      </c>
      <c r="N17" s="130">
        <v>12087</v>
      </c>
      <c r="O17" s="130">
        <v>10080</v>
      </c>
      <c r="P17" s="130">
        <v>0</v>
      </c>
      <c r="Q17" s="130">
        <v>6388</v>
      </c>
      <c r="R17" s="130">
        <f t="shared" si="4"/>
        <v>16788</v>
      </c>
      <c r="S17" s="130">
        <v>11881</v>
      </c>
      <c r="T17" s="130">
        <v>0</v>
      </c>
      <c r="U17" s="130">
        <v>4907</v>
      </c>
      <c r="V17" s="130">
        <v>0</v>
      </c>
      <c r="W17" s="130">
        <f t="shared" si="5"/>
        <v>39289</v>
      </c>
      <c r="X17" s="130">
        <v>36775</v>
      </c>
      <c r="Y17" s="130">
        <v>0</v>
      </c>
      <c r="Z17" s="130">
        <v>2514</v>
      </c>
      <c r="AA17" s="130">
        <v>0</v>
      </c>
      <c r="AB17" s="131">
        <v>145210</v>
      </c>
      <c r="AC17" s="130">
        <v>0</v>
      </c>
      <c r="AD17" s="130">
        <v>183</v>
      </c>
      <c r="AE17" s="130">
        <f t="shared" si="6"/>
        <v>84815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100769</v>
      </c>
      <c r="AO17" s="130">
        <f t="shared" si="10"/>
        <v>36301</v>
      </c>
      <c r="AP17" s="130">
        <v>4458</v>
      </c>
      <c r="AQ17" s="130">
        <v>31795</v>
      </c>
      <c r="AR17" s="130">
        <v>48</v>
      </c>
      <c r="AS17" s="130">
        <v>0</v>
      </c>
      <c r="AT17" s="130">
        <f t="shared" si="11"/>
        <v>11279</v>
      </c>
      <c r="AU17" s="130">
        <v>11279</v>
      </c>
      <c r="AV17" s="130">
        <v>0</v>
      </c>
      <c r="AW17" s="130">
        <v>0</v>
      </c>
      <c r="AX17" s="130">
        <v>0</v>
      </c>
      <c r="AY17" s="130">
        <f t="shared" si="12"/>
        <v>53189</v>
      </c>
      <c r="AZ17" s="130">
        <v>189</v>
      </c>
      <c r="BA17" s="130">
        <v>53000</v>
      </c>
      <c r="BB17" s="130">
        <v>0</v>
      </c>
      <c r="BC17" s="130">
        <v>0</v>
      </c>
      <c r="BD17" s="131">
        <v>29791</v>
      </c>
      <c r="BE17" s="130">
        <v>0</v>
      </c>
      <c r="BF17" s="130">
        <v>0</v>
      </c>
      <c r="BG17" s="130">
        <f t="shared" si="13"/>
        <v>100769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185401</v>
      </c>
      <c r="BQ17" s="130">
        <f t="shared" si="14"/>
        <v>64856</v>
      </c>
      <c r="BR17" s="130">
        <f t="shared" si="14"/>
        <v>16545</v>
      </c>
      <c r="BS17" s="130">
        <f t="shared" si="14"/>
        <v>41875</v>
      </c>
      <c r="BT17" s="130">
        <f t="shared" si="14"/>
        <v>48</v>
      </c>
      <c r="BU17" s="130">
        <f t="shared" si="14"/>
        <v>6388</v>
      </c>
      <c r="BV17" s="130">
        <f t="shared" si="14"/>
        <v>28067</v>
      </c>
      <c r="BW17" s="130">
        <f t="shared" si="14"/>
        <v>23160</v>
      </c>
      <c r="BX17" s="130">
        <f t="shared" si="15"/>
        <v>0</v>
      </c>
      <c r="BY17" s="130">
        <f t="shared" si="16"/>
        <v>4907</v>
      </c>
      <c r="BZ17" s="130">
        <f t="shared" si="17"/>
        <v>0</v>
      </c>
      <c r="CA17" s="130">
        <f t="shared" si="18"/>
        <v>92478</v>
      </c>
      <c r="CB17" s="130">
        <f t="shared" si="19"/>
        <v>36964</v>
      </c>
      <c r="CC17" s="130">
        <f t="shared" si="20"/>
        <v>53000</v>
      </c>
      <c r="CD17" s="130">
        <f t="shared" si="21"/>
        <v>2514</v>
      </c>
      <c r="CE17" s="130">
        <f t="shared" si="22"/>
        <v>0</v>
      </c>
      <c r="CF17" s="131">
        <f t="shared" si="23"/>
        <v>175001</v>
      </c>
      <c r="CG17" s="130">
        <f t="shared" si="24"/>
        <v>0</v>
      </c>
      <c r="CH17" s="130">
        <f t="shared" si="25"/>
        <v>183</v>
      </c>
      <c r="CI17" s="130">
        <f t="shared" si="26"/>
        <v>185584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1541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1541</v>
      </c>
      <c r="K18" s="131">
        <v>0</v>
      </c>
      <c r="L18" s="130">
        <f t="shared" si="2"/>
        <v>99740</v>
      </c>
      <c r="M18" s="130">
        <f t="shared" si="3"/>
        <v>80262</v>
      </c>
      <c r="N18" s="130">
        <v>0</v>
      </c>
      <c r="O18" s="130">
        <v>80262</v>
      </c>
      <c r="P18" s="130">
        <v>0</v>
      </c>
      <c r="Q18" s="130">
        <v>0</v>
      </c>
      <c r="R18" s="130">
        <f t="shared" si="4"/>
        <v>3673</v>
      </c>
      <c r="S18" s="130">
        <v>3673</v>
      </c>
      <c r="T18" s="130">
        <v>0</v>
      </c>
      <c r="U18" s="130">
        <v>0</v>
      </c>
      <c r="V18" s="130">
        <v>4232</v>
      </c>
      <c r="W18" s="130">
        <f t="shared" si="5"/>
        <v>11573</v>
      </c>
      <c r="X18" s="130">
        <v>2858</v>
      </c>
      <c r="Y18" s="130">
        <v>0</v>
      </c>
      <c r="Z18" s="130">
        <v>8715</v>
      </c>
      <c r="AA18" s="130">
        <v>0</v>
      </c>
      <c r="AB18" s="131">
        <v>141695</v>
      </c>
      <c r="AC18" s="130">
        <v>0</v>
      </c>
      <c r="AD18" s="130">
        <v>0</v>
      </c>
      <c r="AE18" s="130">
        <f t="shared" si="6"/>
        <v>101281</v>
      </c>
      <c r="AF18" s="130">
        <f t="shared" si="7"/>
        <v>965</v>
      </c>
      <c r="AG18" s="130">
        <f t="shared" si="8"/>
        <v>965</v>
      </c>
      <c r="AH18" s="130">
        <v>965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118499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118499</v>
      </c>
      <c r="AZ18" s="130">
        <v>30018</v>
      </c>
      <c r="BA18" s="130">
        <v>88481</v>
      </c>
      <c r="BB18" s="130">
        <v>0</v>
      </c>
      <c r="BC18" s="130">
        <v>0</v>
      </c>
      <c r="BD18" s="131">
        <v>0</v>
      </c>
      <c r="BE18" s="130">
        <v>0</v>
      </c>
      <c r="BF18" s="130">
        <v>0</v>
      </c>
      <c r="BG18" s="130">
        <f t="shared" si="13"/>
        <v>119464</v>
      </c>
      <c r="BH18" s="130">
        <f t="shared" si="14"/>
        <v>2506</v>
      </c>
      <c r="BI18" s="130">
        <f t="shared" si="14"/>
        <v>965</v>
      </c>
      <c r="BJ18" s="130">
        <f t="shared" si="14"/>
        <v>965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1541</v>
      </c>
      <c r="BO18" s="131">
        <f t="shared" si="14"/>
        <v>0</v>
      </c>
      <c r="BP18" s="130">
        <f t="shared" si="14"/>
        <v>218239</v>
      </c>
      <c r="BQ18" s="130">
        <f t="shared" si="14"/>
        <v>80262</v>
      </c>
      <c r="BR18" s="130">
        <f t="shared" si="14"/>
        <v>0</v>
      </c>
      <c r="BS18" s="130">
        <f t="shared" si="14"/>
        <v>80262</v>
      </c>
      <c r="BT18" s="130">
        <f t="shared" si="14"/>
        <v>0</v>
      </c>
      <c r="BU18" s="130">
        <f t="shared" si="14"/>
        <v>0</v>
      </c>
      <c r="BV18" s="130">
        <f t="shared" si="14"/>
        <v>3673</v>
      </c>
      <c r="BW18" s="130">
        <f t="shared" si="14"/>
        <v>3673</v>
      </c>
      <c r="BX18" s="130">
        <f t="shared" si="15"/>
        <v>0</v>
      </c>
      <c r="BY18" s="130">
        <f t="shared" si="16"/>
        <v>0</v>
      </c>
      <c r="BZ18" s="130">
        <f t="shared" si="17"/>
        <v>4232</v>
      </c>
      <c r="CA18" s="130">
        <f t="shared" si="18"/>
        <v>130072</v>
      </c>
      <c r="CB18" s="130">
        <f t="shared" si="19"/>
        <v>32876</v>
      </c>
      <c r="CC18" s="130">
        <f t="shared" si="20"/>
        <v>88481</v>
      </c>
      <c r="CD18" s="130">
        <f t="shared" si="21"/>
        <v>8715</v>
      </c>
      <c r="CE18" s="130">
        <f t="shared" si="22"/>
        <v>0</v>
      </c>
      <c r="CF18" s="131">
        <f t="shared" si="23"/>
        <v>141695</v>
      </c>
      <c r="CG18" s="130">
        <f t="shared" si="24"/>
        <v>0</v>
      </c>
      <c r="CH18" s="130">
        <f t="shared" si="25"/>
        <v>0</v>
      </c>
      <c r="CI18" s="130">
        <f t="shared" si="26"/>
        <v>220745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84</v>
      </c>
      <c r="E19" s="130">
        <f t="shared" si="1"/>
        <v>84</v>
      </c>
      <c r="F19" s="130">
        <v>0</v>
      </c>
      <c r="G19" s="130">
        <v>84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70622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8550</v>
      </c>
      <c r="S19" s="130">
        <v>3982</v>
      </c>
      <c r="T19" s="130">
        <v>3908</v>
      </c>
      <c r="U19" s="130">
        <v>660</v>
      </c>
      <c r="V19" s="130">
        <v>6237</v>
      </c>
      <c r="W19" s="130">
        <f t="shared" si="5"/>
        <v>55835</v>
      </c>
      <c r="X19" s="130">
        <v>10553</v>
      </c>
      <c r="Y19" s="130">
        <v>38868</v>
      </c>
      <c r="Z19" s="130">
        <v>6414</v>
      </c>
      <c r="AA19" s="130"/>
      <c r="AB19" s="131">
        <v>0</v>
      </c>
      <c r="AC19" s="130">
        <v>0</v>
      </c>
      <c r="AD19" s="130">
        <v>440</v>
      </c>
      <c r="AE19" s="130">
        <f t="shared" si="6"/>
        <v>71146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17812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7260</v>
      </c>
      <c r="AU19" s="130">
        <v>344</v>
      </c>
      <c r="AV19" s="130">
        <v>6916</v>
      </c>
      <c r="AW19" s="130">
        <v>0</v>
      </c>
      <c r="AX19" s="130">
        <v>0</v>
      </c>
      <c r="AY19" s="130">
        <f t="shared" si="12"/>
        <v>10552</v>
      </c>
      <c r="AZ19" s="130">
        <v>10552</v>
      </c>
      <c r="BA19" s="130">
        <v>0</v>
      </c>
      <c r="BB19" s="130">
        <v>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17812</v>
      </c>
      <c r="BH19" s="130">
        <f t="shared" si="14"/>
        <v>84</v>
      </c>
      <c r="BI19" s="130">
        <f t="shared" si="14"/>
        <v>84</v>
      </c>
      <c r="BJ19" s="130">
        <f t="shared" si="14"/>
        <v>0</v>
      </c>
      <c r="BK19" s="130">
        <f t="shared" si="14"/>
        <v>84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88434</v>
      </c>
      <c r="BQ19" s="130">
        <f t="shared" si="14"/>
        <v>0</v>
      </c>
      <c r="BR19" s="130">
        <f t="shared" si="14"/>
        <v>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15810</v>
      </c>
      <c r="BW19" s="130">
        <f t="shared" si="14"/>
        <v>4326</v>
      </c>
      <c r="BX19" s="130">
        <f t="shared" si="15"/>
        <v>10824</v>
      </c>
      <c r="BY19" s="130">
        <f t="shared" si="16"/>
        <v>660</v>
      </c>
      <c r="BZ19" s="130">
        <f t="shared" si="17"/>
        <v>6237</v>
      </c>
      <c r="CA19" s="130">
        <f t="shared" si="18"/>
        <v>66387</v>
      </c>
      <c r="CB19" s="130">
        <f t="shared" si="19"/>
        <v>21105</v>
      </c>
      <c r="CC19" s="130">
        <f t="shared" si="20"/>
        <v>38868</v>
      </c>
      <c r="CD19" s="130">
        <f t="shared" si="21"/>
        <v>6414</v>
      </c>
      <c r="CE19" s="130">
        <f t="shared" si="22"/>
        <v>0</v>
      </c>
      <c r="CF19" s="131">
        <f t="shared" si="23"/>
        <v>0</v>
      </c>
      <c r="CG19" s="130">
        <f t="shared" si="24"/>
        <v>0</v>
      </c>
      <c r="CH19" s="130">
        <f t="shared" si="25"/>
        <v>440</v>
      </c>
      <c r="CI19" s="130">
        <f t="shared" si="26"/>
        <v>88958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144537</v>
      </c>
      <c r="M20" s="130">
        <f t="shared" si="3"/>
        <v>98073</v>
      </c>
      <c r="N20" s="130">
        <v>4412</v>
      </c>
      <c r="O20" s="130">
        <v>93661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5218</v>
      </c>
      <c r="W20" s="130">
        <f t="shared" si="5"/>
        <v>41246</v>
      </c>
      <c r="X20" s="130">
        <v>41246</v>
      </c>
      <c r="Y20" s="130">
        <v>0</v>
      </c>
      <c r="Z20" s="130">
        <v>0</v>
      </c>
      <c r="AA20" s="130">
        <v>0</v>
      </c>
      <c r="AB20" s="131">
        <v>14062</v>
      </c>
      <c r="AC20" s="130">
        <v>0</v>
      </c>
      <c r="AD20" s="130">
        <v>0</v>
      </c>
      <c r="AE20" s="130">
        <f t="shared" si="6"/>
        <v>144537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59326</v>
      </c>
      <c r="AO20" s="130">
        <f t="shared" si="10"/>
        <v>20935</v>
      </c>
      <c r="AP20" s="130">
        <v>0</v>
      </c>
      <c r="AQ20" s="130">
        <v>20935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38391</v>
      </c>
      <c r="AZ20" s="130">
        <v>0</v>
      </c>
      <c r="BA20" s="130">
        <v>0</v>
      </c>
      <c r="BB20" s="130">
        <v>0</v>
      </c>
      <c r="BC20" s="130">
        <v>38391</v>
      </c>
      <c r="BD20" s="131">
        <v>14198</v>
      </c>
      <c r="BE20" s="130">
        <v>0</v>
      </c>
      <c r="BF20" s="130">
        <v>0</v>
      </c>
      <c r="BG20" s="130">
        <f t="shared" si="13"/>
        <v>59326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203863</v>
      </c>
      <c r="BQ20" s="130">
        <f t="shared" si="14"/>
        <v>119008</v>
      </c>
      <c r="BR20" s="130">
        <f t="shared" si="14"/>
        <v>4412</v>
      </c>
      <c r="BS20" s="130">
        <f t="shared" si="14"/>
        <v>114596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5218</v>
      </c>
      <c r="CA20" s="130">
        <f t="shared" si="18"/>
        <v>79637</v>
      </c>
      <c r="CB20" s="130">
        <f t="shared" si="19"/>
        <v>41246</v>
      </c>
      <c r="CC20" s="130">
        <f t="shared" si="20"/>
        <v>0</v>
      </c>
      <c r="CD20" s="130">
        <f t="shared" si="21"/>
        <v>0</v>
      </c>
      <c r="CE20" s="130">
        <f t="shared" si="22"/>
        <v>38391</v>
      </c>
      <c r="CF20" s="131">
        <f t="shared" si="23"/>
        <v>28260</v>
      </c>
      <c r="CG20" s="130">
        <f t="shared" si="24"/>
        <v>0</v>
      </c>
      <c r="CH20" s="130">
        <f t="shared" si="25"/>
        <v>0</v>
      </c>
      <c r="CI20" s="130">
        <f t="shared" si="26"/>
        <v>203863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136860</v>
      </c>
      <c r="M21" s="130">
        <f t="shared" si="3"/>
        <v>13447</v>
      </c>
      <c r="N21" s="130">
        <v>2125</v>
      </c>
      <c r="O21" s="130">
        <v>8842</v>
      </c>
      <c r="P21" s="130">
        <v>0</v>
      </c>
      <c r="Q21" s="130">
        <v>2480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123413</v>
      </c>
      <c r="X21" s="130">
        <v>50063</v>
      </c>
      <c r="Y21" s="130">
        <v>69091</v>
      </c>
      <c r="Z21" s="130">
        <v>4259</v>
      </c>
      <c r="AA21" s="130">
        <v>0</v>
      </c>
      <c r="AB21" s="131">
        <v>0</v>
      </c>
      <c r="AC21" s="130">
        <v>0</v>
      </c>
      <c r="AD21" s="130">
        <v>20165</v>
      </c>
      <c r="AE21" s="130">
        <f t="shared" si="6"/>
        <v>157025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64688</v>
      </c>
      <c r="AO21" s="130">
        <f t="shared" si="10"/>
        <v>1850</v>
      </c>
      <c r="AP21" s="130">
        <v>1850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62838</v>
      </c>
      <c r="AZ21" s="130">
        <v>2095</v>
      </c>
      <c r="BA21" s="130">
        <v>0</v>
      </c>
      <c r="BB21" s="130">
        <v>60743</v>
      </c>
      <c r="BC21" s="130">
        <v>0</v>
      </c>
      <c r="BD21" s="131">
        <v>0</v>
      </c>
      <c r="BE21" s="130">
        <v>0</v>
      </c>
      <c r="BF21" s="130">
        <v>4076</v>
      </c>
      <c r="BG21" s="130">
        <f t="shared" si="13"/>
        <v>68764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201548</v>
      </c>
      <c r="BQ21" s="130">
        <f t="shared" si="14"/>
        <v>15297</v>
      </c>
      <c r="BR21" s="130">
        <f t="shared" si="14"/>
        <v>3975</v>
      </c>
      <c r="BS21" s="130">
        <f t="shared" si="14"/>
        <v>8842</v>
      </c>
      <c r="BT21" s="130">
        <f t="shared" si="14"/>
        <v>0</v>
      </c>
      <c r="BU21" s="130">
        <f t="shared" si="14"/>
        <v>2480</v>
      </c>
      <c r="BV21" s="130">
        <f t="shared" si="14"/>
        <v>0</v>
      </c>
      <c r="BW21" s="130">
        <f t="shared" si="14"/>
        <v>0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186251</v>
      </c>
      <c r="CB21" s="130">
        <f t="shared" si="19"/>
        <v>52158</v>
      </c>
      <c r="CC21" s="130">
        <f t="shared" si="20"/>
        <v>69091</v>
      </c>
      <c r="CD21" s="130">
        <f t="shared" si="21"/>
        <v>65002</v>
      </c>
      <c r="CE21" s="130">
        <f t="shared" si="22"/>
        <v>0</v>
      </c>
      <c r="CF21" s="131">
        <f t="shared" si="23"/>
        <v>0</v>
      </c>
      <c r="CG21" s="130">
        <f t="shared" si="24"/>
        <v>0</v>
      </c>
      <c r="CH21" s="130">
        <f t="shared" si="25"/>
        <v>24241</v>
      </c>
      <c r="CI21" s="130">
        <f t="shared" si="26"/>
        <v>225789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59285</v>
      </c>
      <c r="M22" s="130">
        <f t="shared" si="3"/>
        <v>59285</v>
      </c>
      <c r="N22" s="130">
        <v>13466</v>
      </c>
      <c r="O22" s="130">
        <v>45819</v>
      </c>
      <c r="P22" s="130">
        <v>0</v>
      </c>
      <c r="Q22" s="130">
        <v>0</v>
      </c>
      <c r="R22" s="130">
        <f t="shared" si="4"/>
        <v>0</v>
      </c>
      <c r="S22" s="130"/>
      <c r="T22" s="130">
        <v>0</v>
      </c>
      <c r="U22" s="130">
        <v>0</v>
      </c>
      <c r="V22" s="130">
        <v>0</v>
      </c>
      <c r="W22" s="130">
        <f t="shared" si="5"/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57322</v>
      </c>
      <c r="AC22" s="130">
        <v>0</v>
      </c>
      <c r="AD22" s="130">
        <v>0</v>
      </c>
      <c r="AE22" s="130">
        <f t="shared" si="6"/>
        <v>59285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11609</v>
      </c>
      <c r="AN22" s="130">
        <f t="shared" si="9"/>
        <v>29933</v>
      </c>
      <c r="AO22" s="130">
        <f t="shared" si="10"/>
        <v>6947</v>
      </c>
      <c r="AP22" s="130">
        <v>6947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22986</v>
      </c>
      <c r="AZ22" s="130">
        <v>22986</v>
      </c>
      <c r="BA22" s="130">
        <v>0</v>
      </c>
      <c r="BB22" s="130">
        <v>0</v>
      </c>
      <c r="BC22" s="130">
        <v>0</v>
      </c>
      <c r="BD22" s="131">
        <v>17321</v>
      </c>
      <c r="BE22" s="130">
        <v>0</v>
      </c>
      <c r="BF22" s="130">
        <v>0</v>
      </c>
      <c r="BG22" s="130">
        <f t="shared" si="13"/>
        <v>29933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11609</v>
      </c>
      <c r="BP22" s="130">
        <f t="shared" si="14"/>
        <v>89218</v>
      </c>
      <c r="BQ22" s="130">
        <f t="shared" si="14"/>
        <v>66232</v>
      </c>
      <c r="BR22" s="130">
        <f t="shared" si="14"/>
        <v>20413</v>
      </c>
      <c r="BS22" s="130">
        <f t="shared" si="14"/>
        <v>45819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22986</v>
      </c>
      <c r="CB22" s="130">
        <f t="shared" si="19"/>
        <v>22986</v>
      </c>
      <c r="CC22" s="130">
        <f t="shared" si="20"/>
        <v>0</v>
      </c>
      <c r="CD22" s="130">
        <f t="shared" si="21"/>
        <v>0</v>
      </c>
      <c r="CE22" s="130">
        <f t="shared" si="22"/>
        <v>0</v>
      </c>
      <c r="CF22" s="131">
        <f t="shared" si="23"/>
        <v>74643</v>
      </c>
      <c r="CG22" s="130">
        <f t="shared" si="24"/>
        <v>0</v>
      </c>
      <c r="CH22" s="130">
        <f t="shared" si="25"/>
        <v>0</v>
      </c>
      <c r="CI22" s="130">
        <f t="shared" si="26"/>
        <v>89218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114153</v>
      </c>
      <c r="M23" s="130">
        <f t="shared" si="3"/>
        <v>112678</v>
      </c>
      <c r="N23" s="130">
        <v>112678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1475</v>
      </c>
      <c r="X23" s="130">
        <v>0</v>
      </c>
      <c r="Y23" s="130">
        <v>0</v>
      </c>
      <c r="Z23" s="130">
        <v>124</v>
      </c>
      <c r="AA23" s="130">
        <v>1351</v>
      </c>
      <c r="AB23" s="131">
        <v>105068</v>
      </c>
      <c r="AC23" s="130">
        <v>0</v>
      </c>
      <c r="AD23" s="130">
        <v>0</v>
      </c>
      <c r="AE23" s="130">
        <f t="shared" si="6"/>
        <v>114153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17224</v>
      </c>
      <c r="AN23" s="130">
        <f t="shared" si="9"/>
        <v>12672</v>
      </c>
      <c r="AO23" s="130">
        <f t="shared" si="10"/>
        <v>12672</v>
      </c>
      <c r="AP23" s="130">
        <v>12672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28529</v>
      </c>
      <c r="BE23" s="130">
        <v>0</v>
      </c>
      <c r="BF23" s="130">
        <v>0</v>
      </c>
      <c r="BG23" s="130">
        <f t="shared" si="13"/>
        <v>12672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17224</v>
      </c>
      <c r="BP23" s="130">
        <f t="shared" si="14"/>
        <v>126825</v>
      </c>
      <c r="BQ23" s="130">
        <f t="shared" si="14"/>
        <v>125350</v>
      </c>
      <c r="BR23" s="130">
        <f t="shared" si="14"/>
        <v>125350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1475</v>
      </c>
      <c r="CB23" s="130">
        <f t="shared" si="19"/>
        <v>0</v>
      </c>
      <c r="CC23" s="130">
        <f t="shared" si="20"/>
        <v>0</v>
      </c>
      <c r="CD23" s="130">
        <f t="shared" si="21"/>
        <v>124</v>
      </c>
      <c r="CE23" s="130">
        <f t="shared" si="22"/>
        <v>1351</v>
      </c>
      <c r="CF23" s="131">
        <f t="shared" si="23"/>
        <v>133597</v>
      </c>
      <c r="CG23" s="130">
        <f t="shared" si="24"/>
        <v>0</v>
      </c>
      <c r="CH23" s="130">
        <f t="shared" si="25"/>
        <v>0</v>
      </c>
      <c r="CI23" s="130">
        <f t="shared" si="26"/>
        <v>126825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46081</v>
      </c>
      <c r="M24" s="130">
        <f t="shared" si="3"/>
        <v>28345</v>
      </c>
      <c r="N24" s="130">
        <v>8388</v>
      </c>
      <c r="O24" s="130">
        <v>16420</v>
      </c>
      <c r="P24" s="130">
        <v>3537</v>
      </c>
      <c r="Q24" s="130">
        <v>0</v>
      </c>
      <c r="R24" s="130">
        <f t="shared" si="4"/>
        <v>6826</v>
      </c>
      <c r="S24" s="130">
        <v>5293</v>
      </c>
      <c r="T24" s="130">
        <v>1533</v>
      </c>
      <c r="U24" s="130">
        <v>0</v>
      </c>
      <c r="V24" s="130">
        <v>0</v>
      </c>
      <c r="W24" s="130">
        <f t="shared" si="5"/>
        <v>10910</v>
      </c>
      <c r="X24" s="130">
        <v>10910</v>
      </c>
      <c r="Y24" s="130">
        <v>0</v>
      </c>
      <c r="Z24" s="130">
        <v>0</v>
      </c>
      <c r="AA24" s="130">
        <v>0</v>
      </c>
      <c r="AB24" s="131">
        <v>42629</v>
      </c>
      <c r="AC24" s="130">
        <v>0</v>
      </c>
      <c r="AD24" s="130">
        <v>0</v>
      </c>
      <c r="AE24" s="130">
        <f t="shared" si="6"/>
        <v>46081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23056</v>
      </c>
      <c r="AN24" s="130">
        <f t="shared" si="9"/>
        <v>35037</v>
      </c>
      <c r="AO24" s="130">
        <f t="shared" si="10"/>
        <v>29502</v>
      </c>
      <c r="AP24" s="130">
        <v>3922</v>
      </c>
      <c r="AQ24" s="130">
        <v>25580</v>
      </c>
      <c r="AR24" s="130">
        <v>0</v>
      </c>
      <c r="AS24" s="130">
        <v>0</v>
      </c>
      <c r="AT24" s="130">
        <f t="shared" si="11"/>
        <v>2736</v>
      </c>
      <c r="AU24" s="130">
        <v>2736</v>
      </c>
      <c r="AV24" s="130">
        <v>0</v>
      </c>
      <c r="AW24" s="130">
        <v>0</v>
      </c>
      <c r="AX24" s="130">
        <v>0</v>
      </c>
      <c r="AY24" s="130">
        <f t="shared" si="12"/>
        <v>2799</v>
      </c>
      <c r="AZ24" s="130">
        <v>2799</v>
      </c>
      <c r="BA24" s="130">
        <v>0</v>
      </c>
      <c r="BB24" s="130">
        <v>0</v>
      </c>
      <c r="BC24" s="130">
        <v>0</v>
      </c>
      <c r="BD24" s="131">
        <v>24001</v>
      </c>
      <c r="BE24" s="130">
        <v>0</v>
      </c>
      <c r="BF24" s="130">
        <v>0</v>
      </c>
      <c r="BG24" s="130">
        <f t="shared" si="13"/>
        <v>35037</v>
      </c>
      <c r="BH24" s="130">
        <f aca="true" t="shared" si="27" ref="BH24:BH32">SUM(D24,AF24)</f>
        <v>0</v>
      </c>
      <c r="BI24" s="130">
        <f aca="true" t="shared" si="28" ref="BI24:BI32">SUM(E24,AG24)</f>
        <v>0</v>
      </c>
      <c r="BJ24" s="130">
        <f aca="true" t="shared" si="29" ref="BJ24:BJ32">SUM(F24,AH24)</f>
        <v>0</v>
      </c>
      <c r="BK24" s="130">
        <f aca="true" t="shared" si="30" ref="BK24:BK32">SUM(G24,AI24)</f>
        <v>0</v>
      </c>
      <c r="BL24" s="130">
        <f aca="true" t="shared" si="31" ref="BL24:BL32">SUM(H24,AJ24)</f>
        <v>0</v>
      </c>
      <c r="BM24" s="130">
        <f aca="true" t="shared" si="32" ref="BM24:BM32">SUM(I24,AK24)</f>
        <v>0</v>
      </c>
      <c r="BN24" s="130">
        <f aca="true" t="shared" si="33" ref="BN24:BN32">SUM(J24,AL24)</f>
        <v>0</v>
      </c>
      <c r="BO24" s="131">
        <f>SUM(K24,AM24)</f>
        <v>23056</v>
      </c>
      <c r="BP24" s="130">
        <f aca="true" t="shared" si="34" ref="BP24:BP32">SUM(L24,AN24)</f>
        <v>81118</v>
      </c>
      <c r="BQ24" s="130">
        <f aca="true" t="shared" si="35" ref="BQ24:BQ32">SUM(M24,AO24)</f>
        <v>57847</v>
      </c>
      <c r="BR24" s="130">
        <f aca="true" t="shared" si="36" ref="BR24:BR32">SUM(N24,AP24)</f>
        <v>12310</v>
      </c>
      <c r="BS24" s="130">
        <f aca="true" t="shared" si="37" ref="BS24:BS32">SUM(O24,AQ24)</f>
        <v>42000</v>
      </c>
      <c r="BT24" s="130">
        <f aca="true" t="shared" si="38" ref="BT24:BT32">SUM(P24,AR24)</f>
        <v>3537</v>
      </c>
      <c r="BU24" s="130">
        <f aca="true" t="shared" si="39" ref="BU24:BU32">SUM(Q24,AS24)</f>
        <v>0</v>
      </c>
      <c r="BV24" s="130">
        <f aca="true" t="shared" si="40" ref="BV24:BV32">SUM(R24,AT24)</f>
        <v>9562</v>
      </c>
      <c r="BW24" s="130">
        <f>SUM(S24,AU24)</f>
        <v>8029</v>
      </c>
      <c r="BX24" s="130">
        <f t="shared" si="15"/>
        <v>1533</v>
      </c>
      <c r="BY24" s="130">
        <f t="shared" si="16"/>
        <v>0</v>
      </c>
      <c r="BZ24" s="130">
        <f t="shared" si="17"/>
        <v>0</v>
      </c>
      <c r="CA24" s="130">
        <f t="shared" si="18"/>
        <v>13709</v>
      </c>
      <c r="CB24" s="130">
        <f t="shared" si="19"/>
        <v>13709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66630</v>
      </c>
      <c r="CG24" s="130">
        <f t="shared" si="24"/>
        <v>0</v>
      </c>
      <c r="CH24" s="130">
        <f t="shared" si="25"/>
        <v>0</v>
      </c>
      <c r="CI24" s="130">
        <f t="shared" si="26"/>
        <v>81118</v>
      </c>
    </row>
    <row r="25" spans="1:87" s="122" customFormat="1" ht="12" customHeight="1">
      <c r="A25" s="118" t="s">
        <v>208</v>
      </c>
      <c r="B25" s="133" t="s">
        <v>245</v>
      </c>
      <c r="C25" s="118" t="s">
        <v>246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0</v>
      </c>
      <c r="AC25" s="130">
        <v>0</v>
      </c>
      <c r="AD25" s="130">
        <v>0</v>
      </c>
      <c r="AE25" s="130">
        <f t="shared" si="6"/>
        <v>0</v>
      </c>
      <c r="AF25" s="130">
        <f t="shared" si="7"/>
        <v>28806</v>
      </c>
      <c r="AG25" s="130">
        <f t="shared" si="8"/>
        <v>28806</v>
      </c>
      <c r="AH25" s="130">
        <v>0</v>
      </c>
      <c r="AI25" s="130">
        <v>28806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96056</v>
      </c>
      <c r="AO25" s="130">
        <f t="shared" si="10"/>
        <v>35152</v>
      </c>
      <c r="AP25" s="130">
        <v>35152</v>
      </c>
      <c r="AQ25" s="130">
        <v>0</v>
      </c>
      <c r="AR25" s="130">
        <v>0</v>
      </c>
      <c r="AS25" s="130">
        <v>0</v>
      </c>
      <c r="AT25" s="130">
        <f t="shared" si="11"/>
        <v>55774</v>
      </c>
      <c r="AU25" s="130">
        <v>0</v>
      </c>
      <c r="AV25" s="130">
        <v>55774</v>
      </c>
      <c r="AW25" s="130">
        <v>0</v>
      </c>
      <c r="AX25" s="130">
        <v>0</v>
      </c>
      <c r="AY25" s="130">
        <f t="shared" si="12"/>
        <v>5130</v>
      </c>
      <c r="AZ25" s="130">
        <v>0</v>
      </c>
      <c r="BA25" s="130">
        <v>5130</v>
      </c>
      <c r="BB25" s="130">
        <v>0</v>
      </c>
      <c r="BC25" s="130">
        <v>0</v>
      </c>
      <c r="BD25" s="131">
        <v>0</v>
      </c>
      <c r="BE25" s="130">
        <v>0</v>
      </c>
      <c r="BF25" s="130">
        <v>223</v>
      </c>
      <c r="BG25" s="130">
        <f t="shared" si="13"/>
        <v>125085</v>
      </c>
      <c r="BH25" s="130">
        <f t="shared" si="27"/>
        <v>28806</v>
      </c>
      <c r="BI25" s="130">
        <f t="shared" si="28"/>
        <v>28806</v>
      </c>
      <c r="BJ25" s="130">
        <f t="shared" si="29"/>
        <v>0</v>
      </c>
      <c r="BK25" s="130">
        <f t="shared" si="30"/>
        <v>28806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v>0</v>
      </c>
      <c r="BP25" s="130">
        <f t="shared" si="34"/>
        <v>96056</v>
      </c>
      <c r="BQ25" s="130">
        <f t="shared" si="35"/>
        <v>35152</v>
      </c>
      <c r="BR25" s="130">
        <f t="shared" si="36"/>
        <v>35152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55774</v>
      </c>
      <c r="BW25" s="130">
        <f aca="true" t="shared" si="41" ref="BW25:BW32">SUM(S25,AU25)</f>
        <v>0</v>
      </c>
      <c r="BX25" s="130">
        <f t="shared" si="15"/>
        <v>55774</v>
      </c>
      <c r="BY25" s="130">
        <f t="shared" si="16"/>
        <v>0</v>
      </c>
      <c r="BZ25" s="130">
        <f t="shared" si="17"/>
        <v>0</v>
      </c>
      <c r="CA25" s="130">
        <f t="shared" si="18"/>
        <v>5130</v>
      </c>
      <c r="CB25" s="130">
        <f t="shared" si="19"/>
        <v>0</v>
      </c>
      <c r="CC25" s="130">
        <f t="shared" si="20"/>
        <v>5130</v>
      </c>
      <c r="CD25" s="130">
        <f t="shared" si="21"/>
        <v>0</v>
      </c>
      <c r="CE25" s="130">
        <f t="shared" si="22"/>
        <v>0</v>
      </c>
      <c r="CF25" s="131">
        <v>0</v>
      </c>
      <c r="CG25" s="130">
        <f t="shared" si="24"/>
        <v>0</v>
      </c>
      <c r="CH25" s="130">
        <f t="shared" si="25"/>
        <v>223</v>
      </c>
      <c r="CI25" s="130">
        <f t="shared" si="26"/>
        <v>125085</v>
      </c>
    </row>
    <row r="26" spans="1:87" s="122" customFormat="1" ht="12" customHeight="1">
      <c r="A26" s="118" t="s">
        <v>208</v>
      </c>
      <c r="B26" s="133" t="s">
        <v>247</v>
      </c>
      <c r="C26" s="118" t="s">
        <v>248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0</v>
      </c>
      <c r="AC26" s="130">
        <v>0</v>
      </c>
      <c r="AD26" s="130">
        <v>0</v>
      </c>
      <c r="AE26" s="130">
        <f t="shared" si="6"/>
        <v>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219960</v>
      </c>
      <c r="AO26" s="130">
        <f t="shared" si="10"/>
        <v>42656</v>
      </c>
      <c r="AP26" s="130">
        <v>18766</v>
      </c>
      <c r="AQ26" s="130">
        <v>0</v>
      </c>
      <c r="AR26" s="130">
        <v>23890</v>
      </c>
      <c r="AS26" s="130">
        <v>0</v>
      </c>
      <c r="AT26" s="130">
        <f t="shared" si="11"/>
        <v>146066</v>
      </c>
      <c r="AU26" s="130">
        <v>76992</v>
      </c>
      <c r="AV26" s="130">
        <v>69074</v>
      </c>
      <c r="AW26" s="130">
        <v>0</v>
      </c>
      <c r="AX26" s="130">
        <v>0</v>
      </c>
      <c r="AY26" s="130">
        <f t="shared" si="12"/>
        <v>31238</v>
      </c>
      <c r="AZ26" s="130">
        <v>0</v>
      </c>
      <c r="BA26" s="130">
        <v>24258</v>
      </c>
      <c r="BB26" s="130">
        <v>0</v>
      </c>
      <c r="BC26" s="130">
        <v>6980</v>
      </c>
      <c r="BD26" s="131">
        <v>0</v>
      </c>
      <c r="BE26" s="130">
        <v>0</v>
      </c>
      <c r="BF26" s="130">
        <v>16119</v>
      </c>
      <c r="BG26" s="130">
        <f t="shared" si="13"/>
        <v>236079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v>0</v>
      </c>
      <c r="BP26" s="130">
        <f t="shared" si="34"/>
        <v>219960</v>
      </c>
      <c r="BQ26" s="130">
        <f t="shared" si="35"/>
        <v>42656</v>
      </c>
      <c r="BR26" s="130">
        <f t="shared" si="36"/>
        <v>18766</v>
      </c>
      <c r="BS26" s="130">
        <f t="shared" si="37"/>
        <v>0</v>
      </c>
      <c r="BT26" s="130">
        <f t="shared" si="38"/>
        <v>23890</v>
      </c>
      <c r="BU26" s="130">
        <f t="shared" si="39"/>
        <v>0</v>
      </c>
      <c r="BV26" s="130">
        <f t="shared" si="40"/>
        <v>146066</v>
      </c>
      <c r="BW26" s="130">
        <f t="shared" si="41"/>
        <v>76992</v>
      </c>
      <c r="BX26" s="130">
        <f t="shared" si="15"/>
        <v>69074</v>
      </c>
      <c r="BY26" s="130">
        <f t="shared" si="16"/>
        <v>0</v>
      </c>
      <c r="BZ26" s="130">
        <f t="shared" si="17"/>
        <v>0</v>
      </c>
      <c r="CA26" s="130">
        <f t="shared" si="18"/>
        <v>31238</v>
      </c>
      <c r="CB26" s="130">
        <f t="shared" si="19"/>
        <v>0</v>
      </c>
      <c r="CC26" s="130">
        <f t="shared" si="20"/>
        <v>24258</v>
      </c>
      <c r="CD26" s="130">
        <f t="shared" si="21"/>
        <v>0</v>
      </c>
      <c r="CE26" s="130">
        <f t="shared" si="22"/>
        <v>6980</v>
      </c>
      <c r="CF26" s="131">
        <v>0</v>
      </c>
      <c r="CG26" s="130">
        <f t="shared" si="24"/>
        <v>0</v>
      </c>
      <c r="CH26" s="130">
        <f t="shared" si="25"/>
        <v>16119</v>
      </c>
      <c r="CI26" s="130">
        <f t="shared" si="26"/>
        <v>236079</v>
      </c>
    </row>
    <row r="27" spans="1:87" s="122" customFormat="1" ht="12" customHeight="1">
      <c r="A27" s="118" t="s">
        <v>208</v>
      </c>
      <c r="B27" s="133" t="s">
        <v>249</v>
      </c>
      <c r="C27" s="118" t="s">
        <v>250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111353</v>
      </c>
      <c r="AO27" s="130">
        <f t="shared" si="10"/>
        <v>14085</v>
      </c>
      <c r="AP27" s="130">
        <v>14085</v>
      </c>
      <c r="AQ27" s="130">
        <v>0</v>
      </c>
      <c r="AR27" s="130">
        <v>0</v>
      </c>
      <c r="AS27" s="130">
        <v>0</v>
      </c>
      <c r="AT27" s="130">
        <f t="shared" si="11"/>
        <v>58523</v>
      </c>
      <c r="AU27" s="130">
        <v>0</v>
      </c>
      <c r="AV27" s="130">
        <v>58523</v>
      </c>
      <c r="AW27" s="130">
        <v>0</v>
      </c>
      <c r="AX27" s="130">
        <v>0</v>
      </c>
      <c r="AY27" s="130">
        <f t="shared" si="12"/>
        <v>38745</v>
      </c>
      <c r="AZ27" s="130">
        <v>0</v>
      </c>
      <c r="BA27" s="130">
        <v>38745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111353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111353</v>
      </c>
      <c r="BQ27" s="130">
        <f t="shared" si="35"/>
        <v>14085</v>
      </c>
      <c r="BR27" s="130">
        <f t="shared" si="36"/>
        <v>14085</v>
      </c>
      <c r="BS27" s="130">
        <f t="shared" si="37"/>
        <v>0</v>
      </c>
      <c r="BT27" s="130">
        <f t="shared" si="38"/>
        <v>0</v>
      </c>
      <c r="BU27" s="130">
        <f t="shared" si="39"/>
        <v>0</v>
      </c>
      <c r="BV27" s="130">
        <f t="shared" si="40"/>
        <v>58523</v>
      </c>
      <c r="BW27" s="130">
        <f t="shared" si="41"/>
        <v>0</v>
      </c>
      <c r="BX27" s="130">
        <f t="shared" si="15"/>
        <v>58523</v>
      </c>
      <c r="BY27" s="130">
        <f t="shared" si="16"/>
        <v>0</v>
      </c>
      <c r="BZ27" s="130">
        <f t="shared" si="17"/>
        <v>0</v>
      </c>
      <c r="CA27" s="130">
        <f t="shared" si="18"/>
        <v>38745</v>
      </c>
      <c r="CB27" s="130">
        <f t="shared" si="19"/>
        <v>0</v>
      </c>
      <c r="CC27" s="130">
        <f t="shared" si="20"/>
        <v>38745</v>
      </c>
      <c r="CD27" s="130">
        <f t="shared" si="21"/>
        <v>0</v>
      </c>
      <c r="CE27" s="130">
        <f t="shared" si="22"/>
        <v>0</v>
      </c>
      <c r="CF27" s="131">
        <v>0</v>
      </c>
      <c r="CG27" s="130">
        <f t="shared" si="24"/>
        <v>0</v>
      </c>
      <c r="CH27" s="130">
        <f t="shared" si="25"/>
        <v>0</v>
      </c>
      <c r="CI27" s="130">
        <f t="shared" si="26"/>
        <v>111353</v>
      </c>
    </row>
    <row r="28" spans="1:87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317432</v>
      </c>
      <c r="M28" s="130">
        <f t="shared" si="3"/>
        <v>19757</v>
      </c>
      <c r="N28" s="130">
        <v>19757</v>
      </c>
      <c r="O28" s="130">
        <v>0</v>
      </c>
      <c r="P28" s="130">
        <v>0</v>
      </c>
      <c r="Q28" s="130">
        <v>0</v>
      </c>
      <c r="R28" s="130">
        <f t="shared" si="4"/>
        <v>201825</v>
      </c>
      <c r="S28" s="130">
        <v>0</v>
      </c>
      <c r="T28" s="130">
        <v>199495</v>
      </c>
      <c r="U28" s="130">
        <v>2330</v>
      </c>
      <c r="V28" s="130">
        <v>0</v>
      </c>
      <c r="W28" s="130">
        <f t="shared" si="5"/>
        <v>95850</v>
      </c>
      <c r="X28" s="130">
        <v>0</v>
      </c>
      <c r="Y28" s="130">
        <v>72861</v>
      </c>
      <c r="Z28" s="130">
        <v>22989</v>
      </c>
      <c r="AA28" s="130">
        <v>0</v>
      </c>
      <c r="AB28" s="131">
        <v>0</v>
      </c>
      <c r="AC28" s="130">
        <v>0</v>
      </c>
      <c r="AD28" s="130">
        <v>22000</v>
      </c>
      <c r="AE28" s="130">
        <f t="shared" si="6"/>
        <v>339432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0</v>
      </c>
      <c r="BH28" s="130">
        <f t="shared" si="27"/>
        <v>0</v>
      </c>
      <c r="BI28" s="130">
        <f t="shared" si="28"/>
        <v>0</v>
      </c>
      <c r="BJ28" s="130">
        <f t="shared" si="29"/>
        <v>0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317432</v>
      </c>
      <c r="BQ28" s="130">
        <f t="shared" si="35"/>
        <v>19757</v>
      </c>
      <c r="BR28" s="130">
        <f t="shared" si="36"/>
        <v>19757</v>
      </c>
      <c r="BS28" s="130">
        <f t="shared" si="37"/>
        <v>0</v>
      </c>
      <c r="BT28" s="130">
        <f t="shared" si="38"/>
        <v>0</v>
      </c>
      <c r="BU28" s="130">
        <f t="shared" si="39"/>
        <v>0</v>
      </c>
      <c r="BV28" s="130">
        <f t="shared" si="40"/>
        <v>201825</v>
      </c>
      <c r="BW28" s="130">
        <f t="shared" si="41"/>
        <v>0</v>
      </c>
      <c r="BX28" s="130">
        <f t="shared" si="15"/>
        <v>199495</v>
      </c>
      <c r="BY28" s="130">
        <f t="shared" si="16"/>
        <v>2330</v>
      </c>
      <c r="BZ28" s="130">
        <f t="shared" si="17"/>
        <v>0</v>
      </c>
      <c r="CA28" s="130">
        <f t="shared" si="18"/>
        <v>95850</v>
      </c>
      <c r="CB28" s="130">
        <f t="shared" si="19"/>
        <v>0</v>
      </c>
      <c r="CC28" s="130">
        <f t="shared" si="20"/>
        <v>72861</v>
      </c>
      <c r="CD28" s="130">
        <f t="shared" si="21"/>
        <v>22989</v>
      </c>
      <c r="CE28" s="130">
        <f t="shared" si="22"/>
        <v>0</v>
      </c>
      <c r="CF28" s="131">
        <v>0</v>
      </c>
      <c r="CG28" s="130">
        <f t="shared" si="24"/>
        <v>0</v>
      </c>
      <c r="CH28" s="130">
        <f t="shared" si="25"/>
        <v>22000</v>
      </c>
      <c r="CI28" s="130">
        <f t="shared" si="26"/>
        <v>339432</v>
      </c>
    </row>
    <row r="29" spans="1:87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297295</v>
      </c>
      <c r="M29" s="130">
        <f t="shared" si="3"/>
        <v>92183</v>
      </c>
      <c r="N29" s="130">
        <v>10180</v>
      </c>
      <c r="O29" s="130">
        <v>0</v>
      </c>
      <c r="P29" s="130">
        <v>82003</v>
      </c>
      <c r="Q29" s="130">
        <v>0</v>
      </c>
      <c r="R29" s="130">
        <f t="shared" si="4"/>
        <v>205112</v>
      </c>
      <c r="S29" s="130">
        <v>0</v>
      </c>
      <c r="T29" s="130">
        <v>205112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297295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0</v>
      </c>
      <c r="BH29" s="130">
        <f t="shared" si="27"/>
        <v>0</v>
      </c>
      <c r="BI29" s="130">
        <f t="shared" si="28"/>
        <v>0</v>
      </c>
      <c r="BJ29" s="130">
        <f t="shared" si="29"/>
        <v>0</v>
      </c>
      <c r="BK29" s="130">
        <f t="shared" si="30"/>
        <v>0</v>
      </c>
      <c r="BL29" s="130">
        <f t="shared" si="31"/>
        <v>0</v>
      </c>
      <c r="BM29" s="130">
        <f t="shared" si="32"/>
        <v>0</v>
      </c>
      <c r="BN29" s="130">
        <f t="shared" si="33"/>
        <v>0</v>
      </c>
      <c r="BO29" s="131">
        <v>0</v>
      </c>
      <c r="BP29" s="130">
        <f t="shared" si="34"/>
        <v>297295</v>
      </c>
      <c r="BQ29" s="130">
        <f t="shared" si="35"/>
        <v>92183</v>
      </c>
      <c r="BR29" s="130">
        <f t="shared" si="36"/>
        <v>10180</v>
      </c>
      <c r="BS29" s="130">
        <f t="shared" si="37"/>
        <v>0</v>
      </c>
      <c r="BT29" s="130">
        <f t="shared" si="38"/>
        <v>82003</v>
      </c>
      <c r="BU29" s="130">
        <f t="shared" si="39"/>
        <v>0</v>
      </c>
      <c r="BV29" s="130">
        <f t="shared" si="40"/>
        <v>205112</v>
      </c>
      <c r="BW29" s="130">
        <f t="shared" si="41"/>
        <v>0</v>
      </c>
      <c r="BX29" s="130">
        <f t="shared" si="15"/>
        <v>205112</v>
      </c>
      <c r="BY29" s="130">
        <f t="shared" si="16"/>
        <v>0</v>
      </c>
      <c r="BZ29" s="130">
        <f t="shared" si="17"/>
        <v>0</v>
      </c>
      <c r="CA29" s="130">
        <f t="shared" si="18"/>
        <v>0</v>
      </c>
      <c r="CB29" s="130">
        <f t="shared" si="19"/>
        <v>0</v>
      </c>
      <c r="CC29" s="130">
        <f t="shared" si="20"/>
        <v>0</v>
      </c>
      <c r="CD29" s="130">
        <f t="shared" si="21"/>
        <v>0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0</v>
      </c>
      <c r="CI29" s="130">
        <f t="shared" si="26"/>
        <v>297295</v>
      </c>
    </row>
    <row r="30" spans="1:87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1083537</v>
      </c>
      <c r="M30" s="130">
        <f t="shared" si="3"/>
        <v>195753</v>
      </c>
      <c r="N30" s="130">
        <v>92417</v>
      </c>
      <c r="O30" s="130">
        <v>0</v>
      </c>
      <c r="P30" s="130">
        <v>88690</v>
      </c>
      <c r="Q30" s="130">
        <v>14646</v>
      </c>
      <c r="R30" s="130">
        <f t="shared" si="4"/>
        <v>307247</v>
      </c>
      <c r="S30" s="130">
        <v>0</v>
      </c>
      <c r="T30" s="130">
        <v>254454</v>
      </c>
      <c r="U30" s="130">
        <v>52793</v>
      </c>
      <c r="V30" s="130">
        <v>0</v>
      </c>
      <c r="W30" s="130">
        <f t="shared" si="5"/>
        <v>580537</v>
      </c>
      <c r="X30" s="130">
        <v>0</v>
      </c>
      <c r="Y30" s="130">
        <v>563050</v>
      </c>
      <c r="Z30" s="130">
        <v>17487</v>
      </c>
      <c r="AA30" s="130">
        <v>0</v>
      </c>
      <c r="AB30" s="131">
        <v>0</v>
      </c>
      <c r="AC30" s="130">
        <v>0</v>
      </c>
      <c r="AD30" s="130">
        <v>45267</v>
      </c>
      <c r="AE30" s="130">
        <f t="shared" si="6"/>
        <v>1128804</v>
      </c>
      <c r="AF30" s="130">
        <f t="shared" si="7"/>
        <v>956939</v>
      </c>
      <c r="AG30" s="130">
        <f t="shared" si="8"/>
        <v>935204</v>
      </c>
      <c r="AH30" s="130">
        <v>0</v>
      </c>
      <c r="AI30" s="130">
        <v>935204</v>
      </c>
      <c r="AJ30" s="130">
        <v>0</v>
      </c>
      <c r="AK30" s="130">
        <v>0</v>
      </c>
      <c r="AL30" s="130">
        <v>21735</v>
      </c>
      <c r="AM30" s="131">
        <v>0</v>
      </c>
      <c r="AN30" s="130">
        <f t="shared" si="9"/>
        <v>323278</v>
      </c>
      <c r="AO30" s="130">
        <f t="shared" si="10"/>
        <v>84579</v>
      </c>
      <c r="AP30" s="130">
        <v>26024</v>
      </c>
      <c r="AQ30" s="130">
        <v>0</v>
      </c>
      <c r="AR30" s="130">
        <v>58555</v>
      </c>
      <c r="AS30" s="130">
        <v>0</v>
      </c>
      <c r="AT30" s="130">
        <f t="shared" si="11"/>
        <v>223368</v>
      </c>
      <c r="AU30" s="130">
        <v>0</v>
      </c>
      <c r="AV30" s="130">
        <v>223368</v>
      </c>
      <c r="AW30" s="130">
        <v>0</v>
      </c>
      <c r="AX30" s="130">
        <v>0</v>
      </c>
      <c r="AY30" s="130">
        <f t="shared" si="12"/>
        <v>15331</v>
      </c>
      <c r="AZ30" s="130">
        <v>0</v>
      </c>
      <c r="BA30" s="130">
        <v>15331</v>
      </c>
      <c r="BB30" s="130">
        <v>0</v>
      </c>
      <c r="BC30" s="130">
        <v>0</v>
      </c>
      <c r="BD30" s="131">
        <v>0</v>
      </c>
      <c r="BE30" s="130">
        <v>0</v>
      </c>
      <c r="BF30" s="130">
        <v>15358</v>
      </c>
      <c r="BG30" s="130">
        <f t="shared" si="13"/>
        <v>1295575</v>
      </c>
      <c r="BH30" s="130">
        <f t="shared" si="27"/>
        <v>956939</v>
      </c>
      <c r="BI30" s="130">
        <f t="shared" si="28"/>
        <v>935204</v>
      </c>
      <c r="BJ30" s="130">
        <f t="shared" si="29"/>
        <v>0</v>
      </c>
      <c r="BK30" s="130">
        <f t="shared" si="30"/>
        <v>935204</v>
      </c>
      <c r="BL30" s="130">
        <f t="shared" si="31"/>
        <v>0</v>
      </c>
      <c r="BM30" s="130">
        <f t="shared" si="32"/>
        <v>0</v>
      </c>
      <c r="BN30" s="130">
        <f t="shared" si="33"/>
        <v>21735</v>
      </c>
      <c r="BO30" s="131">
        <v>0</v>
      </c>
      <c r="BP30" s="130">
        <f t="shared" si="34"/>
        <v>1406815</v>
      </c>
      <c r="BQ30" s="130">
        <f t="shared" si="35"/>
        <v>280332</v>
      </c>
      <c r="BR30" s="130">
        <f t="shared" si="36"/>
        <v>118441</v>
      </c>
      <c r="BS30" s="130">
        <f t="shared" si="37"/>
        <v>0</v>
      </c>
      <c r="BT30" s="130">
        <f t="shared" si="38"/>
        <v>147245</v>
      </c>
      <c r="BU30" s="130">
        <f t="shared" si="39"/>
        <v>14646</v>
      </c>
      <c r="BV30" s="130">
        <f t="shared" si="40"/>
        <v>530615</v>
      </c>
      <c r="BW30" s="130">
        <f t="shared" si="41"/>
        <v>0</v>
      </c>
      <c r="BX30" s="130">
        <f t="shared" si="15"/>
        <v>477822</v>
      </c>
      <c r="BY30" s="130">
        <f t="shared" si="16"/>
        <v>52793</v>
      </c>
      <c r="BZ30" s="130">
        <f t="shared" si="17"/>
        <v>0</v>
      </c>
      <c r="CA30" s="130">
        <f t="shared" si="18"/>
        <v>595868</v>
      </c>
      <c r="CB30" s="130">
        <f t="shared" si="19"/>
        <v>0</v>
      </c>
      <c r="CC30" s="130">
        <f t="shared" si="20"/>
        <v>578381</v>
      </c>
      <c r="CD30" s="130">
        <f t="shared" si="21"/>
        <v>17487</v>
      </c>
      <c r="CE30" s="130">
        <f t="shared" si="22"/>
        <v>0</v>
      </c>
      <c r="CF30" s="131">
        <v>0</v>
      </c>
      <c r="CG30" s="130">
        <f t="shared" si="24"/>
        <v>0</v>
      </c>
      <c r="CH30" s="130">
        <f t="shared" si="25"/>
        <v>60625</v>
      </c>
      <c r="CI30" s="130">
        <f t="shared" si="26"/>
        <v>2424379</v>
      </c>
    </row>
    <row r="31" spans="1:87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222050</v>
      </c>
      <c r="M31" s="130">
        <f t="shared" si="3"/>
        <v>12858</v>
      </c>
      <c r="N31" s="130">
        <v>12858</v>
      </c>
      <c r="O31" s="130">
        <v>0</v>
      </c>
      <c r="P31" s="130">
        <v>0</v>
      </c>
      <c r="Q31" s="130">
        <v>0</v>
      </c>
      <c r="R31" s="130">
        <f t="shared" si="4"/>
        <v>166982</v>
      </c>
      <c r="S31" s="130">
        <v>0</v>
      </c>
      <c r="T31" s="130">
        <v>166982</v>
      </c>
      <c r="U31" s="130">
        <v>0</v>
      </c>
      <c r="V31" s="130">
        <v>0</v>
      </c>
      <c r="W31" s="130">
        <f t="shared" si="5"/>
        <v>42210</v>
      </c>
      <c r="X31" s="130">
        <v>0</v>
      </c>
      <c r="Y31" s="130">
        <v>42210</v>
      </c>
      <c r="Z31" s="130">
        <v>0</v>
      </c>
      <c r="AA31" s="130">
        <v>0</v>
      </c>
      <c r="AB31" s="131">
        <v>0</v>
      </c>
      <c r="AC31" s="130">
        <v>0</v>
      </c>
      <c r="AD31" s="130">
        <v>0</v>
      </c>
      <c r="AE31" s="130">
        <f t="shared" si="6"/>
        <v>222050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222596</v>
      </c>
      <c r="AO31" s="130">
        <f t="shared" si="10"/>
        <v>1840</v>
      </c>
      <c r="AP31" s="130">
        <v>1840</v>
      </c>
      <c r="AQ31" s="130">
        <v>0</v>
      </c>
      <c r="AR31" s="130">
        <v>0</v>
      </c>
      <c r="AS31" s="130">
        <v>0</v>
      </c>
      <c r="AT31" s="130">
        <f t="shared" si="11"/>
        <v>185476</v>
      </c>
      <c r="AU31" s="130">
        <v>0</v>
      </c>
      <c r="AV31" s="130">
        <v>185476</v>
      </c>
      <c r="AW31" s="130">
        <v>0</v>
      </c>
      <c r="AX31" s="130">
        <v>0</v>
      </c>
      <c r="AY31" s="130">
        <f t="shared" si="12"/>
        <v>35280</v>
      </c>
      <c r="AZ31" s="130">
        <v>0</v>
      </c>
      <c r="BA31" s="130">
        <v>35280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222596</v>
      </c>
      <c r="BH31" s="130">
        <f t="shared" si="27"/>
        <v>0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0</v>
      </c>
      <c r="BO31" s="131">
        <v>0</v>
      </c>
      <c r="BP31" s="130">
        <f t="shared" si="34"/>
        <v>444646</v>
      </c>
      <c r="BQ31" s="130">
        <f t="shared" si="35"/>
        <v>14698</v>
      </c>
      <c r="BR31" s="130">
        <f t="shared" si="36"/>
        <v>14698</v>
      </c>
      <c r="BS31" s="130">
        <f t="shared" si="37"/>
        <v>0</v>
      </c>
      <c r="BT31" s="130">
        <f t="shared" si="38"/>
        <v>0</v>
      </c>
      <c r="BU31" s="130">
        <f t="shared" si="39"/>
        <v>0</v>
      </c>
      <c r="BV31" s="130">
        <f t="shared" si="40"/>
        <v>352458</v>
      </c>
      <c r="BW31" s="130">
        <f t="shared" si="41"/>
        <v>0</v>
      </c>
      <c r="BX31" s="130">
        <f t="shared" si="15"/>
        <v>352458</v>
      </c>
      <c r="BY31" s="130">
        <f t="shared" si="16"/>
        <v>0</v>
      </c>
      <c r="BZ31" s="130">
        <f t="shared" si="17"/>
        <v>0</v>
      </c>
      <c r="CA31" s="130">
        <f t="shared" si="18"/>
        <v>77490</v>
      </c>
      <c r="CB31" s="130">
        <f t="shared" si="19"/>
        <v>0</v>
      </c>
      <c r="CC31" s="130">
        <f t="shared" si="20"/>
        <v>77490</v>
      </c>
      <c r="CD31" s="130">
        <f t="shared" si="21"/>
        <v>0</v>
      </c>
      <c r="CE31" s="130">
        <f t="shared" si="22"/>
        <v>0</v>
      </c>
      <c r="CF31" s="131">
        <v>0</v>
      </c>
      <c r="CG31" s="130">
        <f t="shared" si="24"/>
        <v>0</v>
      </c>
      <c r="CH31" s="130">
        <f t="shared" si="25"/>
        <v>0</v>
      </c>
      <c r="CI31" s="130">
        <f t="shared" si="26"/>
        <v>444646</v>
      </c>
    </row>
    <row r="32" spans="1:87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741659</v>
      </c>
      <c r="M32" s="130">
        <f t="shared" si="3"/>
        <v>104136</v>
      </c>
      <c r="N32" s="130">
        <v>81785</v>
      </c>
      <c r="O32" s="130">
        <v>5398</v>
      </c>
      <c r="P32" s="130">
        <v>16953</v>
      </c>
      <c r="Q32" s="130">
        <v>0</v>
      </c>
      <c r="R32" s="130">
        <f t="shared" si="4"/>
        <v>311619</v>
      </c>
      <c r="S32" s="130">
        <v>2230</v>
      </c>
      <c r="T32" s="130">
        <v>309389</v>
      </c>
      <c r="U32" s="130">
        <v>0</v>
      </c>
      <c r="V32" s="130">
        <v>0</v>
      </c>
      <c r="W32" s="130">
        <f t="shared" si="5"/>
        <v>325904</v>
      </c>
      <c r="X32" s="130">
        <v>0</v>
      </c>
      <c r="Y32" s="130">
        <v>280110</v>
      </c>
      <c r="Z32" s="130">
        <v>0</v>
      </c>
      <c r="AA32" s="130">
        <v>45794</v>
      </c>
      <c r="AB32" s="131">
        <v>0</v>
      </c>
      <c r="AC32" s="130">
        <v>0</v>
      </c>
      <c r="AD32" s="130">
        <v>44150</v>
      </c>
      <c r="AE32" s="130">
        <f t="shared" si="6"/>
        <v>785809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7"/>
        <v>0</v>
      </c>
      <c r="BI32" s="130">
        <f t="shared" si="28"/>
        <v>0</v>
      </c>
      <c r="BJ32" s="130">
        <f t="shared" si="29"/>
        <v>0</v>
      </c>
      <c r="BK32" s="130">
        <f t="shared" si="30"/>
        <v>0</v>
      </c>
      <c r="BL32" s="130">
        <f t="shared" si="31"/>
        <v>0</v>
      </c>
      <c r="BM32" s="130">
        <f t="shared" si="32"/>
        <v>0</v>
      </c>
      <c r="BN32" s="130">
        <f t="shared" si="33"/>
        <v>0</v>
      </c>
      <c r="BO32" s="131">
        <v>0</v>
      </c>
      <c r="BP32" s="130">
        <f t="shared" si="34"/>
        <v>741659</v>
      </c>
      <c r="BQ32" s="130">
        <f t="shared" si="35"/>
        <v>104136</v>
      </c>
      <c r="BR32" s="130">
        <f t="shared" si="36"/>
        <v>81785</v>
      </c>
      <c r="BS32" s="130">
        <f t="shared" si="37"/>
        <v>5398</v>
      </c>
      <c r="BT32" s="130">
        <f t="shared" si="38"/>
        <v>16953</v>
      </c>
      <c r="BU32" s="130">
        <f t="shared" si="39"/>
        <v>0</v>
      </c>
      <c r="BV32" s="130">
        <f t="shared" si="40"/>
        <v>311619</v>
      </c>
      <c r="BW32" s="130">
        <f t="shared" si="41"/>
        <v>2230</v>
      </c>
      <c r="BX32" s="130">
        <f t="shared" si="15"/>
        <v>309389</v>
      </c>
      <c r="BY32" s="130">
        <f t="shared" si="16"/>
        <v>0</v>
      </c>
      <c r="BZ32" s="130">
        <f t="shared" si="17"/>
        <v>0</v>
      </c>
      <c r="CA32" s="130">
        <f t="shared" si="18"/>
        <v>325904</v>
      </c>
      <c r="CB32" s="130">
        <f t="shared" si="19"/>
        <v>0</v>
      </c>
      <c r="CC32" s="130">
        <f t="shared" si="20"/>
        <v>280110</v>
      </c>
      <c r="CD32" s="130">
        <f t="shared" si="21"/>
        <v>0</v>
      </c>
      <c r="CE32" s="130">
        <f t="shared" si="22"/>
        <v>45794</v>
      </c>
      <c r="CF32" s="131">
        <v>0</v>
      </c>
      <c r="CG32" s="130">
        <f t="shared" si="24"/>
        <v>0</v>
      </c>
      <c r="CH32" s="130">
        <f t="shared" si="25"/>
        <v>44150</v>
      </c>
      <c r="CI32" s="130">
        <f t="shared" si="26"/>
        <v>785809</v>
      </c>
    </row>
  </sheetData>
  <sheetProtection/>
  <autoFilter ref="A6:CI32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262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263</v>
      </c>
      <c r="B2" s="149" t="s">
        <v>264</v>
      </c>
      <c r="C2" s="158" t="s">
        <v>265</v>
      </c>
      <c r="D2" s="112" t="s">
        <v>266</v>
      </c>
      <c r="E2" s="91"/>
      <c r="F2" s="91"/>
      <c r="G2" s="91"/>
      <c r="H2" s="91"/>
      <c r="I2" s="91"/>
      <c r="J2" s="112" t="s">
        <v>267</v>
      </c>
      <c r="K2" s="47"/>
      <c r="L2" s="47"/>
      <c r="M2" s="47"/>
      <c r="N2" s="47"/>
      <c r="O2" s="47"/>
      <c r="P2" s="47"/>
      <c r="Q2" s="92"/>
      <c r="R2" s="112" t="s">
        <v>268</v>
      </c>
      <c r="S2" s="47"/>
      <c r="T2" s="47"/>
      <c r="U2" s="47"/>
      <c r="V2" s="47"/>
      <c r="W2" s="47"/>
      <c r="X2" s="47"/>
      <c r="Y2" s="92"/>
      <c r="Z2" s="112" t="s">
        <v>269</v>
      </c>
      <c r="AA2" s="47"/>
      <c r="AB2" s="47"/>
      <c r="AC2" s="47"/>
      <c r="AD2" s="47"/>
      <c r="AE2" s="47"/>
      <c r="AF2" s="47"/>
      <c r="AG2" s="92"/>
      <c r="AH2" s="112" t="s">
        <v>270</v>
      </c>
      <c r="AI2" s="47"/>
      <c r="AJ2" s="47"/>
      <c r="AK2" s="47"/>
      <c r="AL2" s="47"/>
      <c r="AM2" s="47"/>
      <c r="AN2" s="47"/>
      <c r="AO2" s="92"/>
      <c r="AP2" s="112" t="s">
        <v>271</v>
      </c>
      <c r="AQ2" s="47"/>
      <c r="AR2" s="47"/>
      <c r="AS2" s="47"/>
      <c r="AT2" s="47"/>
      <c r="AU2" s="47"/>
      <c r="AV2" s="47"/>
      <c r="AW2" s="92"/>
      <c r="AX2" s="112" t="s">
        <v>272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273</v>
      </c>
      <c r="E4" s="47"/>
      <c r="F4" s="95"/>
      <c r="G4" s="96" t="s">
        <v>274</v>
      </c>
      <c r="H4" s="47"/>
      <c r="I4" s="95"/>
      <c r="J4" s="161" t="s">
        <v>275</v>
      </c>
      <c r="K4" s="158" t="s">
        <v>276</v>
      </c>
      <c r="L4" s="96" t="s">
        <v>273</v>
      </c>
      <c r="M4" s="47"/>
      <c r="N4" s="95"/>
      <c r="O4" s="96" t="s">
        <v>274</v>
      </c>
      <c r="P4" s="47"/>
      <c r="Q4" s="95"/>
      <c r="R4" s="161" t="s">
        <v>275</v>
      </c>
      <c r="S4" s="158" t="s">
        <v>276</v>
      </c>
      <c r="T4" s="96" t="s">
        <v>273</v>
      </c>
      <c r="U4" s="47"/>
      <c r="V4" s="95"/>
      <c r="W4" s="96" t="s">
        <v>274</v>
      </c>
      <c r="X4" s="47"/>
      <c r="Y4" s="95"/>
      <c r="Z4" s="161" t="s">
        <v>275</v>
      </c>
      <c r="AA4" s="158" t="s">
        <v>276</v>
      </c>
      <c r="AB4" s="96" t="s">
        <v>273</v>
      </c>
      <c r="AC4" s="47"/>
      <c r="AD4" s="95"/>
      <c r="AE4" s="96" t="s">
        <v>274</v>
      </c>
      <c r="AF4" s="47"/>
      <c r="AG4" s="95"/>
      <c r="AH4" s="161" t="s">
        <v>275</v>
      </c>
      <c r="AI4" s="158" t="s">
        <v>276</v>
      </c>
      <c r="AJ4" s="96" t="s">
        <v>273</v>
      </c>
      <c r="AK4" s="47"/>
      <c r="AL4" s="95"/>
      <c r="AM4" s="96" t="s">
        <v>274</v>
      </c>
      <c r="AN4" s="47"/>
      <c r="AO4" s="95"/>
      <c r="AP4" s="161" t="s">
        <v>275</v>
      </c>
      <c r="AQ4" s="158" t="s">
        <v>276</v>
      </c>
      <c r="AR4" s="96" t="s">
        <v>273</v>
      </c>
      <c r="AS4" s="47"/>
      <c r="AT4" s="95"/>
      <c r="AU4" s="96" t="s">
        <v>274</v>
      </c>
      <c r="AV4" s="47"/>
      <c r="AW4" s="95"/>
      <c r="AX4" s="161" t="s">
        <v>275</v>
      </c>
      <c r="AY4" s="158" t="s">
        <v>276</v>
      </c>
      <c r="AZ4" s="96" t="s">
        <v>273</v>
      </c>
      <c r="BA4" s="47"/>
      <c r="BB4" s="95"/>
      <c r="BC4" s="96" t="s">
        <v>274</v>
      </c>
      <c r="BD4" s="47"/>
      <c r="BE4" s="95"/>
    </row>
    <row r="5" spans="1:57" ht="22.5">
      <c r="A5" s="162"/>
      <c r="B5" s="150"/>
      <c r="C5" s="159"/>
      <c r="D5" s="113" t="s">
        <v>277</v>
      </c>
      <c r="E5" s="102" t="s">
        <v>278</v>
      </c>
      <c r="F5" s="53" t="s">
        <v>279</v>
      </c>
      <c r="G5" s="95" t="s">
        <v>277</v>
      </c>
      <c r="H5" s="102" t="s">
        <v>278</v>
      </c>
      <c r="I5" s="53" t="s">
        <v>279</v>
      </c>
      <c r="J5" s="162"/>
      <c r="K5" s="159"/>
      <c r="L5" s="113" t="s">
        <v>277</v>
      </c>
      <c r="M5" s="102" t="s">
        <v>278</v>
      </c>
      <c r="N5" s="53" t="s">
        <v>280</v>
      </c>
      <c r="O5" s="113" t="s">
        <v>277</v>
      </c>
      <c r="P5" s="102" t="s">
        <v>278</v>
      </c>
      <c r="Q5" s="53" t="s">
        <v>280</v>
      </c>
      <c r="R5" s="162"/>
      <c r="S5" s="159"/>
      <c r="T5" s="113" t="s">
        <v>277</v>
      </c>
      <c r="U5" s="102" t="s">
        <v>278</v>
      </c>
      <c r="V5" s="53" t="s">
        <v>280</v>
      </c>
      <c r="W5" s="113" t="s">
        <v>277</v>
      </c>
      <c r="X5" s="102" t="s">
        <v>278</v>
      </c>
      <c r="Y5" s="53" t="s">
        <v>280</v>
      </c>
      <c r="Z5" s="162"/>
      <c r="AA5" s="159"/>
      <c r="AB5" s="113" t="s">
        <v>277</v>
      </c>
      <c r="AC5" s="102" t="s">
        <v>278</v>
      </c>
      <c r="AD5" s="53" t="s">
        <v>280</v>
      </c>
      <c r="AE5" s="113" t="s">
        <v>277</v>
      </c>
      <c r="AF5" s="102" t="s">
        <v>278</v>
      </c>
      <c r="AG5" s="53" t="s">
        <v>280</v>
      </c>
      <c r="AH5" s="162"/>
      <c r="AI5" s="159"/>
      <c r="AJ5" s="113" t="s">
        <v>277</v>
      </c>
      <c r="AK5" s="102" t="s">
        <v>278</v>
      </c>
      <c r="AL5" s="53" t="s">
        <v>280</v>
      </c>
      <c r="AM5" s="113" t="s">
        <v>277</v>
      </c>
      <c r="AN5" s="102" t="s">
        <v>278</v>
      </c>
      <c r="AO5" s="53" t="s">
        <v>280</v>
      </c>
      <c r="AP5" s="162"/>
      <c r="AQ5" s="159"/>
      <c r="AR5" s="113" t="s">
        <v>277</v>
      </c>
      <c r="AS5" s="102" t="s">
        <v>278</v>
      </c>
      <c r="AT5" s="53" t="s">
        <v>280</v>
      </c>
      <c r="AU5" s="113" t="s">
        <v>277</v>
      </c>
      <c r="AV5" s="102" t="s">
        <v>278</v>
      </c>
      <c r="AW5" s="53" t="s">
        <v>280</v>
      </c>
      <c r="AX5" s="162"/>
      <c r="AY5" s="159"/>
      <c r="AZ5" s="113" t="s">
        <v>277</v>
      </c>
      <c r="BA5" s="102" t="s">
        <v>278</v>
      </c>
      <c r="BB5" s="53" t="s">
        <v>280</v>
      </c>
      <c r="BC5" s="113" t="s">
        <v>277</v>
      </c>
      <c r="BD5" s="102" t="s">
        <v>278</v>
      </c>
      <c r="BE5" s="53" t="s">
        <v>280</v>
      </c>
    </row>
    <row r="6" spans="1:57" s="127" customFormat="1" ht="13.5">
      <c r="A6" s="163"/>
      <c r="B6" s="151"/>
      <c r="C6" s="160"/>
      <c r="D6" s="114" t="s">
        <v>281</v>
      </c>
      <c r="E6" s="115" t="s">
        <v>281</v>
      </c>
      <c r="F6" s="115" t="s">
        <v>281</v>
      </c>
      <c r="G6" s="114" t="s">
        <v>281</v>
      </c>
      <c r="H6" s="115" t="s">
        <v>281</v>
      </c>
      <c r="I6" s="115" t="s">
        <v>281</v>
      </c>
      <c r="J6" s="163"/>
      <c r="K6" s="160"/>
      <c r="L6" s="114" t="s">
        <v>281</v>
      </c>
      <c r="M6" s="115" t="s">
        <v>281</v>
      </c>
      <c r="N6" s="115" t="s">
        <v>281</v>
      </c>
      <c r="O6" s="114" t="s">
        <v>281</v>
      </c>
      <c r="P6" s="115" t="s">
        <v>281</v>
      </c>
      <c r="Q6" s="115" t="s">
        <v>281</v>
      </c>
      <c r="R6" s="163"/>
      <c r="S6" s="160"/>
      <c r="T6" s="114" t="s">
        <v>281</v>
      </c>
      <c r="U6" s="115" t="s">
        <v>281</v>
      </c>
      <c r="V6" s="115" t="s">
        <v>281</v>
      </c>
      <c r="W6" s="114" t="s">
        <v>281</v>
      </c>
      <c r="X6" s="115" t="s">
        <v>281</v>
      </c>
      <c r="Y6" s="115" t="s">
        <v>281</v>
      </c>
      <c r="Z6" s="163"/>
      <c r="AA6" s="160"/>
      <c r="AB6" s="114" t="s">
        <v>281</v>
      </c>
      <c r="AC6" s="115" t="s">
        <v>281</v>
      </c>
      <c r="AD6" s="115" t="s">
        <v>281</v>
      </c>
      <c r="AE6" s="114" t="s">
        <v>281</v>
      </c>
      <c r="AF6" s="115" t="s">
        <v>281</v>
      </c>
      <c r="AG6" s="115" t="s">
        <v>281</v>
      </c>
      <c r="AH6" s="163"/>
      <c r="AI6" s="160"/>
      <c r="AJ6" s="114" t="s">
        <v>281</v>
      </c>
      <c r="AK6" s="115" t="s">
        <v>281</v>
      </c>
      <c r="AL6" s="115" t="s">
        <v>281</v>
      </c>
      <c r="AM6" s="114" t="s">
        <v>281</v>
      </c>
      <c r="AN6" s="115" t="s">
        <v>281</v>
      </c>
      <c r="AO6" s="115" t="s">
        <v>281</v>
      </c>
      <c r="AP6" s="163"/>
      <c r="AQ6" s="160"/>
      <c r="AR6" s="114" t="s">
        <v>281</v>
      </c>
      <c r="AS6" s="115" t="s">
        <v>281</v>
      </c>
      <c r="AT6" s="115" t="s">
        <v>281</v>
      </c>
      <c r="AU6" s="114" t="s">
        <v>281</v>
      </c>
      <c r="AV6" s="115" t="s">
        <v>281</v>
      </c>
      <c r="AW6" s="115" t="s">
        <v>281</v>
      </c>
      <c r="AX6" s="163"/>
      <c r="AY6" s="160"/>
      <c r="AZ6" s="114" t="s">
        <v>281</v>
      </c>
      <c r="BA6" s="115" t="s">
        <v>281</v>
      </c>
      <c r="BB6" s="115" t="s">
        <v>281</v>
      </c>
      <c r="BC6" s="114" t="s">
        <v>281</v>
      </c>
      <c r="BD6" s="115" t="s">
        <v>281</v>
      </c>
      <c r="BE6" s="115" t="s">
        <v>281</v>
      </c>
    </row>
    <row r="7" spans="1:57" s="122" customFormat="1" ht="12" customHeight="1">
      <c r="A7" s="190" t="s">
        <v>351</v>
      </c>
      <c r="B7" s="193">
        <v>37000</v>
      </c>
      <c r="C7" s="190" t="s">
        <v>244</v>
      </c>
      <c r="D7" s="192">
        <f>SUM(D8:D186)</f>
        <v>0</v>
      </c>
      <c r="E7" s="192">
        <f>SUM(E8:E186)</f>
        <v>2148990</v>
      </c>
      <c r="F7" s="192">
        <f>SUM(F8:F186)</f>
        <v>2148990</v>
      </c>
      <c r="G7" s="192">
        <f>SUM(G8:G186)</f>
        <v>180545</v>
      </c>
      <c r="H7" s="192">
        <f>SUM(H8:H186)</f>
        <v>712824</v>
      </c>
      <c r="I7" s="192">
        <f>SUM(I8:I186)</f>
        <v>893369</v>
      </c>
      <c r="J7" s="194">
        <f>COUNTIF(J8:J186,"&lt;&gt;")</f>
        <v>14</v>
      </c>
      <c r="K7" s="194">
        <f>COUNTIF(K8:K186,"&lt;&gt;")</f>
        <v>14</v>
      </c>
      <c r="L7" s="192">
        <f>SUM(L8:L186)</f>
        <v>0</v>
      </c>
      <c r="M7" s="192">
        <f>SUM(M8:M186)</f>
        <v>1530595</v>
      </c>
      <c r="N7" s="192">
        <f>SUM(N8:N186)</f>
        <v>1530595</v>
      </c>
      <c r="O7" s="192">
        <f>SUM(O8:O186)</f>
        <v>180545</v>
      </c>
      <c r="P7" s="192">
        <f>SUM(P8:P186)</f>
        <v>466992</v>
      </c>
      <c r="Q7" s="192">
        <f>SUM(Q8:Q186)</f>
        <v>647537</v>
      </c>
      <c r="R7" s="194">
        <f>COUNTIF(R8:R186,"&lt;&gt;")</f>
        <v>6</v>
      </c>
      <c r="S7" s="194">
        <f>COUNTIF(S8:S186,"&lt;&gt;")</f>
        <v>6</v>
      </c>
      <c r="T7" s="192">
        <f>SUM(T8:T186)</f>
        <v>0</v>
      </c>
      <c r="U7" s="192">
        <f>SUM(U8:U186)</f>
        <v>618395</v>
      </c>
      <c r="V7" s="192">
        <f>SUM(V8:V186)</f>
        <v>618395</v>
      </c>
      <c r="W7" s="192">
        <f>SUM(W8:W186)</f>
        <v>0</v>
      </c>
      <c r="X7" s="192">
        <f>SUM(X8:X186)</f>
        <v>245832</v>
      </c>
      <c r="Y7" s="192">
        <f>SUM(Y8:Y186)</f>
        <v>245832</v>
      </c>
      <c r="Z7" s="194">
        <f>COUNTIF(Z8:Z186,"&lt;&gt;")</f>
        <v>0</v>
      </c>
      <c r="AA7" s="194">
        <f>COUNTIF(AA8:AA186,"&lt;&gt;")</f>
        <v>1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351</v>
      </c>
      <c r="B8" s="133" t="s">
        <v>382</v>
      </c>
      <c r="C8" s="118" t="s">
        <v>383</v>
      </c>
      <c r="D8" s="120">
        <f aca="true" t="shared" si="0" ref="D8:D24">SUM(L8,T8,AB8,AJ8,AR8,AZ8)</f>
        <v>0</v>
      </c>
      <c r="E8" s="120">
        <f aca="true" t="shared" si="1" ref="E8:E24">SUM(M8,U8,AC8,AK8,AS8,BA8)</f>
        <v>0</v>
      </c>
      <c r="F8" s="120">
        <f aca="true" t="shared" si="2" ref="F8:F24">SUM(D8:E8)</f>
        <v>0</v>
      </c>
      <c r="G8" s="120">
        <f aca="true" t="shared" si="3" ref="G8:G24">SUM(O8,W8,AE8,AM8,AU8,BC8)</f>
        <v>0</v>
      </c>
      <c r="H8" s="120">
        <f aca="true" t="shared" si="4" ref="H8:H24">SUM(P8,X8,AF8,AN8,AV8,BD8)</f>
        <v>0</v>
      </c>
      <c r="I8" s="120">
        <f aca="true" t="shared" si="5" ref="I8:I24">SUM(G8:H8)</f>
        <v>0</v>
      </c>
      <c r="J8" s="123"/>
      <c r="K8" s="124"/>
      <c r="L8" s="120">
        <v>0</v>
      </c>
      <c r="M8" s="120">
        <v>0</v>
      </c>
      <c r="N8" s="120">
        <f aca="true" t="shared" si="6" ref="N8:N24">SUM(L8,+M8)</f>
        <v>0</v>
      </c>
      <c r="O8" s="120">
        <v>0</v>
      </c>
      <c r="P8" s="120">
        <v>0</v>
      </c>
      <c r="Q8" s="120">
        <f aca="true" t="shared" si="7" ref="Q8:Q24">SUM(O8,+P8)</f>
        <v>0</v>
      </c>
      <c r="R8" s="123"/>
      <c r="S8" s="124"/>
      <c r="T8" s="120">
        <v>0</v>
      </c>
      <c r="U8" s="120">
        <v>0</v>
      </c>
      <c r="V8" s="120">
        <f aca="true" t="shared" si="8" ref="V8:V24">+SUM(T8,U8)</f>
        <v>0</v>
      </c>
      <c r="W8" s="120">
        <v>0</v>
      </c>
      <c r="X8" s="120">
        <v>0</v>
      </c>
      <c r="Y8" s="120">
        <f aca="true" t="shared" si="9" ref="Y8:Y24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4">+SUM(AB8,AC8)</f>
        <v>0</v>
      </c>
      <c r="AE8" s="120">
        <v>0</v>
      </c>
      <c r="AF8" s="120">
        <v>0</v>
      </c>
      <c r="AG8" s="120">
        <f aca="true" t="shared" si="11" ref="AG8:AG24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4">SUM(AJ8,+AK8)</f>
        <v>0</v>
      </c>
      <c r="AM8" s="120">
        <v>0</v>
      </c>
      <c r="AN8" s="120">
        <v>0</v>
      </c>
      <c r="AO8" s="120">
        <f aca="true" t="shared" si="13" ref="AO8:AO24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4">SUM(AR8,+AS8)</f>
        <v>0</v>
      </c>
      <c r="AU8" s="120">
        <v>0</v>
      </c>
      <c r="AV8" s="120">
        <v>0</v>
      </c>
      <c r="AW8" s="120">
        <f aca="true" t="shared" si="15" ref="AW8:AW24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4">SUM(AZ8,BA8)</f>
        <v>0</v>
      </c>
      <c r="BC8" s="120">
        <v>0</v>
      </c>
      <c r="BD8" s="120">
        <v>0</v>
      </c>
      <c r="BE8" s="120">
        <f aca="true" t="shared" si="17" ref="BE8:BE24">SUM(BC8,+BD8)</f>
        <v>0</v>
      </c>
    </row>
    <row r="9" spans="1:57" s="122" customFormat="1" ht="12" customHeight="1">
      <c r="A9" s="118" t="s">
        <v>351</v>
      </c>
      <c r="B9" s="133" t="s">
        <v>370</v>
      </c>
      <c r="C9" s="118" t="s">
        <v>384</v>
      </c>
      <c r="D9" s="120">
        <f t="shared" si="0"/>
        <v>0</v>
      </c>
      <c r="E9" s="120">
        <f t="shared" si="1"/>
        <v>515540</v>
      </c>
      <c r="F9" s="120">
        <f t="shared" si="2"/>
        <v>515540</v>
      </c>
      <c r="G9" s="120">
        <f t="shared" si="3"/>
        <v>98758</v>
      </c>
      <c r="H9" s="120">
        <f t="shared" si="4"/>
        <v>119483</v>
      </c>
      <c r="I9" s="120">
        <f t="shared" si="5"/>
        <v>218241</v>
      </c>
      <c r="J9" s="123" t="s">
        <v>368</v>
      </c>
      <c r="K9" s="124" t="s">
        <v>369</v>
      </c>
      <c r="L9" s="120">
        <v>0</v>
      </c>
      <c r="M9" s="120">
        <v>515540</v>
      </c>
      <c r="N9" s="120">
        <f t="shared" si="6"/>
        <v>515540</v>
      </c>
      <c r="O9" s="120">
        <v>98758</v>
      </c>
      <c r="P9" s="120">
        <v>119483</v>
      </c>
      <c r="Q9" s="120">
        <f t="shared" si="7"/>
        <v>218241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351</v>
      </c>
      <c r="B10" s="133" t="s">
        <v>377</v>
      </c>
      <c r="C10" s="118" t="s">
        <v>385</v>
      </c>
      <c r="D10" s="120">
        <f t="shared" si="0"/>
        <v>0</v>
      </c>
      <c r="E10" s="120">
        <f t="shared" si="1"/>
        <v>43528</v>
      </c>
      <c r="F10" s="120">
        <f t="shared" si="2"/>
        <v>43528</v>
      </c>
      <c r="G10" s="120">
        <f t="shared" si="3"/>
        <v>0</v>
      </c>
      <c r="H10" s="120">
        <f t="shared" si="4"/>
        <v>146787</v>
      </c>
      <c r="I10" s="120">
        <f t="shared" si="5"/>
        <v>146787</v>
      </c>
      <c r="J10" s="123" t="s">
        <v>375</v>
      </c>
      <c r="K10" s="124" t="s">
        <v>376</v>
      </c>
      <c r="L10" s="120">
        <v>0</v>
      </c>
      <c r="M10" s="120">
        <v>43528</v>
      </c>
      <c r="N10" s="120">
        <f t="shared" si="6"/>
        <v>43528</v>
      </c>
      <c r="O10" s="120">
        <v>0</v>
      </c>
      <c r="P10" s="120">
        <v>146787</v>
      </c>
      <c r="Q10" s="120">
        <f t="shared" si="7"/>
        <v>146787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351</v>
      </c>
      <c r="B11" s="133" t="s">
        <v>371</v>
      </c>
      <c r="C11" s="118" t="s">
        <v>386</v>
      </c>
      <c r="D11" s="120">
        <f t="shared" si="0"/>
        <v>0</v>
      </c>
      <c r="E11" s="120">
        <f t="shared" si="1"/>
        <v>109027</v>
      </c>
      <c r="F11" s="120">
        <f t="shared" si="2"/>
        <v>109027</v>
      </c>
      <c r="G11" s="120">
        <f t="shared" si="3"/>
        <v>29898</v>
      </c>
      <c r="H11" s="120">
        <f t="shared" si="4"/>
        <v>37088</v>
      </c>
      <c r="I11" s="120">
        <f t="shared" si="5"/>
        <v>66986</v>
      </c>
      <c r="J11" s="123" t="s">
        <v>368</v>
      </c>
      <c r="K11" s="124" t="s">
        <v>369</v>
      </c>
      <c r="L11" s="120">
        <v>0</v>
      </c>
      <c r="M11" s="120">
        <v>109027</v>
      </c>
      <c r="N11" s="120">
        <f t="shared" si="6"/>
        <v>109027</v>
      </c>
      <c r="O11" s="120">
        <v>29898</v>
      </c>
      <c r="P11" s="120">
        <v>37088</v>
      </c>
      <c r="Q11" s="120">
        <f t="shared" si="7"/>
        <v>66986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351</v>
      </c>
      <c r="B12" s="133" t="s">
        <v>358</v>
      </c>
      <c r="C12" s="118" t="s">
        <v>387</v>
      </c>
      <c r="D12" s="130">
        <f t="shared" si="0"/>
        <v>0</v>
      </c>
      <c r="E12" s="130">
        <f t="shared" si="1"/>
        <v>2611</v>
      </c>
      <c r="F12" s="130">
        <f t="shared" si="2"/>
        <v>2611</v>
      </c>
      <c r="G12" s="130">
        <f t="shared" si="3"/>
        <v>0</v>
      </c>
      <c r="H12" s="130">
        <f t="shared" si="4"/>
        <v>67730</v>
      </c>
      <c r="I12" s="130">
        <f t="shared" si="5"/>
        <v>67730</v>
      </c>
      <c r="J12" s="119" t="s">
        <v>364</v>
      </c>
      <c r="K12" s="118" t="s">
        <v>365</v>
      </c>
      <c r="L12" s="130">
        <v>0</v>
      </c>
      <c r="M12" s="130">
        <v>2611</v>
      </c>
      <c r="N12" s="130">
        <f t="shared" si="6"/>
        <v>2611</v>
      </c>
      <c r="O12" s="130">
        <v>0</v>
      </c>
      <c r="P12" s="130">
        <v>0</v>
      </c>
      <c r="Q12" s="130">
        <f t="shared" si="7"/>
        <v>0</v>
      </c>
      <c r="R12" s="119" t="s">
        <v>356</v>
      </c>
      <c r="S12" s="118" t="s">
        <v>357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67730</v>
      </c>
      <c r="Y12" s="130">
        <f t="shared" si="9"/>
        <v>67730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351</v>
      </c>
      <c r="B13" s="133" t="s">
        <v>362</v>
      </c>
      <c r="C13" s="118" t="s">
        <v>388</v>
      </c>
      <c r="D13" s="130">
        <f t="shared" si="0"/>
        <v>0</v>
      </c>
      <c r="E13" s="130">
        <f t="shared" si="1"/>
        <v>298588</v>
      </c>
      <c r="F13" s="130">
        <f t="shared" si="2"/>
        <v>298588</v>
      </c>
      <c r="G13" s="130">
        <f t="shared" si="3"/>
        <v>0</v>
      </c>
      <c r="H13" s="130">
        <f t="shared" si="4"/>
        <v>57315</v>
      </c>
      <c r="I13" s="130">
        <f t="shared" si="5"/>
        <v>57315</v>
      </c>
      <c r="J13" s="119" t="s">
        <v>360</v>
      </c>
      <c r="K13" s="118" t="s">
        <v>361</v>
      </c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57315</v>
      </c>
      <c r="Q13" s="130">
        <f t="shared" si="7"/>
        <v>57315</v>
      </c>
      <c r="R13" s="119" t="s">
        <v>379</v>
      </c>
      <c r="S13" s="118" t="s">
        <v>380</v>
      </c>
      <c r="T13" s="130">
        <v>0</v>
      </c>
      <c r="U13" s="130">
        <v>298588</v>
      </c>
      <c r="V13" s="130">
        <f t="shared" si="8"/>
        <v>298588</v>
      </c>
      <c r="W13" s="130">
        <v>0</v>
      </c>
      <c r="X13" s="130"/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351</v>
      </c>
      <c r="B14" s="133" t="s">
        <v>363</v>
      </c>
      <c r="C14" s="118" t="s">
        <v>389</v>
      </c>
      <c r="D14" s="130">
        <f t="shared" si="0"/>
        <v>0</v>
      </c>
      <c r="E14" s="130">
        <f t="shared" si="1"/>
        <v>208925</v>
      </c>
      <c r="F14" s="130">
        <f t="shared" si="2"/>
        <v>208925</v>
      </c>
      <c r="G14" s="130">
        <f t="shared" si="3"/>
        <v>0</v>
      </c>
      <c r="H14" s="130">
        <f t="shared" si="4"/>
        <v>53139</v>
      </c>
      <c r="I14" s="130">
        <f t="shared" si="5"/>
        <v>53139</v>
      </c>
      <c r="J14" s="119" t="s">
        <v>379</v>
      </c>
      <c r="K14" s="118" t="s">
        <v>380</v>
      </c>
      <c r="L14" s="130">
        <v>0</v>
      </c>
      <c r="M14" s="130">
        <v>208925</v>
      </c>
      <c r="N14" s="130">
        <f t="shared" si="6"/>
        <v>208925</v>
      </c>
      <c r="O14" s="130">
        <v>0</v>
      </c>
      <c r="P14" s="130">
        <v>0</v>
      </c>
      <c r="Q14" s="130">
        <f t="shared" si="7"/>
        <v>0</v>
      </c>
      <c r="R14" s="119" t="s">
        <v>360</v>
      </c>
      <c r="S14" s="118" t="s">
        <v>361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53139</v>
      </c>
      <c r="Y14" s="130">
        <f t="shared" si="9"/>
        <v>53139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351</v>
      </c>
      <c r="B15" s="133" t="s">
        <v>359</v>
      </c>
      <c r="C15" s="118" t="s">
        <v>390</v>
      </c>
      <c r="D15" s="130">
        <f t="shared" si="0"/>
        <v>0</v>
      </c>
      <c r="E15" s="130">
        <f t="shared" si="1"/>
        <v>319807</v>
      </c>
      <c r="F15" s="130">
        <f t="shared" si="2"/>
        <v>319807</v>
      </c>
      <c r="G15" s="130">
        <f t="shared" si="3"/>
        <v>0</v>
      </c>
      <c r="H15" s="130">
        <f t="shared" si="4"/>
        <v>22270</v>
      </c>
      <c r="I15" s="130">
        <f t="shared" si="5"/>
        <v>22270</v>
      </c>
      <c r="J15" s="119" t="s">
        <v>356</v>
      </c>
      <c r="K15" s="118" t="s">
        <v>357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22270</v>
      </c>
      <c r="Q15" s="130">
        <f t="shared" si="7"/>
        <v>22270</v>
      </c>
      <c r="R15" s="119" t="s">
        <v>364</v>
      </c>
      <c r="S15" s="118" t="s">
        <v>365</v>
      </c>
      <c r="T15" s="130">
        <v>0</v>
      </c>
      <c r="U15" s="130">
        <v>319807</v>
      </c>
      <c r="V15" s="130">
        <f t="shared" si="8"/>
        <v>319807</v>
      </c>
      <c r="W15" s="130">
        <v>0</v>
      </c>
      <c r="X15" s="130">
        <v>0</v>
      </c>
      <c r="Y15" s="130">
        <f t="shared" si="9"/>
        <v>0</v>
      </c>
      <c r="Z15" s="119"/>
      <c r="AA15" s="118" t="s">
        <v>391</v>
      </c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351</v>
      </c>
      <c r="B16" s="133" t="s">
        <v>354</v>
      </c>
      <c r="C16" s="118" t="s">
        <v>392</v>
      </c>
      <c r="D16" s="130">
        <f t="shared" si="0"/>
        <v>0</v>
      </c>
      <c r="E16" s="130">
        <f t="shared" si="1"/>
        <v>144978</v>
      </c>
      <c r="F16" s="130">
        <f t="shared" si="2"/>
        <v>144978</v>
      </c>
      <c r="G16" s="130">
        <f t="shared" si="3"/>
        <v>0</v>
      </c>
      <c r="H16" s="130">
        <f t="shared" si="4"/>
        <v>95172</v>
      </c>
      <c r="I16" s="130">
        <f t="shared" si="5"/>
        <v>95172</v>
      </c>
      <c r="J16" s="119" t="s">
        <v>366</v>
      </c>
      <c r="K16" s="118" t="s">
        <v>367</v>
      </c>
      <c r="L16" s="130">
        <v>0</v>
      </c>
      <c r="M16" s="130">
        <v>144978</v>
      </c>
      <c r="N16" s="130">
        <f t="shared" si="6"/>
        <v>144978</v>
      </c>
      <c r="O16" s="130">
        <v>0</v>
      </c>
      <c r="P16" s="130">
        <v>0</v>
      </c>
      <c r="Q16" s="130">
        <f t="shared" si="7"/>
        <v>0</v>
      </c>
      <c r="R16" s="119" t="s">
        <v>352</v>
      </c>
      <c r="S16" s="118" t="s">
        <v>353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95172</v>
      </c>
      <c r="Y16" s="130">
        <f t="shared" si="9"/>
        <v>95172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351</v>
      </c>
      <c r="B17" s="133" t="s">
        <v>355</v>
      </c>
      <c r="C17" s="118" t="s">
        <v>393</v>
      </c>
      <c r="D17" s="130">
        <f t="shared" si="0"/>
        <v>0</v>
      </c>
      <c r="E17" s="130">
        <f t="shared" si="1"/>
        <v>145210</v>
      </c>
      <c r="F17" s="130">
        <f t="shared" si="2"/>
        <v>145210</v>
      </c>
      <c r="G17" s="130">
        <f t="shared" si="3"/>
        <v>0</v>
      </c>
      <c r="H17" s="130">
        <f t="shared" si="4"/>
        <v>29791</v>
      </c>
      <c r="I17" s="130">
        <f t="shared" si="5"/>
        <v>29791</v>
      </c>
      <c r="J17" s="119" t="s">
        <v>366</v>
      </c>
      <c r="K17" s="118" t="s">
        <v>367</v>
      </c>
      <c r="L17" s="130">
        <v>0</v>
      </c>
      <c r="M17" s="130">
        <v>145210</v>
      </c>
      <c r="N17" s="130">
        <f t="shared" si="6"/>
        <v>145210</v>
      </c>
      <c r="O17" s="130">
        <v>0</v>
      </c>
      <c r="P17" s="130">
        <v>0</v>
      </c>
      <c r="Q17" s="130">
        <f t="shared" si="7"/>
        <v>0</v>
      </c>
      <c r="R17" s="119" t="s">
        <v>352</v>
      </c>
      <c r="S17" s="118" t="s">
        <v>353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29791</v>
      </c>
      <c r="Y17" s="130">
        <f t="shared" si="9"/>
        <v>29791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351</v>
      </c>
      <c r="B18" s="133" t="s">
        <v>381</v>
      </c>
      <c r="C18" s="118" t="s">
        <v>394</v>
      </c>
      <c r="D18" s="130">
        <f t="shared" si="0"/>
        <v>0</v>
      </c>
      <c r="E18" s="130">
        <f t="shared" si="1"/>
        <v>141695</v>
      </c>
      <c r="F18" s="130">
        <f t="shared" si="2"/>
        <v>141695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 t="s">
        <v>379</v>
      </c>
      <c r="K18" s="118" t="s">
        <v>380</v>
      </c>
      <c r="L18" s="130">
        <v>0</v>
      </c>
      <c r="M18" s="130">
        <v>141695</v>
      </c>
      <c r="N18" s="130">
        <f t="shared" si="6"/>
        <v>141695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351</v>
      </c>
      <c r="B19" s="133" t="s">
        <v>395</v>
      </c>
      <c r="C19" s="118" t="s">
        <v>396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351</v>
      </c>
      <c r="B20" s="133" t="s">
        <v>378</v>
      </c>
      <c r="C20" s="118" t="s">
        <v>397</v>
      </c>
      <c r="D20" s="130">
        <f t="shared" si="0"/>
        <v>0</v>
      </c>
      <c r="E20" s="130">
        <f t="shared" si="1"/>
        <v>14062</v>
      </c>
      <c r="F20" s="130">
        <f t="shared" si="2"/>
        <v>14062</v>
      </c>
      <c r="G20" s="130">
        <f t="shared" si="3"/>
        <v>0</v>
      </c>
      <c r="H20" s="130">
        <f t="shared" si="4"/>
        <v>14198</v>
      </c>
      <c r="I20" s="130">
        <f t="shared" si="5"/>
        <v>14198</v>
      </c>
      <c r="J20" s="119" t="s">
        <v>375</v>
      </c>
      <c r="K20" s="118" t="s">
        <v>376</v>
      </c>
      <c r="L20" s="130">
        <v>0</v>
      </c>
      <c r="M20" s="130">
        <v>14062</v>
      </c>
      <c r="N20" s="130">
        <f t="shared" si="6"/>
        <v>14062</v>
      </c>
      <c r="O20" s="130">
        <v>0</v>
      </c>
      <c r="P20" s="130">
        <v>14198</v>
      </c>
      <c r="Q20" s="130">
        <f t="shared" si="7"/>
        <v>14198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351</v>
      </c>
      <c r="B21" s="133" t="s">
        <v>398</v>
      </c>
      <c r="C21" s="118" t="s">
        <v>399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351</v>
      </c>
      <c r="B22" s="133" t="s">
        <v>372</v>
      </c>
      <c r="C22" s="118" t="s">
        <v>400</v>
      </c>
      <c r="D22" s="130">
        <f t="shared" si="0"/>
        <v>0</v>
      </c>
      <c r="E22" s="130">
        <f t="shared" si="1"/>
        <v>57322</v>
      </c>
      <c r="F22" s="130">
        <f t="shared" si="2"/>
        <v>57322</v>
      </c>
      <c r="G22" s="130">
        <f t="shared" si="3"/>
        <v>11609</v>
      </c>
      <c r="H22" s="130">
        <f t="shared" si="4"/>
        <v>17321</v>
      </c>
      <c r="I22" s="130">
        <f t="shared" si="5"/>
        <v>28930</v>
      </c>
      <c r="J22" s="119" t="s">
        <v>368</v>
      </c>
      <c r="K22" s="118" t="s">
        <v>369</v>
      </c>
      <c r="L22" s="130">
        <v>0</v>
      </c>
      <c r="M22" s="130">
        <v>57322</v>
      </c>
      <c r="N22" s="130">
        <f t="shared" si="6"/>
        <v>57322</v>
      </c>
      <c r="O22" s="130">
        <v>11609</v>
      </c>
      <c r="P22" s="130">
        <v>17321</v>
      </c>
      <c r="Q22" s="130">
        <f t="shared" si="7"/>
        <v>28930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351</v>
      </c>
      <c r="B23" s="133" t="s">
        <v>373</v>
      </c>
      <c r="C23" s="118" t="s">
        <v>401</v>
      </c>
      <c r="D23" s="130">
        <f t="shared" si="0"/>
        <v>0</v>
      </c>
      <c r="E23" s="130">
        <f t="shared" si="1"/>
        <v>105068</v>
      </c>
      <c r="F23" s="130">
        <f t="shared" si="2"/>
        <v>105068</v>
      </c>
      <c r="G23" s="130">
        <f t="shared" si="3"/>
        <v>17224</v>
      </c>
      <c r="H23" s="130">
        <f t="shared" si="4"/>
        <v>28529</v>
      </c>
      <c r="I23" s="130">
        <f t="shared" si="5"/>
        <v>45753</v>
      </c>
      <c r="J23" s="119" t="s">
        <v>368</v>
      </c>
      <c r="K23" s="118" t="s">
        <v>369</v>
      </c>
      <c r="L23" s="130">
        <v>0</v>
      </c>
      <c r="M23" s="130">
        <v>105068</v>
      </c>
      <c r="N23" s="130">
        <f t="shared" si="6"/>
        <v>105068</v>
      </c>
      <c r="O23" s="130">
        <v>17224</v>
      </c>
      <c r="P23" s="130">
        <v>28529</v>
      </c>
      <c r="Q23" s="130">
        <f t="shared" si="7"/>
        <v>45753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351</v>
      </c>
      <c r="B24" s="133" t="s">
        <v>374</v>
      </c>
      <c r="C24" s="118" t="s">
        <v>402</v>
      </c>
      <c r="D24" s="130">
        <f t="shared" si="0"/>
        <v>0</v>
      </c>
      <c r="E24" s="130">
        <f t="shared" si="1"/>
        <v>42629</v>
      </c>
      <c r="F24" s="130">
        <f t="shared" si="2"/>
        <v>42629</v>
      </c>
      <c r="G24" s="130">
        <f t="shared" si="3"/>
        <v>23056</v>
      </c>
      <c r="H24" s="130">
        <f t="shared" si="4"/>
        <v>24001</v>
      </c>
      <c r="I24" s="130">
        <f t="shared" si="5"/>
        <v>47057</v>
      </c>
      <c r="J24" s="119" t="s">
        <v>368</v>
      </c>
      <c r="K24" s="118" t="s">
        <v>369</v>
      </c>
      <c r="L24" s="130">
        <v>0</v>
      </c>
      <c r="M24" s="130">
        <v>42629</v>
      </c>
      <c r="N24" s="130">
        <f t="shared" si="6"/>
        <v>42629</v>
      </c>
      <c r="O24" s="130">
        <v>23056</v>
      </c>
      <c r="P24" s="130">
        <v>24001</v>
      </c>
      <c r="Q24" s="130">
        <f t="shared" si="7"/>
        <v>47057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</sheetData>
  <sheetProtection/>
  <autoFilter ref="A6:BE24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318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263</v>
      </c>
      <c r="B2" s="149" t="s">
        <v>264</v>
      </c>
      <c r="C2" s="158" t="s">
        <v>276</v>
      </c>
      <c r="D2" s="167" t="s">
        <v>319</v>
      </c>
      <c r="E2" s="168"/>
      <c r="F2" s="116" t="s">
        <v>320</v>
      </c>
      <c r="G2" s="48"/>
      <c r="H2" s="48"/>
      <c r="I2" s="95"/>
      <c r="J2" s="116" t="s">
        <v>321</v>
      </c>
      <c r="K2" s="48"/>
      <c r="L2" s="48"/>
      <c r="M2" s="95"/>
      <c r="N2" s="116" t="s">
        <v>322</v>
      </c>
      <c r="O2" s="48"/>
      <c r="P2" s="48"/>
      <c r="Q2" s="95"/>
      <c r="R2" s="116" t="s">
        <v>323</v>
      </c>
      <c r="S2" s="48"/>
      <c r="T2" s="48"/>
      <c r="U2" s="95"/>
      <c r="V2" s="116" t="s">
        <v>324</v>
      </c>
      <c r="W2" s="48"/>
      <c r="X2" s="48"/>
      <c r="Y2" s="95"/>
      <c r="Z2" s="116" t="s">
        <v>325</v>
      </c>
      <c r="AA2" s="48"/>
      <c r="AB2" s="48"/>
      <c r="AC2" s="95"/>
      <c r="AD2" s="116" t="s">
        <v>326</v>
      </c>
      <c r="AE2" s="48"/>
      <c r="AF2" s="48"/>
      <c r="AG2" s="95"/>
      <c r="AH2" s="116" t="s">
        <v>327</v>
      </c>
      <c r="AI2" s="48"/>
      <c r="AJ2" s="48"/>
      <c r="AK2" s="95"/>
      <c r="AL2" s="116" t="s">
        <v>328</v>
      </c>
      <c r="AM2" s="48"/>
      <c r="AN2" s="48"/>
      <c r="AO2" s="95"/>
      <c r="AP2" s="116" t="s">
        <v>329</v>
      </c>
      <c r="AQ2" s="48"/>
      <c r="AR2" s="48"/>
      <c r="AS2" s="95"/>
      <c r="AT2" s="116" t="s">
        <v>330</v>
      </c>
      <c r="AU2" s="48"/>
      <c r="AV2" s="48"/>
      <c r="AW2" s="95"/>
      <c r="AX2" s="116" t="s">
        <v>331</v>
      </c>
      <c r="AY2" s="48"/>
      <c r="AZ2" s="48"/>
      <c r="BA2" s="95"/>
      <c r="BB2" s="116" t="s">
        <v>332</v>
      </c>
      <c r="BC2" s="48"/>
      <c r="BD2" s="48"/>
      <c r="BE2" s="95"/>
      <c r="BF2" s="116" t="s">
        <v>333</v>
      </c>
      <c r="BG2" s="48"/>
      <c r="BH2" s="48"/>
      <c r="BI2" s="95"/>
      <c r="BJ2" s="116" t="s">
        <v>334</v>
      </c>
      <c r="BK2" s="48"/>
      <c r="BL2" s="48"/>
      <c r="BM2" s="95"/>
      <c r="BN2" s="116" t="s">
        <v>335</v>
      </c>
      <c r="BO2" s="48"/>
      <c r="BP2" s="48"/>
      <c r="BQ2" s="95"/>
      <c r="BR2" s="116" t="s">
        <v>336</v>
      </c>
      <c r="BS2" s="48"/>
      <c r="BT2" s="48"/>
      <c r="BU2" s="95"/>
      <c r="BV2" s="116" t="s">
        <v>337</v>
      </c>
      <c r="BW2" s="48"/>
      <c r="BX2" s="48"/>
      <c r="BY2" s="95"/>
      <c r="BZ2" s="116" t="s">
        <v>338</v>
      </c>
      <c r="CA2" s="48"/>
      <c r="CB2" s="48"/>
      <c r="CC2" s="95"/>
      <c r="CD2" s="116" t="s">
        <v>339</v>
      </c>
      <c r="CE2" s="48"/>
      <c r="CF2" s="48"/>
      <c r="CG2" s="95"/>
      <c r="CH2" s="116" t="s">
        <v>340</v>
      </c>
      <c r="CI2" s="48"/>
      <c r="CJ2" s="48"/>
      <c r="CK2" s="95"/>
      <c r="CL2" s="116" t="s">
        <v>341</v>
      </c>
      <c r="CM2" s="48"/>
      <c r="CN2" s="48"/>
      <c r="CO2" s="95"/>
      <c r="CP2" s="116" t="s">
        <v>342</v>
      </c>
      <c r="CQ2" s="48"/>
      <c r="CR2" s="48"/>
      <c r="CS2" s="95"/>
      <c r="CT2" s="116" t="s">
        <v>343</v>
      </c>
      <c r="CU2" s="48"/>
      <c r="CV2" s="48"/>
      <c r="CW2" s="95"/>
      <c r="CX2" s="116" t="s">
        <v>344</v>
      </c>
      <c r="CY2" s="48"/>
      <c r="CZ2" s="48"/>
      <c r="DA2" s="95"/>
      <c r="DB2" s="116" t="s">
        <v>345</v>
      </c>
      <c r="DC2" s="48"/>
      <c r="DD2" s="48"/>
      <c r="DE2" s="95"/>
      <c r="DF2" s="116" t="s">
        <v>346</v>
      </c>
      <c r="DG2" s="48"/>
      <c r="DH2" s="48"/>
      <c r="DI2" s="95"/>
      <c r="DJ2" s="116" t="s">
        <v>347</v>
      </c>
      <c r="DK2" s="48"/>
      <c r="DL2" s="48"/>
      <c r="DM2" s="95"/>
      <c r="DN2" s="116" t="s">
        <v>348</v>
      </c>
      <c r="DO2" s="48"/>
      <c r="DP2" s="48"/>
      <c r="DQ2" s="95"/>
      <c r="DR2" s="116" t="s">
        <v>349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273</v>
      </c>
      <c r="E4" s="161" t="s">
        <v>274</v>
      </c>
      <c r="F4" s="161" t="s">
        <v>350</v>
      </c>
      <c r="G4" s="161" t="s">
        <v>265</v>
      </c>
      <c r="H4" s="161" t="s">
        <v>273</v>
      </c>
      <c r="I4" s="161" t="s">
        <v>274</v>
      </c>
      <c r="J4" s="161" t="s">
        <v>350</v>
      </c>
      <c r="K4" s="161" t="s">
        <v>265</v>
      </c>
      <c r="L4" s="161" t="s">
        <v>273</v>
      </c>
      <c r="M4" s="161" t="s">
        <v>274</v>
      </c>
      <c r="N4" s="161" t="s">
        <v>350</v>
      </c>
      <c r="O4" s="161" t="s">
        <v>265</v>
      </c>
      <c r="P4" s="161" t="s">
        <v>273</v>
      </c>
      <c r="Q4" s="161" t="s">
        <v>274</v>
      </c>
      <c r="R4" s="161" t="s">
        <v>350</v>
      </c>
      <c r="S4" s="161" t="s">
        <v>265</v>
      </c>
      <c r="T4" s="161" t="s">
        <v>273</v>
      </c>
      <c r="U4" s="161" t="s">
        <v>274</v>
      </c>
      <c r="V4" s="161" t="s">
        <v>350</v>
      </c>
      <c r="W4" s="161" t="s">
        <v>265</v>
      </c>
      <c r="X4" s="161" t="s">
        <v>273</v>
      </c>
      <c r="Y4" s="161" t="s">
        <v>274</v>
      </c>
      <c r="Z4" s="161" t="s">
        <v>350</v>
      </c>
      <c r="AA4" s="161" t="s">
        <v>265</v>
      </c>
      <c r="AB4" s="161" t="s">
        <v>273</v>
      </c>
      <c r="AC4" s="161" t="s">
        <v>274</v>
      </c>
      <c r="AD4" s="161" t="s">
        <v>350</v>
      </c>
      <c r="AE4" s="161" t="s">
        <v>265</v>
      </c>
      <c r="AF4" s="161" t="s">
        <v>273</v>
      </c>
      <c r="AG4" s="161" t="s">
        <v>274</v>
      </c>
      <c r="AH4" s="161" t="s">
        <v>350</v>
      </c>
      <c r="AI4" s="161" t="s">
        <v>265</v>
      </c>
      <c r="AJ4" s="161" t="s">
        <v>273</v>
      </c>
      <c r="AK4" s="161" t="s">
        <v>274</v>
      </c>
      <c r="AL4" s="161" t="s">
        <v>350</v>
      </c>
      <c r="AM4" s="161" t="s">
        <v>265</v>
      </c>
      <c r="AN4" s="161" t="s">
        <v>273</v>
      </c>
      <c r="AO4" s="161" t="s">
        <v>274</v>
      </c>
      <c r="AP4" s="161" t="s">
        <v>350</v>
      </c>
      <c r="AQ4" s="161" t="s">
        <v>265</v>
      </c>
      <c r="AR4" s="161" t="s">
        <v>273</v>
      </c>
      <c r="AS4" s="161" t="s">
        <v>274</v>
      </c>
      <c r="AT4" s="161" t="s">
        <v>350</v>
      </c>
      <c r="AU4" s="161" t="s">
        <v>265</v>
      </c>
      <c r="AV4" s="161" t="s">
        <v>273</v>
      </c>
      <c r="AW4" s="161" t="s">
        <v>274</v>
      </c>
      <c r="AX4" s="161" t="s">
        <v>350</v>
      </c>
      <c r="AY4" s="161" t="s">
        <v>265</v>
      </c>
      <c r="AZ4" s="161" t="s">
        <v>273</v>
      </c>
      <c r="BA4" s="161" t="s">
        <v>274</v>
      </c>
      <c r="BB4" s="161" t="s">
        <v>350</v>
      </c>
      <c r="BC4" s="161" t="s">
        <v>265</v>
      </c>
      <c r="BD4" s="161" t="s">
        <v>273</v>
      </c>
      <c r="BE4" s="161" t="s">
        <v>274</v>
      </c>
      <c r="BF4" s="161" t="s">
        <v>350</v>
      </c>
      <c r="BG4" s="161" t="s">
        <v>265</v>
      </c>
      <c r="BH4" s="161" t="s">
        <v>273</v>
      </c>
      <c r="BI4" s="161" t="s">
        <v>274</v>
      </c>
      <c r="BJ4" s="161" t="s">
        <v>350</v>
      </c>
      <c r="BK4" s="161" t="s">
        <v>265</v>
      </c>
      <c r="BL4" s="161" t="s">
        <v>273</v>
      </c>
      <c r="BM4" s="161" t="s">
        <v>274</v>
      </c>
      <c r="BN4" s="161" t="s">
        <v>350</v>
      </c>
      <c r="BO4" s="161" t="s">
        <v>265</v>
      </c>
      <c r="BP4" s="161" t="s">
        <v>273</v>
      </c>
      <c r="BQ4" s="161" t="s">
        <v>274</v>
      </c>
      <c r="BR4" s="161" t="s">
        <v>350</v>
      </c>
      <c r="BS4" s="161" t="s">
        <v>265</v>
      </c>
      <c r="BT4" s="161" t="s">
        <v>273</v>
      </c>
      <c r="BU4" s="161" t="s">
        <v>274</v>
      </c>
      <c r="BV4" s="161" t="s">
        <v>350</v>
      </c>
      <c r="BW4" s="161" t="s">
        <v>265</v>
      </c>
      <c r="BX4" s="161" t="s">
        <v>273</v>
      </c>
      <c r="BY4" s="161" t="s">
        <v>274</v>
      </c>
      <c r="BZ4" s="161" t="s">
        <v>350</v>
      </c>
      <c r="CA4" s="161" t="s">
        <v>265</v>
      </c>
      <c r="CB4" s="161" t="s">
        <v>273</v>
      </c>
      <c r="CC4" s="161" t="s">
        <v>274</v>
      </c>
      <c r="CD4" s="161" t="s">
        <v>350</v>
      </c>
      <c r="CE4" s="161" t="s">
        <v>265</v>
      </c>
      <c r="CF4" s="161" t="s">
        <v>273</v>
      </c>
      <c r="CG4" s="161" t="s">
        <v>274</v>
      </c>
      <c r="CH4" s="161" t="s">
        <v>350</v>
      </c>
      <c r="CI4" s="161" t="s">
        <v>265</v>
      </c>
      <c r="CJ4" s="161" t="s">
        <v>273</v>
      </c>
      <c r="CK4" s="161" t="s">
        <v>274</v>
      </c>
      <c r="CL4" s="161" t="s">
        <v>350</v>
      </c>
      <c r="CM4" s="161" t="s">
        <v>265</v>
      </c>
      <c r="CN4" s="161" t="s">
        <v>273</v>
      </c>
      <c r="CO4" s="161" t="s">
        <v>274</v>
      </c>
      <c r="CP4" s="161" t="s">
        <v>350</v>
      </c>
      <c r="CQ4" s="161" t="s">
        <v>265</v>
      </c>
      <c r="CR4" s="161" t="s">
        <v>273</v>
      </c>
      <c r="CS4" s="161" t="s">
        <v>274</v>
      </c>
      <c r="CT4" s="161" t="s">
        <v>350</v>
      </c>
      <c r="CU4" s="161" t="s">
        <v>265</v>
      </c>
      <c r="CV4" s="161" t="s">
        <v>273</v>
      </c>
      <c r="CW4" s="161" t="s">
        <v>274</v>
      </c>
      <c r="CX4" s="161" t="s">
        <v>350</v>
      </c>
      <c r="CY4" s="161" t="s">
        <v>265</v>
      </c>
      <c r="CZ4" s="161" t="s">
        <v>273</v>
      </c>
      <c r="DA4" s="161" t="s">
        <v>274</v>
      </c>
      <c r="DB4" s="161" t="s">
        <v>350</v>
      </c>
      <c r="DC4" s="161" t="s">
        <v>265</v>
      </c>
      <c r="DD4" s="161" t="s">
        <v>273</v>
      </c>
      <c r="DE4" s="161" t="s">
        <v>274</v>
      </c>
      <c r="DF4" s="161" t="s">
        <v>350</v>
      </c>
      <c r="DG4" s="161" t="s">
        <v>265</v>
      </c>
      <c r="DH4" s="161" t="s">
        <v>273</v>
      </c>
      <c r="DI4" s="161" t="s">
        <v>274</v>
      </c>
      <c r="DJ4" s="161" t="s">
        <v>350</v>
      </c>
      <c r="DK4" s="161" t="s">
        <v>265</v>
      </c>
      <c r="DL4" s="161" t="s">
        <v>273</v>
      </c>
      <c r="DM4" s="161" t="s">
        <v>274</v>
      </c>
      <c r="DN4" s="161" t="s">
        <v>350</v>
      </c>
      <c r="DO4" s="161" t="s">
        <v>265</v>
      </c>
      <c r="DP4" s="161" t="s">
        <v>273</v>
      </c>
      <c r="DQ4" s="161" t="s">
        <v>274</v>
      </c>
      <c r="DR4" s="161" t="s">
        <v>350</v>
      </c>
      <c r="DS4" s="161" t="s">
        <v>265</v>
      </c>
      <c r="DT4" s="161" t="s">
        <v>273</v>
      </c>
      <c r="DU4" s="161" t="s">
        <v>274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281</v>
      </c>
      <c r="E6" s="115" t="s">
        <v>281</v>
      </c>
      <c r="F6" s="166"/>
      <c r="G6" s="163"/>
      <c r="H6" s="115" t="s">
        <v>281</v>
      </c>
      <c r="I6" s="115" t="s">
        <v>281</v>
      </c>
      <c r="J6" s="166"/>
      <c r="K6" s="163"/>
      <c r="L6" s="115" t="s">
        <v>281</v>
      </c>
      <c r="M6" s="115" t="s">
        <v>281</v>
      </c>
      <c r="N6" s="166"/>
      <c r="O6" s="163"/>
      <c r="P6" s="115" t="s">
        <v>281</v>
      </c>
      <c r="Q6" s="115" t="s">
        <v>281</v>
      </c>
      <c r="R6" s="166"/>
      <c r="S6" s="163"/>
      <c r="T6" s="115" t="s">
        <v>281</v>
      </c>
      <c r="U6" s="115" t="s">
        <v>281</v>
      </c>
      <c r="V6" s="166"/>
      <c r="W6" s="163"/>
      <c r="X6" s="115" t="s">
        <v>281</v>
      </c>
      <c r="Y6" s="115" t="s">
        <v>281</v>
      </c>
      <c r="Z6" s="166"/>
      <c r="AA6" s="163"/>
      <c r="AB6" s="115" t="s">
        <v>281</v>
      </c>
      <c r="AC6" s="115" t="s">
        <v>281</v>
      </c>
      <c r="AD6" s="166"/>
      <c r="AE6" s="163"/>
      <c r="AF6" s="115" t="s">
        <v>281</v>
      </c>
      <c r="AG6" s="115" t="s">
        <v>281</v>
      </c>
      <c r="AH6" s="166"/>
      <c r="AI6" s="163"/>
      <c r="AJ6" s="115" t="s">
        <v>281</v>
      </c>
      <c r="AK6" s="115" t="s">
        <v>281</v>
      </c>
      <c r="AL6" s="166"/>
      <c r="AM6" s="163"/>
      <c r="AN6" s="115" t="s">
        <v>281</v>
      </c>
      <c r="AO6" s="115" t="s">
        <v>281</v>
      </c>
      <c r="AP6" s="166"/>
      <c r="AQ6" s="163"/>
      <c r="AR6" s="115" t="s">
        <v>281</v>
      </c>
      <c r="AS6" s="115" t="s">
        <v>281</v>
      </c>
      <c r="AT6" s="166"/>
      <c r="AU6" s="163"/>
      <c r="AV6" s="115" t="s">
        <v>281</v>
      </c>
      <c r="AW6" s="115" t="s">
        <v>281</v>
      </c>
      <c r="AX6" s="166"/>
      <c r="AY6" s="163"/>
      <c r="AZ6" s="115" t="s">
        <v>281</v>
      </c>
      <c r="BA6" s="115" t="s">
        <v>281</v>
      </c>
      <c r="BB6" s="166"/>
      <c r="BC6" s="163"/>
      <c r="BD6" s="115" t="s">
        <v>281</v>
      </c>
      <c r="BE6" s="115" t="s">
        <v>281</v>
      </c>
      <c r="BF6" s="166"/>
      <c r="BG6" s="163"/>
      <c r="BH6" s="115" t="s">
        <v>281</v>
      </c>
      <c r="BI6" s="115" t="s">
        <v>281</v>
      </c>
      <c r="BJ6" s="166"/>
      <c r="BK6" s="163"/>
      <c r="BL6" s="115" t="s">
        <v>281</v>
      </c>
      <c r="BM6" s="115" t="s">
        <v>281</v>
      </c>
      <c r="BN6" s="166"/>
      <c r="BO6" s="163"/>
      <c r="BP6" s="115" t="s">
        <v>281</v>
      </c>
      <c r="BQ6" s="115" t="s">
        <v>281</v>
      </c>
      <c r="BR6" s="166"/>
      <c r="BS6" s="163"/>
      <c r="BT6" s="115" t="s">
        <v>281</v>
      </c>
      <c r="BU6" s="115" t="s">
        <v>281</v>
      </c>
      <c r="BV6" s="166"/>
      <c r="BW6" s="163"/>
      <c r="BX6" s="115" t="s">
        <v>281</v>
      </c>
      <c r="BY6" s="115" t="s">
        <v>281</v>
      </c>
      <c r="BZ6" s="166"/>
      <c r="CA6" s="163"/>
      <c r="CB6" s="115" t="s">
        <v>281</v>
      </c>
      <c r="CC6" s="115" t="s">
        <v>281</v>
      </c>
      <c r="CD6" s="166"/>
      <c r="CE6" s="163"/>
      <c r="CF6" s="115" t="s">
        <v>281</v>
      </c>
      <c r="CG6" s="115" t="s">
        <v>281</v>
      </c>
      <c r="CH6" s="166"/>
      <c r="CI6" s="163"/>
      <c r="CJ6" s="115" t="s">
        <v>281</v>
      </c>
      <c r="CK6" s="115" t="s">
        <v>281</v>
      </c>
      <c r="CL6" s="166"/>
      <c r="CM6" s="163"/>
      <c r="CN6" s="115" t="s">
        <v>281</v>
      </c>
      <c r="CO6" s="115" t="s">
        <v>281</v>
      </c>
      <c r="CP6" s="166"/>
      <c r="CQ6" s="163"/>
      <c r="CR6" s="115" t="s">
        <v>281</v>
      </c>
      <c r="CS6" s="115" t="s">
        <v>281</v>
      </c>
      <c r="CT6" s="166"/>
      <c r="CU6" s="163"/>
      <c r="CV6" s="115" t="s">
        <v>281</v>
      </c>
      <c r="CW6" s="115" t="s">
        <v>281</v>
      </c>
      <c r="CX6" s="166"/>
      <c r="CY6" s="163"/>
      <c r="CZ6" s="115" t="s">
        <v>281</v>
      </c>
      <c r="DA6" s="115" t="s">
        <v>281</v>
      </c>
      <c r="DB6" s="166"/>
      <c r="DC6" s="163"/>
      <c r="DD6" s="115" t="s">
        <v>281</v>
      </c>
      <c r="DE6" s="115" t="s">
        <v>281</v>
      </c>
      <c r="DF6" s="166"/>
      <c r="DG6" s="163"/>
      <c r="DH6" s="115" t="s">
        <v>281</v>
      </c>
      <c r="DI6" s="115" t="s">
        <v>281</v>
      </c>
      <c r="DJ6" s="166"/>
      <c r="DK6" s="163"/>
      <c r="DL6" s="115" t="s">
        <v>281</v>
      </c>
      <c r="DM6" s="115" t="s">
        <v>281</v>
      </c>
      <c r="DN6" s="166"/>
      <c r="DO6" s="163"/>
      <c r="DP6" s="115" t="s">
        <v>281</v>
      </c>
      <c r="DQ6" s="115" t="s">
        <v>281</v>
      </c>
      <c r="DR6" s="166"/>
      <c r="DS6" s="163"/>
      <c r="DT6" s="115" t="s">
        <v>281</v>
      </c>
      <c r="DU6" s="115" t="s">
        <v>281</v>
      </c>
    </row>
    <row r="7" spans="1:125" s="122" customFormat="1" ht="12" customHeight="1">
      <c r="A7" s="190" t="s">
        <v>351</v>
      </c>
      <c r="B7" s="193">
        <v>37000</v>
      </c>
      <c r="C7" s="190" t="s">
        <v>244</v>
      </c>
      <c r="D7" s="192">
        <f>SUM(D8:D53)</f>
        <v>2148990</v>
      </c>
      <c r="E7" s="192">
        <f>SUM(E8:E53)</f>
        <v>893369</v>
      </c>
      <c r="F7" s="194">
        <f>COUNTIF(F8:F53,"&lt;&gt;")</f>
        <v>8</v>
      </c>
      <c r="G7" s="194">
        <f>COUNTIF(G8:G53,"&lt;&gt;")</f>
        <v>8</v>
      </c>
      <c r="H7" s="192">
        <f>SUM(H8:H53)</f>
        <v>1005245</v>
      </c>
      <c r="I7" s="192">
        <f>SUM(I8:I53)</f>
        <v>585245</v>
      </c>
      <c r="J7" s="194">
        <f>COUNTIF(J8:J53,"&lt;&gt;")</f>
        <v>8</v>
      </c>
      <c r="K7" s="194">
        <f>COUNTIF(K8:K53,"&lt;&gt;")</f>
        <v>8</v>
      </c>
      <c r="L7" s="192">
        <f>SUM(L8:L53)</f>
        <v>797031</v>
      </c>
      <c r="M7" s="192">
        <f>SUM(M8:M53)</f>
        <v>186384</v>
      </c>
      <c r="N7" s="194">
        <f>COUNTIF(N8:N53,"&lt;&gt;")</f>
        <v>2</v>
      </c>
      <c r="O7" s="194">
        <f>COUNTIF(O8:O53,"&lt;&gt;")</f>
        <v>2</v>
      </c>
      <c r="P7" s="192">
        <f>SUM(P8:P53)</f>
        <v>199017</v>
      </c>
      <c r="Q7" s="192">
        <f>SUM(Q8:Q53)</f>
        <v>28930</v>
      </c>
      <c r="R7" s="194">
        <f>COUNTIF(R8:R53,"&lt;&gt;")</f>
        <v>1</v>
      </c>
      <c r="S7" s="194">
        <f>COUNTIF(S8:S53,"&lt;&gt;")</f>
        <v>1</v>
      </c>
      <c r="T7" s="192">
        <f>SUM(T8:T53)</f>
        <v>105068</v>
      </c>
      <c r="U7" s="192">
        <f>SUM(U8:U53)</f>
        <v>45753</v>
      </c>
      <c r="V7" s="194">
        <f>COUNTIF(V8:V53,"&lt;&gt;")</f>
        <v>1</v>
      </c>
      <c r="W7" s="194">
        <f>COUNTIF(W8:W53,"&lt;&gt;")</f>
        <v>1</v>
      </c>
      <c r="X7" s="192">
        <f>SUM(X8:X53)</f>
        <v>42629</v>
      </c>
      <c r="Y7" s="192">
        <f>SUM(Y8:Y53)</f>
        <v>47057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351</v>
      </c>
      <c r="B8" s="133" t="s">
        <v>352</v>
      </c>
      <c r="C8" s="118" t="s">
        <v>353</v>
      </c>
      <c r="D8" s="120">
        <f aca="true" t="shared" si="0" ref="D8:D15">SUM(H8,L8,P8,T8,X8,AB8,AF8,AJ8,AN8,AR8,AV8,AZ8,BD8,BH8,BL8,BP8,BT8,BX8,CB8,CF8,CJ8,CN8,CR8,CV8,CZ8,DD8,DH8,DL8,DP8,DT8)</f>
        <v>0</v>
      </c>
      <c r="E8" s="120">
        <f aca="true" t="shared" si="1" ref="E8:E15">SUM(I8,M8,Q8,U8,Y8,AC8,AG8,AK8,AO8,AS8,AW8,BA8,BE8,BI8,BM8,BQ8,BU8,BY8,CC8,CG8,CK8,CO8,CS8,CW8,DA8,DE8,DI8,DM8,DQ8,DU8)</f>
        <v>124963</v>
      </c>
      <c r="F8" s="125" t="s">
        <v>354</v>
      </c>
      <c r="G8" s="124" t="s">
        <v>392</v>
      </c>
      <c r="H8" s="120">
        <v>0</v>
      </c>
      <c r="I8" s="120">
        <v>95172</v>
      </c>
      <c r="J8" s="125" t="s">
        <v>355</v>
      </c>
      <c r="K8" s="124" t="s">
        <v>393</v>
      </c>
      <c r="L8" s="120">
        <v>0</v>
      </c>
      <c r="M8" s="120">
        <v>29791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351</v>
      </c>
      <c r="B9" s="133" t="s">
        <v>356</v>
      </c>
      <c r="C9" s="118" t="s">
        <v>357</v>
      </c>
      <c r="D9" s="120">
        <f t="shared" si="0"/>
        <v>0</v>
      </c>
      <c r="E9" s="120">
        <f t="shared" si="1"/>
        <v>90000</v>
      </c>
      <c r="F9" s="125" t="s">
        <v>358</v>
      </c>
      <c r="G9" s="124" t="s">
        <v>387</v>
      </c>
      <c r="H9" s="120">
        <v>0</v>
      </c>
      <c r="I9" s="120">
        <v>67730</v>
      </c>
      <c r="J9" s="125" t="s">
        <v>359</v>
      </c>
      <c r="K9" s="124" t="s">
        <v>390</v>
      </c>
      <c r="L9" s="120">
        <v>0</v>
      </c>
      <c r="M9" s="120">
        <v>22270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351</v>
      </c>
      <c r="B10" s="133" t="s">
        <v>360</v>
      </c>
      <c r="C10" s="118" t="s">
        <v>361</v>
      </c>
      <c r="D10" s="120">
        <f t="shared" si="0"/>
        <v>0</v>
      </c>
      <c r="E10" s="120">
        <f t="shared" si="1"/>
        <v>110454</v>
      </c>
      <c r="F10" s="125" t="s">
        <v>362</v>
      </c>
      <c r="G10" s="124" t="s">
        <v>388</v>
      </c>
      <c r="H10" s="120">
        <v>0</v>
      </c>
      <c r="I10" s="120">
        <v>57315</v>
      </c>
      <c r="J10" s="125" t="s">
        <v>363</v>
      </c>
      <c r="K10" s="124" t="s">
        <v>389</v>
      </c>
      <c r="L10" s="120">
        <v>0</v>
      </c>
      <c r="M10" s="120">
        <v>53139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351</v>
      </c>
      <c r="B11" s="133" t="s">
        <v>364</v>
      </c>
      <c r="C11" s="118" t="s">
        <v>365</v>
      </c>
      <c r="D11" s="120">
        <f t="shared" si="0"/>
        <v>322418</v>
      </c>
      <c r="E11" s="120">
        <f t="shared" si="1"/>
        <v>0</v>
      </c>
      <c r="F11" s="125" t="s">
        <v>358</v>
      </c>
      <c r="G11" s="124" t="s">
        <v>387</v>
      </c>
      <c r="H11" s="120">
        <v>2611</v>
      </c>
      <c r="I11" s="120">
        <v>0</v>
      </c>
      <c r="J11" s="125" t="s">
        <v>359</v>
      </c>
      <c r="K11" s="124" t="s">
        <v>390</v>
      </c>
      <c r="L11" s="120">
        <v>319807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351</v>
      </c>
      <c r="B12" s="133" t="s">
        <v>366</v>
      </c>
      <c r="C12" s="118" t="s">
        <v>367</v>
      </c>
      <c r="D12" s="130">
        <f t="shared" si="0"/>
        <v>290188</v>
      </c>
      <c r="E12" s="130">
        <f t="shared" si="1"/>
        <v>0</v>
      </c>
      <c r="F12" s="119" t="s">
        <v>354</v>
      </c>
      <c r="G12" s="118" t="s">
        <v>392</v>
      </c>
      <c r="H12" s="130">
        <v>144978</v>
      </c>
      <c r="I12" s="130">
        <v>0</v>
      </c>
      <c r="J12" s="119" t="s">
        <v>355</v>
      </c>
      <c r="K12" s="118" t="s">
        <v>393</v>
      </c>
      <c r="L12" s="130">
        <v>145210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351</v>
      </c>
      <c r="B13" s="133" t="s">
        <v>368</v>
      </c>
      <c r="C13" s="118" t="s">
        <v>369</v>
      </c>
      <c r="D13" s="130">
        <f t="shared" si="0"/>
        <v>829586</v>
      </c>
      <c r="E13" s="130">
        <f t="shared" si="1"/>
        <v>406967</v>
      </c>
      <c r="F13" s="119" t="s">
        <v>370</v>
      </c>
      <c r="G13" s="118" t="s">
        <v>384</v>
      </c>
      <c r="H13" s="130">
        <v>515540</v>
      </c>
      <c r="I13" s="130">
        <v>218241</v>
      </c>
      <c r="J13" s="119" t="s">
        <v>371</v>
      </c>
      <c r="K13" s="118" t="s">
        <v>386</v>
      </c>
      <c r="L13" s="130">
        <v>109027</v>
      </c>
      <c r="M13" s="130">
        <v>66986</v>
      </c>
      <c r="N13" s="119" t="s">
        <v>372</v>
      </c>
      <c r="O13" s="118" t="s">
        <v>400</v>
      </c>
      <c r="P13" s="130">
        <v>57322</v>
      </c>
      <c r="Q13" s="130">
        <v>28930</v>
      </c>
      <c r="R13" s="119" t="s">
        <v>373</v>
      </c>
      <c r="S13" s="118" t="s">
        <v>401</v>
      </c>
      <c r="T13" s="130">
        <v>105068</v>
      </c>
      <c r="U13" s="130">
        <v>45753</v>
      </c>
      <c r="V13" s="119" t="s">
        <v>374</v>
      </c>
      <c r="W13" s="118" t="s">
        <v>402</v>
      </c>
      <c r="X13" s="130">
        <v>42629</v>
      </c>
      <c r="Y13" s="130">
        <v>47057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351</v>
      </c>
      <c r="B14" s="133" t="s">
        <v>375</v>
      </c>
      <c r="C14" s="118" t="s">
        <v>376</v>
      </c>
      <c r="D14" s="130">
        <f t="shared" si="0"/>
        <v>57590</v>
      </c>
      <c r="E14" s="130">
        <f t="shared" si="1"/>
        <v>160985</v>
      </c>
      <c r="F14" s="119" t="s">
        <v>377</v>
      </c>
      <c r="G14" s="118" t="s">
        <v>385</v>
      </c>
      <c r="H14" s="130">
        <v>43528</v>
      </c>
      <c r="I14" s="130">
        <v>146787</v>
      </c>
      <c r="J14" s="119" t="s">
        <v>378</v>
      </c>
      <c r="K14" s="118" t="s">
        <v>397</v>
      </c>
      <c r="L14" s="130">
        <v>14062</v>
      </c>
      <c r="M14" s="130">
        <v>14198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351</v>
      </c>
      <c r="B15" s="133" t="s">
        <v>379</v>
      </c>
      <c r="C15" s="118" t="s">
        <v>380</v>
      </c>
      <c r="D15" s="130">
        <f t="shared" si="0"/>
        <v>649208</v>
      </c>
      <c r="E15" s="130">
        <f t="shared" si="1"/>
        <v>0</v>
      </c>
      <c r="F15" s="119" t="s">
        <v>362</v>
      </c>
      <c r="G15" s="118" t="s">
        <v>388</v>
      </c>
      <c r="H15" s="130">
        <v>298588</v>
      </c>
      <c r="I15" s="130">
        <v>0</v>
      </c>
      <c r="J15" s="119" t="s">
        <v>363</v>
      </c>
      <c r="K15" s="118" t="s">
        <v>389</v>
      </c>
      <c r="L15" s="130">
        <v>208925</v>
      </c>
      <c r="M15" s="130">
        <v>0</v>
      </c>
      <c r="N15" s="119" t="s">
        <v>381</v>
      </c>
      <c r="O15" s="118" t="s">
        <v>394</v>
      </c>
      <c r="P15" s="130">
        <v>141695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</sheetData>
  <sheetProtection/>
  <autoFilter ref="A6:DU15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37</v>
      </c>
      <c r="M2" s="3" t="str">
        <f>IF(L2&lt;&gt;"",VLOOKUP(L2,$AK$6:$AL$52,2,FALSE),"-")</f>
        <v>香川県</v>
      </c>
      <c r="N2" s="3"/>
      <c r="O2" s="3"/>
      <c r="AC2" s="5">
        <f>IF(VALUE(D2)=0,0,1)</f>
        <v>1</v>
      </c>
      <c r="AD2" s="35" t="str">
        <f>IF(AC2=0,"",VLOOKUP(D2,'廃棄物事業経費（歳入）'!B7:C648,2,FALSE))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277493</v>
      </c>
      <c r="F7" s="17">
        <f aca="true" t="shared" si="1" ref="F7:F12">AF14</f>
        <v>300000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4189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277493</v>
      </c>
      <c r="AG7" s="39"/>
      <c r="AH7" s="99" t="str">
        <f>+'廃棄物事業経費（歳入）'!B7</f>
        <v>37000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0</v>
      </c>
      <c r="F8" s="17">
        <f t="shared" si="1"/>
        <v>0</v>
      </c>
      <c r="H8" s="173"/>
      <c r="I8" s="173"/>
      <c r="J8" s="138" t="s">
        <v>83</v>
      </c>
      <c r="K8" s="169"/>
      <c r="L8" s="17">
        <f t="shared" si="2"/>
        <v>101786</v>
      </c>
      <c r="M8" s="17">
        <f t="shared" si="3"/>
        <v>964010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0</v>
      </c>
      <c r="AG8" s="39"/>
      <c r="AH8" s="99" t="str">
        <f>+'廃棄物事業経費（歳入）'!B8</f>
        <v>37201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229898</v>
      </c>
      <c r="F9" s="17">
        <f t="shared" si="1"/>
        <v>500202</v>
      </c>
      <c r="H9" s="173"/>
      <c r="I9" s="173"/>
      <c r="J9" s="138" t="s">
        <v>84</v>
      </c>
      <c r="K9" s="183"/>
      <c r="L9" s="17">
        <f t="shared" si="2"/>
        <v>259817</v>
      </c>
      <c r="M9" s="17">
        <f t="shared" si="3"/>
        <v>26944</v>
      </c>
      <c r="AC9" s="15" t="s">
        <v>81</v>
      </c>
      <c r="AD9" s="40" t="s">
        <v>100</v>
      </c>
      <c r="AE9" s="39" t="s">
        <v>106</v>
      </c>
      <c r="AF9" s="35">
        <f ca="1" t="shared" si="4"/>
        <v>229898</v>
      </c>
      <c r="AG9" s="39"/>
      <c r="AH9" s="99" t="str">
        <f>+'廃棄物事業経費（歳入）'!B9</f>
        <v>37202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2375447</v>
      </c>
      <c r="F10" s="17">
        <f t="shared" si="1"/>
        <v>895819</v>
      </c>
      <c r="H10" s="173"/>
      <c r="I10" s="174"/>
      <c r="J10" s="138" t="s">
        <v>42</v>
      </c>
      <c r="K10" s="183"/>
      <c r="L10" s="17">
        <f t="shared" si="2"/>
        <v>7392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2375447</v>
      </c>
      <c r="AG10" s="39"/>
      <c r="AH10" s="99" t="str">
        <f>+'廃棄物事業経費（歳入）'!B10</f>
        <v>37203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2148990</v>
      </c>
      <c r="F11" s="17">
        <f t="shared" si="1"/>
        <v>893369</v>
      </c>
      <c r="H11" s="173"/>
      <c r="I11" s="175" t="s">
        <v>78</v>
      </c>
      <c r="J11" s="175"/>
      <c r="K11" s="175"/>
      <c r="L11" s="17">
        <f t="shared" si="2"/>
        <v>3484</v>
      </c>
      <c r="M11" s="17">
        <f t="shared" si="3"/>
        <v>26250</v>
      </c>
      <c r="AC11" s="15" t="s">
        <v>111</v>
      </c>
      <c r="AD11" s="40" t="s">
        <v>100</v>
      </c>
      <c r="AE11" s="39" t="s">
        <v>112</v>
      </c>
      <c r="AF11" s="35">
        <f ca="1" t="shared" si="4"/>
        <v>2148990</v>
      </c>
      <c r="AG11" s="39"/>
      <c r="AH11" s="99" t="str">
        <f>+'廃棄物事業経費（歳入）'!B11</f>
        <v>37204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598519</v>
      </c>
      <c r="F12" s="17">
        <f t="shared" si="1"/>
        <v>261281</v>
      </c>
      <c r="H12" s="173"/>
      <c r="I12" s="175" t="s">
        <v>114</v>
      </c>
      <c r="J12" s="175"/>
      <c r="K12" s="175"/>
      <c r="L12" s="17">
        <f t="shared" si="2"/>
        <v>0</v>
      </c>
      <c r="M12" s="17">
        <f t="shared" si="3"/>
        <v>180545</v>
      </c>
      <c r="AC12" s="15" t="s">
        <v>42</v>
      </c>
      <c r="AD12" s="40" t="s">
        <v>100</v>
      </c>
      <c r="AE12" s="39" t="s">
        <v>115</v>
      </c>
      <c r="AF12" s="35">
        <f ca="1" t="shared" si="4"/>
        <v>598519</v>
      </c>
      <c r="AG12" s="39"/>
      <c r="AH12" s="99" t="str">
        <f>+'廃棄物事業経費（歳入）'!B12</f>
        <v>37205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5630347</v>
      </c>
      <c r="F13" s="18">
        <f>SUM(F7:F12)</f>
        <v>2850671</v>
      </c>
      <c r="H13" s="173"/>
      <c r="I13" s="142" t="s">
        <v>93</v>
      </c>
      <c r="J13" s="178"/>
      <c r="K13" s="179"/>
      <c r="L13" s="19">
        <f>SUM(L7:L12)</f>
        <v>372479</v>
      </c>
      <c r="M13" s="19">
        <f>SUM(M7:M12)</f>
        <v>1201938</v>
      </c>
      <c r="AC13" s="15" t="s">
        <v>77</v>
      </c>
      <c r="AD13" s="40" t="s">
        <v>100</v>
      </c>
      <c r="AE13" s="39" t="s">
        <v>118</v>
      </c>
      <c r="AF13" s="35">
        <f ca="1" t="shared" si="4"/>
        <v>8348010</v>
      </c>
      <c r="AG13" s="39"/>
      <c r="AH13" s="99" t="str">
        <f>+'廃棄物事業経費（歳入）'!B13</f>
        <v>37206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3481357</v>
      </c>
      <c r="F14" s="22">
        <f>F13-F11</f>
        <v>1957302</v>
      </c>
      <c r="H14" s="174"/>
      <c r="I14" s="20"/>
      <c r="J14" s="24"/>
      <c r="K14" s="21" t="s">
        <v>120</v>
      </c>
      <c r="L14" s="23">
        <f>L13-L12</f>
        <v>372479</v>
      </c>
      <c r="M14" s="23">
        <f>M13-M12</f>
        <v>1021393</v>
      </c>
      <c r="AC14" s="15" t="s">
        <v>80</v>
      </c>
      <c r="AD14" s="40" t="s">
        <v>100</v>
      </c>
      <c r="AE14" s="39" t="s">
        <v>121</v>
      </c>
      <c r="AF14" s="35">
        <f ca="1" t="shared" si="4"/>
        <v>300000</v>
      </c>
      <c r="AG14" s="39"/>
      <c r="AH14" s="99" t="str">
        <f>+'廃棄物事業経費（歳入）'!B14</f>
        <v>37207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8348010</v>
      </c>
      <c r="F15" s="17">
        <f>AF20</f>
        <v>2017769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1305830</v>
      </c>
      <c r="M15" s="17">
        <f aca="true" t="shared" si="6" ref="M15:M28">AF48</f>
        <v>332140</v>
      </c>
      <c r="AC15" s="15" t="s">
        <v>103</v>
      </c>
      <c r="AD15" s="40" t="s">
        <v>100</v>
      </c>
      <c r="AE15" s="39" t="s">
        <v>125</v>
      </c>
      <c r="AF15" s="35">
        <f ca="1" t="shared" si="4"/>
        <v>0</v>
      </c>
      <c r="AG15" s="39"/>
      <c r="AH15" s="99" t="str">
        <f>+'廃棄物事業経費（歳入）'!B15</f>
        <v>37208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13978357</v>
      </c>
      <c r="F16" s="18">
        <f>SUM(F13,F15)</f>
        <v>4868440</v>
      </c>
      <c r="H16" s="186"/>
      <c r="I16" s="173"/>
      <c r="J16" s="173" t="s">
        <v>127</v>
      </c>
      <c r="K16" s="13" t="s">
        <v>86</v>
      </c>
      <c r="L16" s="17">
        <f t="shared" si="5"/>
        <v>1811290</v>
      </c>
      <c r="M16" s="17">
        <f t="shared" si="6"/>
        <v>380883</v>
      </c>
      <c r="AC16" s="15" t="s">
        <v>81</v>
      </c>
      <c r="AD16" s="40" t="s">
        <v>100</v>
      </c>
      <c r="AE16" s="39" t="s">
        <v>128</v>
      </c>
      <c r="AF16" s="35">
        <f ca="1" t="shared" si="4"/>
        <v>500202</v>
      </c>
      <c r="AG16" s="39"/>
      <c r="AH16" s="99" t="str">
        <f>+'廃棄物事業経費（歳入）'!B16</f>
        <v>37322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11829367</v>
      </c>
      <c r="F17" s="22">
        <f>SUM(F14:F15)</f>
        <v>3975071</v>
      </c>
      <c r="H17" s="186"/>
      <c r="I17" s="173"/>
      <c r="J17" s="173"/>
      <c r="K17" s="13" t="s">
        <v>87</v>
      </c>
      <c r="L17" s="17">
        <f t="shared" si="5"/>
        <v>395504</v>
      </c>
      <c r="M17" s="17">
        <f t="shared" si="6"/>
        <v>116713</v>
      </c>
      <c r="AC17" s="15" t="s">
        <v>108</v>
      </c>
      <c r="AD17" s="40" t="s">
        <v>100</v>
      </c>
      <c r="AE17" s="39" t="s">
        <v>130</v>
      </c>
      <c r="AF17" s="35">
        <f ca="1" t="shared" si="4"/>
        <v>895819</v>
      </c>
      <c r="AG17" s="39"/>
      <c r="AH17" s="99" t="str">
        <f>+'廃棄物事業経費（歳入）'!B17</f>
        <v>37324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56711</v>
      </c>
      <c r="M18" s="17">
        <f t="shared" si="6"/>
        <v>29892</v>
      </c>
      <c r="AC18" s="15" t="s">
        <v>111</v>
      </c>
      <c r="AD18" s="40" t="s">
        <v>100</v>
      </c>
      <c r="AE18" s="39" t="s">
        <v>132</v>
      </c>
      <c r="AF18" s="35">
        <f ca="1" t="shared" si="4"/>
        <v>893369</v>
      </c>
      <c r="AG18" s="39"/>
      <c r="AH18" s="99" t="str">
        <f>+'廃棄物事業経費（歳入）'!B18</f>
        <v>37341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276128</v>
      </c>
      <c r="M19" s="17">
        <f t="shared" si="6"/>
        <v>254505</v>
      </c>
      <c r="AC19" s="15" t="s">
        <v>42</v>
      </c>
      <c r="AD19" s="40" t="s">
        <v>100</v>
      </c>
      <c r="AE19" s="39" t="s">
        <v>135</v>
      </c>
      <c r="AF19" s="35">
        <f ca="1" t="shared" si="4"/>
        <v>261281</v>
      </c>
      <c r="AG19" s="39"/>
      <c r="AH19" s="99" t="str">
        <f>+'廃棄物事業経費（歳入）'!B19</f>
        <v>37364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2148990</v>
      </c>
      <c r="F20" s="29">
        <f>F11</f>
        <v>893369</v>
      </c>
      <c r="H20" s="186"/>
      <c r="I20" s="173"/>
      <c r="J20" s="138" t="s">
        <v>90</v>
      </c>
      <c r="K20" s="183"/>
      <c r="L20" s="17">
        <f t="shared" si="5"/>
        <v>1413811</v>
      </c>
      <c r="M20" s="17">
        <f t="shared" si="6"/>
        <v>736941</v>
      </c>
      <c r="AC20" s="15" t="s">
        <v>77</v>
      </c>
      <c r="AD20" s="40" t="s">
        <v>100</v>
      </c>
      <c r="AE20" s="39" t="s">
        <v>138</v>
      </c>
      <c r="AF20" s="35">
        <f ca="1" t="shared" si="4"/>
        <v>2017769</v>
      </c>
      <c r="AG20" s="39"/>
      <c r="AH20" s="99" t="str">
        <f>+'廃棄物事業経費（歳入）'!B20</f>
        <v>37386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2148990</v>
      </c>
      <c r="F21" s="29">
        <f>M12+M27</f>
        <v>893369</v>
      </c>
      <c r="H21" s="186"/>
      <c r="I21" s="174"/>
      <c r="J21" s="138" t="s">
        <v>91</v>
      </c>
      <c r="K21" s="183"/>
      <c r="L21" s="17">
        <f t="shared" si="5"/>
        <v>163854</v>
      </c>
      <c r="M21" s="17">
        <f t="shared" si="6"/>
        <v>142105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37387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125142</v>
      </c>
      <c r="M22" s="17">
        <f t="shared" si="6"/>
        <v>29401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101786</v>
      </c>
      <c r="AH22" s="99" t="str">
        <f>+'廃棄物事業経費（歳入）'!B22</f>
        <v>37403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2151541</v>
      </c>
      <c r="M23" s="17">
        <f t="shared" si="6"/>
        <v>271434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259817</v>
      </c>
      <c r="AH23" s="99" t="str">
        <f>+'廃棄物事業経費（歳入）'!B23</f>
        <v>37404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2945022</v>
      </c>
      <c r="M24" s="17">
        <f t="shared" si="6"/>
        <v>395900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7392</v>
      </c>
      <c r="AH24" s="99" t="str">
        <f>+'廃棄物事業経費（歳入）'!B24</f>
        <v>37406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375783</v>
      </c>
      <c r="M25" s="17">
        <f t="shared" si="6"/>
        <v>153064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3484</v>
      </c>
      <c r="AH25" s="99" t="str">
        <f>+'廃棄物事業経費（歳入）'!B25</f>
        <v>37831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87318</v>
      </c>
      <c r="M26" s="17">
        <f t="shared" si="6"/>
        <v>51892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0</v>
      </c>
      <c r="AH26" s="99" t="str">
        <f>+'廃棄物事業経費（歳入）'!B26</f>
        <v>37833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2148990</v>
      </c>
      <c r="M27" s="17">
        <f t="shared" si="6"/>
        <v>712824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1305830</v>
      </c>
      <c r="AH27" s="99" t="str">
        <f>+'廃棄物事業経費（歳入）'!B27</f>
        <v>37858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34538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1811290</v>
      </c>
      <c r="AH28" s="99" t="str">
        <f>+'廃棄物事業経費（歳入）'!B28</f>
        <v>37864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13291462</v>
      </c>
      <c r="M29" s="19">
        <f>SUM(M15:M28)</f>
        <v>3607694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395504</v>
      </c>
      <c r="AH29" s="99" t="str">
        <f>+'廃棄物事業経費（歳入）'!B29</f>
        <v>37866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11142472</v>
      </c>
      <c r="M30" s="23">
        <f>M29-M27</f>
        <v>2894870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56711</v>
      </c>
      <c r="AH30" s="99" t="str">
        <f>+'廃棄物事業経費（歳入）'!B30</f>
        <v>37867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314416</v>
      </c>
      <c r="M31" s="17">
        <f>AF62</f>
        <v>58808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276128</v>
      </c>
      <c r="AH31" s="99" t="str">
        <f>+'廃棄物事業経費（歳入）'!B31</f>
        <v>37869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13978357</v>
      </c>
      <c r="M32" s="19">
        <f>SUM(M13,M29,M31)</f>
        <v>4868440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1413811</v>
      </c>
      <c r="AH32" s="99" t="str">
        <f>+'廃棄物事業経費（歳入）'!B32</f>
        <v>37882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11829367</v>
      </c>
      <c r="M33" s="23">
        <f>SUM(M14,M30,M31)</f>
        <v>3975071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163854</v>
      </c>
      <c r="AH33" s="99" t="e">
        <f>+廃棄物事業経費（歳入）!#REF!</f>
        <v>#REF!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125142</v>
      </c>
      <c r="AH34" s="99" t="e">
        <f>+廃棄物事業経費（歳入）!#REF!</f>
        <v>#REF!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2151541</v>
      </c>
      <c r="AH35" s="99" t="e">
        <f>+廃棄物事業経費（歳入）!#REF!</f>
        <v>#REF!</v>
      </c>
      <c r="AI35" s="2">
        <v>35</v>
      </c>
      <c r="AK35" s="26" t="s">
        <v>282</v>
      </c>
      <c r="AL35" s="28" t="s">
        <v>300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2945022</v>
      </c>
      <c r="AH36" s="99" t="e">
        <f>+廃棄物事業経費（歳入）!#REF!</f>
        <v>#REF!</v>
      </c>
      <c r="AI36" s="2">
        <v>36</v>
      </c>
      <c r="AK36" s="26" t="s">
        <v>283</v>
      </c>
      <c r="AL36" s="28" t="s">
        <v>301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375783</v>
      </c>
      <c r="AH37" s="99" t="e">
        <f>+廃棄物事業経費（歳入）!#REF!</f>
        <v>#REF!</v>
      </c>
      <c r="AI37" s="2">
        <v>37</v>
      </c>
      <c r="AK37" s="26" t="s">
        <v>284</v>
      </c>
      <c r="AL37" s="28" t="s">
        <v>302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87318</v>
      </c>
      <c r="AH38" s="99" t="e">
        <f>+廃棄物事業経費（歳入）!#REF!</f>
        <v>#REF!</v>
      </c>
      <c r="AI38" s="2">
        <v>38</v>
      </c>
      <c r="AK38" s="26" t="s">
        <v>285</v>
      </c>
      <c r="AL38" s="28" t="s">
        <v>303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2148990</v>
      </c>
      <c r="AH39" s="99" t="e">
        <f>+廃棄物事業経費（歳入）!#REF!</f>
        <v>#REF!</v>
      </c>
      <c r="AI39" s="2">
        <v>39</v>
      </c>
      <c r="AK39" s="26" t="s">
        <v>286</v>
      </c>
      <c r="AL39" s="28" t="s">
        <v>304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34538</v>
      </c>
      <c r="AH40" s="99" t="e">
        <f>+廃棄物事業経費（歳入）!#REF!</f>
        <v>#REF!</v>
      </c>
      <c r="AI40" s="2">
        <v>40</v>
      </c>
      <c r="AK40" s="26" t="s">
        <v>287</v>
      </c>
      <c r="AL40" s="28" t="s">
        <v>305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314416</v>
      </c>
      <c r="AH41" s="99" t="e">
        <f>+廃棄物事業経費（歳入）!#REF!</f>
        <v>#REF!</v>
      </c>
      <c r="AI41" s="2">
        <v>41</v>
      </c>
      <c r="AK41" s="26" t="s">
        <v>288</v>
      </c>
      <c r="AL41" s="28" t="s">
        <v>306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4189</v>
      </c>
      <c r="AH42" s="99" t="e">
        <f>+廃棄物事業経費（歳入）!#REF!</f>
        <v>#REF!</v>
      </c>
      <c r="AI42" s="2">
        <v>42</v>
      </c>
      <c r="AK42" s="26" t="s">
        <v>289</v>
      </c>
      <c r="AL42" s="28" t="s">
        <v>307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964010</v>
      </c>
      <c r="AH43" s="99" t="e">
        <f>+廃棄物事業経費（歳入）!#REF!</f>
        <v>#REF!</v>
      </c>
      <c r="AI43" s="2">
        <v>43</v>
      </c>
      <c r="AK43" s="26" t="s">
        <v>290</v>
      </c>
      <c r="AL43" s="28" t="s">
        <v>308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26944</v>
      </c>
      <c r="AH44" s="99" t="e">
        <f>+廃棄物事業経費（歳入）!#REF!</f>
        <v>#REF!</v>
      </c>
      <c r="AI44" s="2">
        <v>44</v>
      </c>
      <c r="AK44" s="26" t="s">
        <v>291</v>
      </c>
      <c r="AL44" s="28" t="s">
        <v>309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292</v>
      </c>
      <c r="AL45" s="28" t="s">
        <v>310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26250</v>
      </c>
      <c r="AH46" s="99" t="e">
        <f>+廃棄物事業経費（歳入）!#REF!</f>
        <v>#REF!</v>
      </c>
      <c r="AI46" s="2">
        <v>46</v>
      </c>
      <c r="AK46" s="26" t="s">
        <v>293</v>
      </c>
      <c r="AL46" s="28" t="s">
        <v>311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180545</v>
      </c>
      <c r="AH47" s="99" t="e">
        <f>+廃棄物事業経費（歳入）!#REF!</f>
        <v>#REF!</v>
      </c>
      <c r="AI47" s="2">
        <v>47</v>
      </c>
      <c r="AK47" s="26" t="s">
        <v>294</v>
      </c>
      <c r="AL47" s="28" t="s">
        <v>312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332140</v>
      </c>
      <c r="AH48" s="99" t="e">
        <f>+廃棄物事業経費（歳入）!#REF!</f>
        <v>#REF!</v>
      </c>
      <c r="AI48" s="2">
        <v>48</v>
      </c>
      <c r="AK48" s="26" t="s">
        <v>295</v>
      </c>
      <c r="AL48" s="28" t="s">
        <v>313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380883</v>
      </c>
      <c r="AG49" s="28"/>
      <c r="AH49" s="99" t="e">
        <f>+廃棄物事業経費（歳入）!#REF!</f>
        <v>#REF!</v>
      </c>
      <c r="AI49" s="2">
        <v>49</v>
      </c>
      <c r="AK49" s="26" t="s">
        <v>296</v>
      </c>
      <c r="AL49" s="28" t="s">
        <v>314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116713</v>
      </c>
      <c r="AG50" s="28"/>
      <c r="AH50" s="99" t="e">
        <f>+廃棄物事業経費（歳入）!#REF!</f>
        <v>#REF!</v>
      </c>
      <c r="AI50" s="2">
        <v>50</v>
      </c>
      <c r="AK50" s="26" t="s">
        <v>297</v>
      </c>
      <c r="AL50" s="28" t="s">
        <v>315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29892</v>
      </c>
      <c r="AG51" s="28"/>
      <c r="AH51" s="99" t="e">
        <f>+廃棄物事業経費（歳入）!#REF!</f>
        <v>#REF!</v>
      </c>
      <c r="AI51" s="2">
        <v>51</v>
      </c>
      <c r="AK51" s="26" t="s">
        <v>298</v>
      </c>
      <c r="AL51" s="28" t="s">
        <v>316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254505</v>
      </c>
      <c r="AG52" s="28"/>
      <c r="AH52" s="99" t="e">
        <f>+廃棄物事業経費（歳入）!#REF!</f>
        <v>#REF!</v>
      </c>
      <c r="AI52" s="2">
        <v>52</v>
      </c>
      <c r="AK52" s="26" t="s">
        <v>299</v>
      </c>
      <c r="AL52" s="28" t="s">
        <v>317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736941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142105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29401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271434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395900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153064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51892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712824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58808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+'廃棄物事業経費（歳入）'!B33</f>
        <v>0</v>
      </c>
      <c r="AI2385" s="2">
        <v>2385</v>
      </c>
    </row>
    <row r="2386" spans="34:35" ht="14.25" hidden="1">
      <c r="AH2386" s="99">
        <f>+'廃棄物事業経費（歳入）'!B34</f>
        <v>0</v>
      </c>
      <c r="AI2386" s="2">
        <v>2386</v>
      </c>
    </row>
    <row r="2387" spans="34:35" ht="14.25" hidden="1">
      <c r="AH2387" s="99">
        <f>+'廃棄物事業経費（歳入）'!B35</f>
        <v>0</v>
      </c>
      <c r="AI2387" s="2">
        <v>2387</v>
      </c>
    </row>
    <row r="2388" spans="34:35" ht="14.25" hidden="1">
      <c r="AH2388" s="99">
        <f>+'廃棄物事業経費（歳入）'!B36</f>
        <v>0</v>
      </c>
      <c r="AI2388" s="2">
        <v>2388</v>
      </c>
    </row>
    <row r="2389" spans="34:35" ht="14.25" hidden="1">
      <c r="AH2389" s="99">
        <f>+'廃棄物事業経費（歳入）'!B37</f>
        <v>0</v>
      </c>
      <c r="AI2389" s="2">
        <v>2389</v>
      </c>
    </row>
    <row r="2390" spans="34:35" ht="14.25" hidden="1">
      <c r="AH2390" s="99">
        <f>+'廃棄物事業経費（歳入）'!B38</f>
        <v>0</v>
      </c>
      <c r="AI2390" s="2">
        <v>2390</v>
      </c>
    </row>
    <row r="2391" spans="34:35" ht="14.25" hidden="1">
      <c r="AH2391" s="99">
        <f>+'廃棄物事業経費（歳入）'!B39</f>
        <v>0</v>
      </c>
      <c r="AI2391" s="2">
        <v>2391</v>
      </c>
    </row>
    <row r="2392" spans="34:35" ht="14.25" hidden="1">
      <c r="AH2392" s="99">
        <f>+'廃棄物事業経費（歳入）'!B40</f>
        <v>0</v>
      </c>
      <c r="AI2392" s="2">
        <v>2392</v>
      </c>
    </row>
    <row r="2393" spans="34:35" ht="14.25" hidden="1">
      <c r="AH2393" s="99">
        <f>+'廃棄物事業経費（歳入）'!B41</f>
        <v>0</v>
      </c>
      <c r="AI2393" s="2">
        <v>2393</v>
      </c>
    </row>
    <row r="2394" spans="34:35" ht="14.25" hidden="1">
      <c r="AH2394" s="99">
        <f>+'廃棄物事業経費（歳入）'!B42</f>
        <v>0</v>
      </c>
      <c r="AI2394" s="2">
        <v>2394</v>
      </c>
    </row>
    <row r="2395" spans="34:35" ht="14.25" hidden="1">
      <c r="AH2395" s="99">
        <f>+'廃棄物事業経費（歳入）'!B43</f>
        <v>0</v>
      </c>
      <c r="AI2395" s="2">
        <v>2395</v>
      </c>
    </row>
    <row r="2396" spans="34:35" ht="14.25" hidden="1">
      <c r="AH2396" s="99">
        <f>+'廃棄物事業経費（歳入）'!B44</f>
        <v>0</v>
      </c>
      <c r="AI2396" s="2">
        <v>2396</v>
      </c>
    </row>
    <row r="2397" spans="34:35" ht="14.25" hidden="1">
      <c r="AH2397" s="99">
        <f>+'廃棄物事業経費（歳入）'!B45</f>
        <v>0</v>
      </c>
      <c r="AI2397" s="2">
        <v>2397</v>
      </c>
    </row>
    <row r="2398" spans="34:35" ht="14.25" hidden="1">
      <c r="AH2398" s="99">
        <f>+'廃棄物事業経費（歳入）'!B46</f>
        <v>0</v>
      </c>
      <c r="AI2398" s="2">
        <v>2398</v>
      </c>
    </row>
    <row r="2399" spans="34:35" ht="14.25" hidden="1">
      <c r="AH2399" s="99">
        <f>+'廃棄物事業経費（歳入）'!B47</f>
        <v>0</v>
      </c>
      <c r="AI2399" s="2">
        <v>2399</v>
      </c>
    </row>
    <row r="2400" spans="34:35" ht="14.25" hidden="1">
      <c r="AH2400" s="99">
        <f>+'廃棄物事業経費（歳入）'!B48</f>
        <v>0</v>
      </c>
      <c r="AI2400" s="2">
        <v>2400</v>
      </c>
    </row>
    <row r="2401" spans="34:35" ht="14.25" hidden="1">
      <c r="AH2401" s="99">
        <f>+'廃棄物事業経費（歳入）'!B49</f>
        <v>0</v>
      </c>
      <c r="AI2401" s="2">
        <v>2401</v>
      </c>
    </row>
    <row r="2402" spans="34:35" ht="14.25" hidden="1">
      <c r="AH2402" s="99">
        <f>+'廃棄物事業経費（歳入）'!B50</f>
        <v>0</v>
      </c>
      <c r="AI2402" s="2">
        <v>2402</v>
      </c>
    </row>
    <row r="2403" spans="34:35" ht="14.25" hidden="1">
      <c r="AH2403" s="99">
        <f>+'廃棄物事業経費（歳入）'!B51</f>
        <v>0</v>
      </c>
      <c r="AI2403" s="2">
        <v>2403</v>
      </c>
    </row>
    <row r="2404" spans="34:35" ht="14.25" hidden="1">
      <c r="AH2404" s="99">
        <f>+'廃棄物事業経費（歳入）'!B52</f>
        <v>0</v>
      </c>
      <c r="AI2404" s="2">
        <v>2404</v>
      </c>
    </row>
    <row r="2405" spans="34:35" ht="14.25" hidden="1">
      <c r="AH2405" s="99">
        <f>+'廃棄物事業経費（歳入）'!B53</f>
        <v>0</v>
      </c>
      <c r="AI2405" s="2">
        <v>2405</v>
      </c>
    </row>
    <row r="2406" spans="34:35" ht="14.25" hidden="1">
      <c r="AH2406" s="99">
        <f>+'廃棄物事業経費（歳入）'!B54</f>
        <v>0</v>
      </c>
      <c r="AI2406" s="2">
        <v>2406</v>
      </c>
    </row>
    <row r="2407" spans="34:35" ht="14.25" hidden="1">
      <c r="AH2407" s="99">
        <f>+'廃棄物事業経費（歳入）'!B55</f>
        <v>0</v>
      </c>
      <c r="AI2407" s="2">
        <v>2407</v>
      </c>
    </row>
    <row r="2408" spans="34:35" ht="14.25" hidden="1">
      <c r="AH2408" s="99">
        <f>+'廃棄物事業経費（歳入）'!B56</f>
        <v>0</v>
      </c>
      <c r="AI2408" s="2">
        <v>2408</v>
      </c>
    </row>
    <row r="2409" spans="34:35" ht="14.25" hidden="1">
      <c r="AH2409" s="99">
        <f>+'廃棄物事業経費（歳入）'!B57</f>
        <v>0</v>
      </c>
      <c r="AI2409" s="2">
        <v>2409</v>
      </c>
    </row>
    <row r="2410" spans="34:35" ht="14.25" hidden="1">
      <c r="AH2410" s="99">
        <f>+'廃棄物事業経費（歳入）'!B58</f>
        <v>0</v>
      </c>
      <c r="AI2410" s="2">
        <v>2410</v>
      </c>
    </row>
    <row r="2411" spans="34:35" ht="14.25" hidden="1">
      <c r="AH2411" s="99">
        <f>+'廃棄物事業経費（歳入）'!B59</f>
        <v>0</v>
      </c>
      <c r="AI2411" s="2">
        <v>2411</v>
      </c>
    </row>
    <row r="2412" spans="34:35" ht="14.25" hidden="1">
      <c r="AH2412" s="99">
        <f>+'廃棄物事業経費（歳入）'!B60</f>
        <v>0</v>
      </c>
      <c r="AI2412" s="2">
        <v>2412</v>
      </c>
    </row>
    <row r="2413" spans="34:35" ht="14.25" hidden="1">
      <c r="AH2413" s="99">
        <f>+'廃棄物事業経費（歳入）'!B61</f>
        <v>0</v>
      </c>
      <c r="AI2413" s="2">
        <v>2413</v>
      </c>
    </row>
    <row r="2414" spans="34:35" ht="14.25" hidden="1">
      <c r="AH2414" s="99">
        <f>+'廃棄物事業経費（歳入）'!B62</f>
        <v>0</v>
      </c>
      <c r="AI2414" s="2">
        <v>2414</v>
      </c>
    </row>
    <row r="2415" spans="34:35" ht="14.25" hidden="1">
      <c r="AH2415" s="99">
        <f>+'廃棄物事業経費（歳入）'!B63</f>
        <v>0</v>
      </c>
      <c r="AI2415" s="2">
        <v>2415</v>
      </c>
    </row>
    <row r="2416" spans="34:35" ht="14.25" hidden="1">
      <c r="AH2416" s="99">
        <f>+'廃棄物事業経費（歳入）'!B64</f>
        <v>0</v>
      </c>
      <c r="AI2416" s="2">
        <v>2416</v>
      </c>
    </row>
    <row r="2417" spans="34:35" ht="14.25" hidden="1">
      <c r="AH2417" s="99">
        <f>+'廃棄物事業経費（歳入）'!B65</f>
        <v>0</v>
      </c>
      <c r="AI2417" s="2">
        <v>2417</v>
      </c>
    </row>
    <row r="2418" spans="34:35" ht="14.25" hidden="1">
      <c r="AH2418" s="99">
        <f>+'廃棄物事業経費（歳入）'!B66</f>
        <v>0</v>
      </c>
      <c r="AI2418" s="2">
        <v>2418</v>
      </c>
    </row>
    <row r="2419" spans="34:35" ht="14.25" hidden="1">
      <c r="AH2419" s="99">
        <f>+'廃棄物事業経費（歳入）'!B67</f>
        <v>0</v>
      </c>
      <c r="AI2419" s="2">
        <v>2419</v>
      </c>
    </row>
    <row r="2420" spans="34:35" ht="14.25" hidden="1">
      <c r="AH2420" s="99">
        <f>+'廃棄物事業経費（歳入）'!B68</f>
        <v>0</v>
      </c>
      <c r="AI2420" s="2">
        <v>2420</v>
      </c>
    </row>
    <row r="2421" spans="34:35" ht="14.25" hidden="1">
      <c r="AH2421" s="99">
        <f>+'廃棄物事業経費（歳入）'!B69</f>
        <v>0</v>
      </c>
      <c r="AI2421" s="2">
        <v>2421</v>
      </c>
    </row>
    <row r="2422" spans="34:35" ht="14.25" hidden="1">
      <c r="AH2422" s="99">
        <f>+'廃棄物事業経費（歳入）'!B70</f>
        <v>0</v>
      </c>
      <c r="AI2422" s="2">
        <v>2422</v>
      </c>
    </row>
    <row r="2423" spans="34:35" ht="14.25" hidden="1">
      <c r="AH2423" s="99">
        <f>+'廃棄物事業経費（歳入）'!B71</f>
        <v>0</v>
      </c>
      <c r="AI2423" s="2">
        <v>2423</v>
      </c>
    </row>
    <row r="2424" spans="34:35" ht="14.25" hidden="1">
      <c r="AH2424" s="99">
        <f>+'廃棄物事業経費（歳入）'!B72</f>
        <v>0</v>
      </c>
      <c r="AI2424" s="2">
        <v>2424</v>
      </c>
    </row>
    <row r="2425" spans="34:35" ht="14.25" hidden="1">
      <c r="AH2425" s="99">
        <f>+'廃棄物事業経費（歳入）'!B73</f>
        <v>0</v>
      </c>
      <c r="AI2425" s="2">
        <v>2425</v>
      </c>
    </row>
    <row r="2426" spans="34:35" ht="14.25" hidden="1">
      <c r="AH2426" s="99">
        <f>+'廃棄物事業経費（歳入）'!B74</f>
        <v>0</v>
      </c>
      <c r="AI2426" s="2">
        <v>2426</v>
      </c>
    </row>
    <row r="2427" spans="34:35" ht="14.25" hidden="1">
      <c r="AH2427" s="99">
        <f>+'廃棄物事業経費（歳入）'!B75</f>
        <v>0</v>
      </c>
      <c r="AI2427" s="2">
        <v>2427</v>
      </c>
    </row>
    <row r="2428" spans="34:35" ht="14.25" hidden="1">
      <c r="AH2428" s="99">
        <f>+'廃棄物事業経費（歳入）'!B76</f>
        <v>0</v>
      </c>
      <c r="AI2428" s="2">
        <v>2428</v>
      </c>
    </row>
    <row r="2429" spans="34:35" ht="14.25" hidden="1">
      <c r="AH2429" s="99">
        <f>+'廃棄物事業経費（歳入）'!B77</f>
        <v>0</v>
      </c>
      <c r="AI2429" s="2">
        <v>2429</v>
      </c>
    </row>
    <row r="2430" spans="34:35" ht="14.25" hidden="1">
      <c r="AH2430" s="99">
        <f>+'廃棄物事業経費（歳入）'!B78</f>
        <v>0</v>
      </c>
      <c r="AI2430" s="2">
        <v>2430</v>
      </c>
    </row>
    <row r="2431" spans="34:35" ht="14.25" hidden="1">
      <c r="AH2431" s="99">
        <f>+'廃棄物事業経費（歳入）'!B79</f>
        <v>0</v>
      </c>
      <c r="AI2431" s="2">
        <v>2431</v>
      </c>
    </row>
    <row r="2432" spans="34:35" ht="14.25" hidden="1">
      <c r="AH2432" s="99">
        <f>+'廃棄物事業経費（歳入）'!B80</f>
        <v>0</v>
      </c>
      <c r="AI2432" s="2">
        <v>2432</v>
      </c>
    </row>
    <row r="2433" spans="34:35" ht="14.25" hidden="1">
      <c r="AH2433" s="99">
        <f>+'廃棄物事業経費（歳入）'!B81</f>
        <v>0</v>
      </c>
      <c r="AI2433" s="2">
        <v>2433</v>
      </c>
    </row>
    <row r="2434" spans="34:35" ht="14.25" hidden="1">
      <c r="AH2434" s="99">
        <f>+'廃棄物事業経費（歳入）'!B82</f>
        <v>0</v>
      </c>
      <c r="AI2434" s="2">
        <v>2434</v>
      </c>
    </row>
    <row r="2435" spans="34:35" ht="14.25" hidden="1">
      <c r="AH2435" s="99">
        <f>+'廃棄物事業経費（歳入）'!B83</f>
        <v>0</v>
      </c>
      <c r="AI2435" s="2">
        <v>2435</v>
      </c>
    </row>
    <row r="2436" spans="34:35" ht="14.25" hidden="1">
      <c r="AH2436" s="99">
        <f>+'廃棄物事業経費（歳入）'!B84</f>
        <v>0</v>
      </c>
      <c r="AI2436" s="2">
        <v>2436</v>
      </c>
    </row>
    <row r="2437" spans="34:35" ht="14.25" hidden="1">
      <c r="AH2437" s="99">
        <f>+'廃棄物事業経費（歳入）'!B85</f>
        <v>0</v>
      </c>
      <c r="AI2437" s="2">
        <v>2437</v>
      </c>
    </row>
    <row r="2438" spans="34:35" ht="14.25" hidden="1">
      <c r="AH2438" s="99">
        <f>+'廃棄物事業経費（歳入）'!B86</f>
        <v>0</v>
      </c>
      <c r="AI2438" s="2">
        <v>2438</v>
      </c>
    </row>
    <row r="2439" spans="34:35" ht="14.25" hidden="1">
      <c r="AH2439" s="99">
        <f>+'廃棄物事業経費（歳入）'!B87</f>
        <v>0</v>
      </c>
      <c r="AI2439" s="2">
        <v>2439</v>
      </c>
    </row>
    <row r="2440" spans="34:35" ht="14.25" hidden="1">
      <c r="AH2440" s="99">
        <f>+'廃棄物事業経費（歳入）'!B88</f>
        <v>0</v>
      </c>
      <c r="AI2440" s="2">
        <v>2440</v>
      </c>
    </row>
    <row r="2441" spans="34:35" ht="14.25" hidden="1">
      <c r="AH2441" s="99">
        <f>+'廃棄物事業経費（歳入）'!B89</f>
        <v>0</v>
      </c>
      <c r="AI2441" s="2">
        <v>2441</v>
      </c>
    </row>
    <row r="2442" spans="34:35" ht="14.25" hidden="1">
      <c r="AH2442" s="99">
        <f>+'廃棄物事業経費（歳入）'!B90</f>
        <v>0</v>
      </c>
      <c r="AI2442" s="2">
        <v>2442</v>
      </c>
    </row>
    <row r="2443" spans="34:35" ht="14.25" hidden="1">
      <c r="AH2443" s="99">
        <f>+'廃棄物事業経費（歳入）'!B91</f>
        <v>0</v>
      </c>
      <c r="AI2443" s="2">
        <v>2443</v>
      </c>
    </row>
    <row r="2444" spans="34:35" ht="14.25" hidden="1">
      <c r="AH2444" s="99">
        <f>+'廃棄物事業経費（歳入）'!B92</f>
        <v>0</v>
      </c>
      <c r="AI2444" s="2">
        <v>2444</v>
      </c>
    </row>
    <row r="2445" spans="34:35" ht="14.25" hidden="1">
      <c r="AH2445" s="99">
        <f>+'廃棄物事業経費（歳入）'!B93</f>
        <v>0</v>
      </c>
      <c r="AI2445" s="2">
        <v>2445</v>
      </c>
    </row>
    <row r="2446" spans="34:35" ht="14.25" hidden="1">
      <c r="AH2446" s="99">
        <f>+'廃棄物事業経費（歳入）'!B94</f>
        <v>0</v>
      </c>
      <c r="AI2446" s="2">
        <v>2446</v>
      </c>
    </row>
    <row r="2447" spans="34:35" ht="14.25" hidden="1">
      <c r="AH2447" s="99">
        <f>+'廃棄物事業経費（歳入）'!B95</f>
        <v>0</v>
      </c>
      <c r="AI2447" s="2">
        <v>2447</v>
      </c>
    </row>
    <row r="2448" spans="34:35" ht="14.25" hidden="1">
      <c r="AH2448" s="99">
        <f>+'廃棄物事業経費（歳入）'!B96</f>
        <v>0</v>
      </c>
      <c r="AI2448" s="2">
        <v>2448</v>
      </c>
    </row>
    <row r="2449" spans="34:35" ht="14.25" hidden="1">
      <c r="AH2449" s="99">
        <f>+'廃棄物事業経費（歳入）'!B97</f>
        <v>0</v>
      </c>
      <c r="AI2449" s="2">
        <v>2449</v>
      </c>
    </row>
    <row r="2450" spans="34:35" ht="14.25" hidden="1">
      <c r="AH2450" s="99">
        <f>+'廃棄物事業経費（歳入）'!B98</f>
        <v>0</v>
      </c>
      <c r="AI2450" s="2">
        <v>2450</v>
      </c>
    </row>
    <row r="2451" spans="34:35" ht="14.25" hidden="1">
      <c r="AH2451" s="99">
        <f>+'廃棄物事業経費（歳入）'!B99</f>
        <v>0</v>
      </c>
      <c r="AI2451" s="2">
        <v>2451</v>
      </c>
    </row>
    <row r="2452" spans="34:35" ht="14.25" hidden="1">
      <c r="AH2452" s="99">
        <f>+'廃棄物事業経費（歳入）'!B100</f>
        <v>0</v>
      </c>
      <c r="AI2452" s="2">
        <v>2452</v>
      </c>
    </row>
    <row r="2453" spans="34:35" ht="14.25" hidden="1">
      <c r="AH2453" s="99">
        <f>+'廃棄物事業経費（歳入）'!B101</f>
        <v>0</v>
      </c>
      <c r="AI2453" s="2">
        <v>2453</v>
      </c>
    </row>
    <row r="2454" spans="34:35" ht="14.25" hidden="1">
      <c r="AH2454" s="99">
        <f>+'廃棄物事業経費（歳入）'!B102</f>
        <v>0</v>
      </c>
      <c r="AI2454" s="2">
        <v>2454</v>
      </c>
    </row>
    <row r="2455" spans="34:35" ht="14.25" hidden="1">
      <c r="AH2455" s="99">
        <f>+'廃棄物事業経費（歳入）'!B103</f>
        <v>0</v>
      </c>
      <c r="AI2455" s="2">
        <v>2455</v>
      </c>
    </row>
    <row r="2456" spans="34:35" ht="14.25" hidden="1">
      <c r="AH2456" s="99">
        <f>+'廃棄物事業経費（歳入）'!B104</f>
        <v>0</v>
      </c>
      <c r="AI2456" s="2">
        <v>2456</v>
      </c>
    </row>
    <row r="2457" spans="34:35" ht="14.25" hidden="1">
      <c r="AH2457" s="99">
        <f>+'廃棄物事業経費（歳入）'!B105</f>
        <v>0</v>
      </c>
      <c r="AI2457" s="2">
        <v>2457</v>
      </c>
    </row>
    <row r="2458" spans="34:35" ht="14.25" hidden="1">
      <c r="AH2458" s="99">
        <f>+'廃棄物事業経費（歳入）'!B106</f>
        <v>0</v>
      </c>
      <c r="AI2458" s="2">
        <v>2458</v>
      </c>
    </row>
    <row r="2459" spans="34:35" ht="14.25" hidden="1">
      <c r="AH2459" s="99">
        <f>+'廃棄物事業経費（歳入）'!B107</f>
        <v>0</v>
      </c>
      <c r="AI2459" s="2">
        <v>2459</v>
      </c>
    </row>
    <row r="2460" spans="34:35" ht="14.25" hidden="1">
      <c r="AH2460" s="99">
        <f>+'廃棄物事業経費（歳入）'!B108</f>
        <v>0</v>
      </c>
      <c r="AI2460" s="2">
        <v>2460</v>
      </c>
    </row>
    <row r="2461" spans="34:35" ht="14.25" hidden="1">
      <c r="AH2461" s="99">
        <f>+'廃棄物事業経費（歳入）'!B109</f>
        <v>0</v>
      </c>
      <c r="AI2461" s="2">
        <v>2461</v>
      </c>
    </row>
    <row r="2462" spans="34:35" ht="14.25" hidden="1">
      <c r="AH2462" s="99">
        <f>+'廃棄物事業経費（歳入）'!B110</f>
        <v>0</v>
      </c>
      <c r="AI2462" s="2">
        <v>2462</v>
      </c>
    </row>
    <row r="2463" spans="34:35" ht="14.25" hidden="1">
      <c r="AH2463" s="99">
        <f>+'廃棄物事業経費（歳入）'!B111</f>
        <v>0</v>
      </c>
      <c r="AI2463" s="2">
        <v>2463</v>
      </c>
    </row>
    <row r="2464" spans="34:35" ht="14.25" hidden="1">
      <c r="AH2464" s="99">
        <f>+'廃棄物事業経費（歳入）'!B112</f>
        <v>0</v>
      </c>
      <c r="AI2464" s="2">
        <v>2464</v>
      </c>
    </row>
    <row r="2465" spans="34:35" ht="14.25" hidden="1">
      <c r="AH2465" s="99">
        <f>+'廃棄物事業経費（歳入）'!B113</f>
        <v>0</v>
      </c>
      <c r="AI2465" s="2">
        <v>2465</v>
      </c>
    </row>
    <row r="2466" spans="34:35" ht="14.25" hidden="1">
      <c r="AH2466" s="99">
        <f>+'廃棄物事業経費（歳入）'!B114</f>
        <v>0</v>
      </c>
      <c r="AI2466" s="2">
        <v>2466</v>
      </c>
    </row>
    <row r="2467" spans="34:35" ht="14.25" hidden="1">
      <c r="AH2467" s="99">
        <f>+'廃棄物事業経費（歳入）'!B115</f>
        <v>0</v>
      </c>
      <c r="AI2467" s="2">
        <v>2467</v>
      </c>
    </row>
    <row r="2468" spans="34:35" ht="14.25" hidden="1">
      <c r="AH2468" s="99">
        <f>+'廃棄物事業経費（歳入）'!B116</f>
        <v>0</v>
      </c>
      <c r="AI2468" s="2">
        <v>2468</v>
      </c>
    </row>
    <row r="2469" spans="34:35" ht="14.25" hidden="1">
      <c r="AH2469" s="99">
        <f>+'廃棄物事業経費（歳入）'!B117</f>
        <v>0</v>
      </c>
      <c r="AI2469" s="2">
        <v>2469</v>
      </c>
    </row>
    <row r="2470" spans="34:35" ht="14.25" hidden="1">
      <c r="AH2470" s="99">
        <f>+'廃棄物事業経費（歳入）'!B118</f>
        <v>0</v>
      </c>
      <c r="AI2470" s="2">
        <v>2470</v>
      </c>
    </row>
    <row r="2471" spans="34:35" ht="14.25" hidden="1">
      <c r="AH2471" s="99">
        <f>+'廃棄物事業経費（歳入）'!B119</f>
        <v>0</v>
      </c>
      <c r="AI2471" s="2">
        <v>2471</v>
      </c>
    </row>
    <row r="2472" spans="34:35" ht="14.25" hidden="1">
      <c r="AH2472" s="99">
        <f>+'廃棄物事業経費（歳入）'!B120</f>
        <v>0</v>
      </c>
      <c r="AI2472" s="2">
        <v>2472</v>
      </c>
    </row>
    <row r="2473" spans="34:35" ht="14.25" hidden="1">
      <c r="AH2473" s="99">
        <f>+'廃棄物事業経費（歳入）'!B121</f>
        <v>0</v>
      </c>
      <c r="AI2473" s="2">
        <v>2473</v>
      </c>
    </row>
    <row r="2474" spans="34:35" ht="14.25" hidden="1">
      <c r="AH2474" s="99">
        <f>+'廃棄物事業経費（歳入）'!B122</f>
        <v>0</v>
      </c>
      <c r="AI2474" s="2">
        <v>2474</v>
      </c>
    </row>
    <row r="2475" spans="34:35" ht="14.25" hidden="1">
      <c r="AH2475" s="99">
        <f>+'廃棄物事業経費（歳入）'!B123</f>
        <v>0</v>
      </c>
      <c r="AI2475" s="2">
        <v>2475</v>
      </c>
    </row>
    <row r="2476" spans="34:35" ht="14.25" hidden="1">
      <c r="AH2476" s="99">
        <f>+'廃棄物事業経費（歳入）'!B124</f>
        <v>0</v>
      </c>
      <c r="AI2476" s="2">
        <v>2476</v>
      </c>
    </row>
    <row r="2477" spans="34:35" ht="14.25" hidden="1">
      <c r="AH2477" s="99">
        <f>+'廃棄物事業経費（歳入）'!B125</f>
        <v>0</v>
      </c>
      <c r="AI2477" s="2">
        <v>2477</v>
      </c>
    </row>
    <row r="2478" spans="34:35" ht="14.25" hidden="1">
      <c r="AH2478" s="99">
        <f>+'廃棄物事業経費（歳入）'!B126</f>
        <v>0</v>
      </c>
      <c r="AI2478" s="2">
        <v>2478</v>
      </c>
    </row>
    <row r="2479" spans="34:35" ht="14.25" hidden="1">
      <c r="AH2479" s="99">
        <f>+'廃棄物事業経費（歳入）'!B127</f>
        <v>0</v>
      </c>
      <c r="AI2479" s="2">
        <v>2479</v>
      </c>
    </row>
    <row r="2480" spans="34:35" ht="14.25" hidden="1">
      <c r="AH2480" s="99">
        <f>+'廃棄物事業経費（歳入）'!B128</f>
        <v>0</v>
      </c>
      <c r="AI2480" s="2">
        <v>2480</v>
      </c>
    </row>
    <row r="2481" spans="34:35" ht="14.25" hidden="1">
      <c r="AH2481" s="99">
        <f>+'廃棄物事業経費（歳入）'!B129</f>
        <v>0</v>
      </c>
      <c r="AI2481" s="2">
        <v>2481</v>
      </c>
    </row>
    <row r="2482" spans="34:35" ht="14.25" hidden="1">
      <c r="AH2482" s="99">
        <f>+'廃棄物事業経費（歳入）'!B130</f>
        <v>0</v>
      </c>
      <c r="AI2482" s="2">
        <v>2482</v>
      </c>
    </row>
    <row r="2483" spans="34:35" ht="14.25" hidden="1">
      <c r="AH2483" s="99">
        <f>+'廃棄物事業経費（歳入）'!B131</f>
        <v>0</v>
      </c>
      <c r="AI2483" s="2">
        <v>2483</v>
      </c>
    </row>
    <row r="2484" spans="34:35" ht="14.25" hidden="1">
      <c r="AH2484" s="99">
        <f>+'廃棄物事業経費（歳入）'!B132</f>
        <v>0</v>
      </c>
      <c r="AI2484" s="2">
        <v>2484</v>
      </c>
    </row>
    <row r="2485" spans="34:35" ht="14.25" hidden="1">
      <c r="AH2485" s="99">
        <f>+'廃棄物事業経費（歳入）'!B133</f>
        <v>0</v>
      </c>
      <c r="AI2485" s="2">
        <v>2485</v>
      </c>
    </row>
    <row r="2486" spans="34:35" ht="14.25" hidden="1">
      <c r="AH2486" s="99">
        <f>+'廃棄物事業経費（歳入）'!B134</f>
        <v>0</v>
      </c>
      <c r="AI2486" s="2">
        <v>2486</v>
      </c>
    </row>
    <row r="2487" spans="34:35" ht="14.25" hidden="1">
      <c r="AH2487" s="99">
        <f>+'廃棄物事業経費（歳入）'!B135</f>
        <v>0</v>
      </c>
      <c r="AI2487" s="2">
        <v>2487</v>
      </c>
    </row>
    <row r="2488" spans="34:35" ht="14.25" hidden="1">
      <c r="AH2488" s="99">
        <f>+'廃棄物事業経費（歳入）'!B136</f>
        <v>0</v>
      </c>
      <c r="AI2488" s="2">
        <v>2488</v>
      </c>
    </row>
    <row r="2489" spans="34:35" ht="14.25" hidden="1">
      <c r="AH2489" s="99">
        <f>+'廃棄物事業経費（歳入）'!B137</f>
        <v>0</v>
      </c>
      <c r="AI2489" s="2">
        <v>2489</v>
      </c>
    </row>
    <row r="2490" spans="34:35" ht="14.25" hidden="1">
      <c r="AH2490" s="99">
        <f>+'廃棄物事業経費（歳入）'!B138</f>
        <v>0</v>
      </c>
      <c r="AI2490" s="2">
        <v>2490</v>
      </c>
    </row>
    <row r="2491" spans="34:35" ht="14.25" hidden="1">
      <c r="AH2491" s="99">
        <f>+'廃棄物事業経費（歳入）'!B139</f>
        <v>0</v>
      </c>
      <c r="AI2491" s="2">
        <v>2491</v>
      </c>
    </row>
    <row r="2492" spans="34:35" ht="14.25" hidden="1">
      <c r="AH2492" s="99">
        <f>+'廃棄物事業経費（歳入）'!B140</f>
        <v>0</v>
      </c>
      <c r="AI2492" s="2">
        <v>2492</v>
      </c>
    </row>
    <row r="2493" spans="34:35" ht="14.25" hidden="1">
      <c r="AH2493" s="99">
        <f>+'廃棄物事業経費（歳入）'!B141</f>
        <v>0</v>
      </c>
      <c r="AI2493" s="2">
        <v>2493</v>
      </c>
    </row>
    <row r="2494" spans="34:35" ht="14.25" hidden="1">
      <c r="AH2494" s="99">
        <f>+'廃棄物事業経費（歳入）'!B142</f>
        <v>0</v>
      </c>
      <c r="AI2494" s="2">
        <v>2494</v>
      </c>
    </row>
    <row r="2495" spans="34:35" ht="14.25" hidden="1">
      <c r="AH2495" s="99">
        <f>+'廃棄物事業経費（歳入）'!B143</f>
        <v>0</v>
      </c>
      <c r="AI2495" s="2">
        <v>2495</v>
      </c>
    </row>
    <row r="2496" spans="34:35" ht="14.25" hidden="1">
      <c r="AH2496" s="99">
        <f>+'廃棄物事業経費（歳入）'!B144</f>
        <v>0</v>
      </c>
      <c r="AI2496" s="2">
        <v>2496</v>
      </c>
    </row>
    <row r="2497" spans="34:35" ht="14.25" hidden="1">
      <c r="AH2497" s="99">
        <f>+'廃棄物事業経費（歳入）'!B145</f>
        <v>0</v>
      </c>
      <c r="AI2497" s="2">
        <v>2497</v>
      </c>
    </row>
    <row r="2498" spans="34:35" ht="14.25" hidden="1">
      <c r="AH2498" s="99">
        <f>+'廃棄物事業経費（歳入）'!B146</f>
        <v>0</v>
      </c>
      <c r="AI2498" s="2">
        <v>2498</v>
      </c>
    </row>
    <row r="2499" spans="34:35" ht="14.25" hidden="1">
      <c r="AH2499" s="99">
        <f>+'廃棄物事業経費（歳入）'!B147</f>
        <v>0</v>
      </c>
      <c r="AI2499" s="2">
        <v>2499</v>
      </c>
    </row>
    <row r="2500" spans="34:35" ht="14.25" hidden="1">
      <c r="AH2500" s="99">
        <f>+'廃棄物事業経費（歳入）'!B148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2012-03-30T03:38:02Z</dcterms:modified>
  <cp:category/>
  <cp:version/>
  <cp:contentType/>
  <cp:contentStatus/>
</cp:coreProperties>
</file>