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'市町村分担金内訳'!$A$6:$DU$21</definedName>
    <definedName name="_xlnm._FilterDatabase" localSheetId="4" hidden="1">'組合分担金内訳'!$A$6:$BE$42</definedName>
    <definedName name="_xlnm._FilterDatabase" localSheetId="3" hidden="1">'廃棄物事業経費（歳出）'!$A$6:$CI$56</definedName>
    <definedName name="_xlnm._FilterDatabase" localSheetId="2" hidden="1">'廃棄物事業経費（歳入）'!$A$6:$AD$56</definedName>
    <definedName name="_xlnm._FilterDatabase" localSheetId="0" hidden="1">'廃棄物事業経費（市町村）'!$A$6:$DJ$42</definedName>
    <definedName name="_xlnm._FilterDatabase" localSheetId="1" hidden="1">'廃棄物事業経費（組合）'!$A$6:$DJ$21</definedName>
    <definedName name="_xlnm.Print_Area" localSheetId="6">'経費集計'!$A$1:$M$33</definedName>
    <definedName name="_xlnm.Print_Area" localSheetId="5">'市町村分担金内訳'!$A$2:$DU$21</definedName>
    <definedName name="_xlnm.Print_Area" localSheetId="4">'組合分担金内訳'!$A$2:$BE$42</definedName>
    <definedName name="_xlnm.Print_Area" localSheetId="3">'廃棄物事業経費（歳出）'!$A$2:$CI$56</definedName>
    <definedName name="_xlnm.Print_Area" localSheetId="2">'廃棄物事業経費（歳入）'!$A$2:$AD$56</definedName>
    <definedName name="_xlnm.Print_Area" localSheetId="0">'廃棄物事業経費（市町村）'!$A$2:$DJ$42</definedName>
    <definedName name="_xlnm.Print_Area" localSheetId="1">'廃棄物事業経費（組合）'!$A$2:$DJ$21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<sst xmlns="http://schemas.openxmlformats.org/spreadsheetml/2006/main" count="2383" uniqueCount="498">
  <si>
    <t>22000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</si>
  <si>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</si>
  <si>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</si>
  <si>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</si>
  <si>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</si>
  <si>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</si>
  <si>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</si>
  <si>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</si>
  <si>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</si>
  <si>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</si>
  <si>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</si>
  <si>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</si>
  <si>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</si>
  <si>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</si>
  <si>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</si>
  <si>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</si>
  <si>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</si>
  <si>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</si>
  <si>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</si>
  <si>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</si>
  <si>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</si>
  <si>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</si>
  <si>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</si>
  <si>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</si>
  <si>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</si>
  <si>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</si>
  <si>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</si>
  <si>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</si>
  <si>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</si>
  <si>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</si>
  <si>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</si>
  <si>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</si>
  <si>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</si>
  <si>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</si>
  <si>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</si>
  <si>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</si>
  <si>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</si>
  <si>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</si>
  <si>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</si>
  <si>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</si>
  <si>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</si>
  <si>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</si>
  <si>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静岡県</t>
  </si>
  <si>
    <t>22000</t>
  </si>
  <si>
    <t>22816</t>
  </si>
  <si>
    <t>東遠広域施設組合</t>
  </si>
  <si>
    <t>22820</t>
  </si>
  <si>
    <t>牧之原市御前崎市広域施設組合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</si>
  <si>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</si>
  <si>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</si>
  <si>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</si>
  <si>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</si>
  <si>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</si>
  <si>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</si>
  <si>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22831</t>
  </si>
  <si>
    <t>川根地区広域施設組合</t>
  </si>
  <si>
    <t>22847</t>
  </si>
  <si>
    <t>西豆衛生プラント組合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</si>
  <si>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</si>
  <si>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</si>
  <si>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</si>
  <si>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</si>
  <si>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</si>
  <si>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</si>
  <si>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</si>
  <si>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</si>
  <si>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22921</t>
  </si>
  <si>
    <t>志太広域事務組合</t>
  </si>
  <si>
    <t>22937</t>
  </si>
  <si>
    <t>吉田町牧之原市広域施設組合</t>
  </si>
  <si>
    <t>22954</t>
  </si>
  <si>
    <t>掛川市・菊川市衛生施設組合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</si>
  <si>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</si>
  <si>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</si>
  <si>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</si>
  <si>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</si>
  <si>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</si>
  <si>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</si>
  <si>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</si>
  <si>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</si>
  <si>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</si>
  <si>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</si>
  <si>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</si>
  <si>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</si>
  <si>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</si>
  <si>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</si>
  <si>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</si>
  <si>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</si>
  <si>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</si>
  <si>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</si>
  <si>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</si>
  <si>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</si>
  <si>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</si>
  <si>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</si>
  <si>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</si>
  <si>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</si>
  <si>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</si>
  <si>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</si>
  <si>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</si>
  <si>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</si>
  <si>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</si>
  <si>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</si>
  <si>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</si>
  <si>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</si>
  <si>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</si>
  <si>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</si>
  <si>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</si>
  <si>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</si>
  <si>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</si>
  <si>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</si>
  <si>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</si>
  <si>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</si>
  <si>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</si>
  <si>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</si>
  <si>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</si>
  <si>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</si>
  <si>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</si>
  <si>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</si>
  <si>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</si>
  <si>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</si>
  <si>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</si>
  <si>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</si>
  <si>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</si>
  <si>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</si>
  <si>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</si>
  <si>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</si>
  <si>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</si>
  <si>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</si>
  <si>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</si>
  <si>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</si>
  <si>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</si>
  <si>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</si>
  <si>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</si>
  <si>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</si>
  <si>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</si>
  <si>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</si>
  <si>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</si>
  <si>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</si>
  <si>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</si>
  <si>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</si>
  <si>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</si>
  <si>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</si>
  <si>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</si>
  <si>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</si>
  <si>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</si>
  <si>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</si>
  <si>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</si>
  <si>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</si>
  <si>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</si>
  <si>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</si>
  <si>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</si>
  <si>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</si>
  <si>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</si>
  <si>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</si>
  <si>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</si>
  <si>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</si>
  <si>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</si>
  <si>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</si>
  <si>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</si>
  <si>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</si>
  <si>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</si>
  <si>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</si>
  <si>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</si>
  <si>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</si>
  <si>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</si>
  <si>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</si>
  <si>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</si>
  <si>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</si>
  <si>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</si>
  <si>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</si>
  <si>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</si>
  <si>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</si>
  <si>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</si>
  <si>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</si>
  <si>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</si>
  <si>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</si>
  <si>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</si>
  <si>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</si>
  <si>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</si>
  <si>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</si>
  <si>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</si>
  <si>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</si>
  <si>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</si>
  <si>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</si>
  <si>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</si>
  <si>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</si>
  <si>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</si>
  <si>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</si>
  <si>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</si>
  <si>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</si>
  <si>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</si>
  <si>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</si>
  <si>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</si>
  <si>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</si>
  <si>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</si>
  <si>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</si>
  <si>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</si>
  <si>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</si>
  <si>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</si>
  <si>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</si>
  <si>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</si>
  <si>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</si>
  <si>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</si>
  <si>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</si>
  <si>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</si>
  <si>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</si>
  <si>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</si>
  <si>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</si>
  <si>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</si>
  <si>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</si>
  <si>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</si>
  <si>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</si>
  <si>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</si>
  <si>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</si>
  <si>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</si>
  <si>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</si>
  <si>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</si>
  <si>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</si>
  <si>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</si>
  <si>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</si>
  <si>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</si>
  <si>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</si>
  <si>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</si>
  <si>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</si>
  <si>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</si>
  <si>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</si>
  <si>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</si>
  <si>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</si>
  <si>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</si>
  <si>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</si>
  <si>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</si>
  <si>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</si>
  <si>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</si>
  <si>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</si>
  <si>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</si>
  <si>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</si>
  <si>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森町</t>
  </si>
  <si>
    <t>清水町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</si>
  <si>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</si>
  <si>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</si>
  <si>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</si>
  <si>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</si>
  <si>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</si>
  <si>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</si>
  <si>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</si>
  <si>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</si>
  <si>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</si>
  <si>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</si>
  <si>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</si>
  <si>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</si>
  <si>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</si>
  <si>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</si>
  <si>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</si>
  <si>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</si>
  <si>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</si>
  <si>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</si>
  <si>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</si>
  <si>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</si>
  <si>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</si>
  <si>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</si>
  <si>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</si>
  <si>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</si>
  <si>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</si>
  <si>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</si>
  <si>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</si>
  <si>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</si>
  <si>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</si>
  <si>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</si>
  <si>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</si>
  <si>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</si>
  <si>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</si>
  <si>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</si>
  <si>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</si>
  <si>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</si>
  <si>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</si>
  <si>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</si>
  <si>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</si>
  <si>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</si>
  <si>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</si>
  <si>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</si>
  <si>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</si>
  <si>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</si>
  <si>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</si>
  <si>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</si>
  <si>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</si>
  <si>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</si>
  <si>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</si>
  <si>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</si>
  <si>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</si>
  <si>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</si>
  <si>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</si>
  <si>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</si>
  <si>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</si>
  <si>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</si>
  <si>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</si>
  <si>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</si>
  <si>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</si>
  <si>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</si>
  <si>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</si>
  <si>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</si>
  <si>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</si>
  <si>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</si>
  <si>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</si>
  <si>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</si>
  <si>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</si>
  <si>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</si>
  <si>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-</t>
  </si>
  <si>
    <t>合計</t>
  </si>
  <si>
    <t>静岡県</t>
  </si>
  <si>
    <t>22100</t>
  </si>
  <si>
    <t>静岡市</t>
  </si>
  <si>
    <t>22130</t>
  </si>
  <si>
    <t>浜松市</t>
  </si>
  <si>
    <t>22203</t>
  </si>
  <si>
    <t>沼津市</t>
  </si>
  <si>
    <t>22861</t>
  </si>
  <si>
    <t>伊豆市沼津市衛生施設組合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</si>
  <si>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</si>
  <si>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</si>
  <si>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</si>
  <si>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</si>
  <si>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</si>
  <si>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</si>
  <si>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</si>
  <si>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</si>
  <si>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</si>
  <si>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</si>
  <si>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22831</t>
  </si>
  <si>
    <t>22210</t>
  </si>
  <si>
    <t>富士市</t>
  </si>
  <si>
    <t>22211</t>
  </si>
  <si>
    <t>磐田市</t>
  </si>
  <si>
    <t>22920</t>
  </si>
  <si>
    <t>中遠広域事務組合</t>
  </si>
  <si>
    <t>22212</t>
  </si>
  <si>
    <t>焼津市</t>
  </si>
  <si>
    <t>22921</t>
  </si>
  <si>
    <t>志太広域事務組合</t>
  </si>
  <si>
    <t>22213</t>
  </si>
  <si>
    <t>掛川市</t>
  </si>
  <si>
    <t>22954</t>
  </si>
  <si>
    <t>掛川市・菊川市衛生施設組合</t>
  </si>
  <si>
    <t>22816</t>
  </si>
  <si>
    <t>東遠広域施設組合</t>
  </si>
  <si>
    <t>22214</t>
  </si>
  <si>
    <t>藤枝市</t>
  </si>
  <si>
    <t>22215</t>
  </si>
  <si>
    <t>御殿場市</t>
  </si>
  <si>
    <t>22824</t>
  </si>
  <si>
    <t>22216</t>
  </si>
  <si>
    <t>袋井市</t>
  </si>
  <si>
    <t>22909</t>
  </si>
  <si>
    <t>袋井市森町広域行政組合</t>
  </si>
  <si>
    <t>22219</t>
  </si>
  <si>
    <t>下田市</t>
  </si>
  <si>
    <t>22828</t>
  </si>
  <si>
    <t>22220</t>
  </si>
  <si>
    <t>裾野市</t>
  </si>
  <si>
    <t>22853</t>
  </si>
  <si>
    <t>22221</t>
  </si>
  <si>
    <t>湖西市</t>
  </si>
  <si>
    <t>22222</t>
  </si>
  <si>
    <t>伊豆市</t>
  </si>
  <si>
    <t>22223</t>
  </si>
  <si>
    <t>御前崎市</t>
  </si>
  <si>
    <t>22820</t>
  </si>
  <si>
    <t>牧之原市御前崎市広域施設組合</t>
  </si>
  <si>
    <t>22224</t>
  </si>
  <si>
    <t>菊川市</t>
  </si>
  <si>
    <t>22225</t>
  </si>
  <si>
    <t>伊豆の国市</t>
  </si>
  <si>
    <t>22226</t>
  </si>
  <si>
    <t>牧之原市</t>
  </si>
  <si>
    <t>22937</t>
  </si>
  <si>
    <t>吉田町牧之原市広域施設組合</t>
  </si>
  <si>
    <t>22301</t>
  </si>
  <si>
    <t>東伊豆町</t>
  </si>
  <si>
    <t>22825</t>
  </si>
  <si>
    <t>東河環境センター</t>
  </si>
  <si>
    <t>22302</t>
  </si>
  <si>
    <t>河津町</t>
  </si>
  <si>
    <t>22304</t>
  </si>
  <si>
    <t>南伊豆町</t>
  </si>
  <si>
    <t>南豆衛生プラント組合</t>
  </si>
  <si>
    <t>22305</t>
  </si>
  <si>
    <t>松崎町</t>
  </si>
  <si>
    <t>22847</t>
  </si>
  <si>
    <t>西豆衛生プラント組合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</si>
  <si>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</si>
  <si>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</si>
  <si>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</si>
  <si>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</si>
  <si>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</si>
  <si>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</si>
  <si>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</si>
  <si>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</si>
  <si>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</si>
  <si>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御殿場市・小山町広域行政組合</t>
  </si>
  <si>
    <t>22424</t>
  </si>
  <si>
    <t>吉田町</t>
  </si>
  <si>
    <t>22429</t>
  </si>
  <si>
    <t>川根本町</t>
  </si>
  <si>
    <t>川根地区広域施設組合</t>
  </si>
  <si>
    <t>22461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</si>
  <si>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</si>
  <si>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</si>
  <si>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</si>
  <si>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</si>
  <si>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</si>
  <si>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</si>
  <si>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</si>
  <si>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</si>
  <si>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</si>
  <si>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</si>
  <si>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</si>
  <si>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</si>
  <si>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</si>
  <si>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</si>
  <si>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</si>
  <si>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</si>
  <si>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</si>
  <si>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</si>
  <si>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</si>
  <si>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</si>
  <si>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</si>
  <si>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</si>
  <si>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森町</t>
  </si>
  <si>
    <t>清水町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</si>
  <si>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</si>
  <si>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</si>
  <si>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</si>
  <si>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</si>
  <si>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</si>
  <si>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</si>
  <si>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</si>
  <si>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</si>
  <si>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</si>
  <si>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</si>
  <si>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</si>
  <si>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</si>
  <si>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</si>
  <si>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</si>
  <si>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</si>
  <si>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</si>
  <si>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</si>
  <si>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</si>
  <si>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</si>
  <si>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</si>
  <si>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</si>
  <si>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</si>
  <si>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</si>
  <si>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</si>
  <si>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</si>
  <si>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</si>
  <si>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</si>
  <si>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</si>
  <si>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</si>
  <si>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</si>
  <si>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</si>
  <si>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</si>
  <si>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</si>
  <si>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</si>
  <si>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</si>
  <si>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</si>
  <si>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</si>
  <si>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</si>
  <si>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</si>
  <si>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</si>
  <si>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</si>
  <si>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</si>
  <si>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</si>
  <si>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</si>
  <si>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</si>
  <si>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</si>
  <si>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</si>
  <si>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</si>
  <si>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</si>
  <si>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</si>
  <si>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</si>
  <si>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</si>
  <si>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</si>
  <si>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</si>
  <si>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</si>
  <si>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</si>
  <si>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</si>
  <si>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</si>
  <si>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</si>
  <si>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</si>
  <si>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</si>
  <si>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</si>
  <si>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</si>
  <si>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</si>
  <si>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</si>
  <si>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</si>
  <si>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</si>
  <si>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</si>
  <si>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</si>
  <si>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裾野、長泉清掃施設組合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</si>
</sst>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235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307</v>
      </c>
      <c r="D7" s="192">
        <f>SUM(D8:D186)</f>
        <v>47970203</v>
      </c>
      <c r="E7" s="192">
        <f>SUM(E8:E186)</f>
        <v>12753578</v>
      </c>
      <c r="F7" s="192">
        <f>SUM(F8:F186)</f>
        <v>2353214</v>
      </c>
      <c r="G7" s="192">
        <f>SUM(G8:G186)</f>
        <v>53315</v>
      </c>
      <c r="H7" s="192">
        <f>SUM(H8:H186)</f>
        <v>5340800</v>
      </c>
      <c r="I7" s="192">
        <f>SUM(I8:I186)</f>
        <v>2948918</v>
      </c>
      <c r="J7" s="192" t="s">
        <v>306</v>
      </c>
      <c r="K7" s="192">
        <f>SUM(K8:K186)</f>
        <v>2057331</v>
      </c>
      <c r="L7" s="192">
        <f>SUM(L8:L186)</f>
        <v>35216625</v>
      </c>
      <c r="M7" s="192">
        <f>SUM(M8:M186)</f>
        <v>6249161</v>
      </c>
      <c r="N7" s="192">
        <f>SUM(N8:N186)</f>
        <v>560796</v>
      </c>
      <c r="O7" s="192">
        <f>SUM(O8:O186)</f>
        <v>20375</v>
      </c>
      <c r="P7" s="192">
        <f>SUM(P8:P186)</f>
        <v>0</v>
      </c>
      <c r="Q7" s="192">
        <f>SUM(Q8:Q186)</f>
        <v>0</v>
      </c>
      <c r="R7" s="192">
        <f>SUM(R8:R186)</f>
        <v>538021</v>
      </c>
      <c r="S7" s="192" t="s">
        <v>306</v>
      </c>
      <c r="T7" s="192">
        <f>SUM(T8:T186)</f>
        <v>2400</v>
      </c>
      <c r="U7" s="192">
        <f>SUM(U8:U186)</f>
        <v>5688365</v>
      </c>
      <c r="V7" s="192">
        <f>SUM(V8:V186)</f>
        <v>54219364</v>
      </c>
      <c r="W7" s="192">
        <f>SUM(W8:W186)</f>
        <v>13314374</v>
      </c>
      <c r="X7" s="192">
        <f>SUM(X8:X186)</f>
        <v>2373589</v>
      </c>
      <c r="Y7" s="192">
        <f>SUM(Y8:Y186)</f>
        <v>53315</v>
      </c>
      <c r="Z7" s="192">
        <f>SUM(Z8:Z186)</f>
        <v>5340800</v>
      </c>
      <c r="AA7" s="192">
        <f>SUM(AA8:AA186)</f>
        <v>3486939</v>
      </c>
      <c r="AB7" s="192" t="s">
        <v>306</v>
      </c>
      <c r="AC7" s="192">
        <f>SUM(AC8:AC186)</f>
        <v>2059731</v>
      </c>
      <c r="AD7" s="192">
        <f>SUM(AD8:AD186)</f>
        <v>40904990</v>
      </c>
      <c r="AE7" s="192">
        <f>SUM(AE8:AE186)</f>
        <v>8551624</v>
      </c>
      <c r="AF7" s="192">
        <f>SUM(AF8:AF186)</f>
        <v>8546515</v>
      </c>
      <c r="AG7" s="192">
        <f>SUM(AG8:AG186)</f>
        <v>0</v>
      </c>
      <c r="AH7" s="192">
        <f>SUM(AH8:AH186)</f>
        <v>8476221</v>
      </c>
      <c r="AI7" s="192">
        <f>SUM(AI8:AI186)</f>
        <v>19669</v>
      </c>
      <c r="AJ7" s="192">
        <f>SUM(AJ8:AJ186)</f>
        <v>50625</v>
      </c>
      <c r="AK7" s="192">
        <f>SUM(AK8:AK186)</f>
        <v>5109</v>
      </c>
      <c r="AL7" s="192">
        <f>SUM(AL8:AL186)</f>
        <v>651705</v>
      </c>
      <c r="AM7" s="192">
        <f>SUM(AM8:AM186)</f>
        <v>32264344</v>
      </c>
      <c r="AN7" s="192">
        <f>SUM(AN8:AN186)</f>
        <v>9784157</v>
      </c>
      <c r="AO7" s="192">
        <f>SUM(AO8:AO186)</f>
        <v>2887520</v>
      </c>
      <c r="AP7" s="192">
        <f>SUM(AP8:AP186)</f>
        <v>4556299</v>
      </c>
      <c r="AQ7" s="192">
        <f>SUM(AQ8:AQ186)</f>
        <v>2048572</v>
      </c>
      <c r="AR7" s="192">
        <f>SUM(AR8:AR186)</f>
        <v>291766</v>
      </c>
      <c r="AS7" s="192">
        <f>SUM(AS8:AS186)</f>
        <v>6816271</v>
      </c>
      <c r="AT7" s="192">
        <f>SUM(AT8:AT186)</f>
        <v>691539</v>
      </c>
      <c r="AU7" s="192">
        <f>SUM(AU8:AU186)</f>
        <v>5475738</v>
      </c>
      <c r="AV7" s="192">
        <f>SUM(AV8:AV186)</f>
        <v>648994</v>
      </c>
      <c r="AW7" s="192">
        <f>SUM(AW8:AW186)</f>
        <v>112437</v>
      </c>
      <c r="AX7" s="192">
        <f>SUM(AX8:AX186)</f>
        <v>15531385</v>
      </c>
      <c r="AY7" s="192">
        <f>SUM(AY8:AY186)</f>
        <v>7143549</v>
      </c>
      <c r="AZ7" s="192">
        <f>SUM(AZ8:AZ186)</f>
        <v>7264801</v>
      </c>
      <c r="BA7" s="192">
        <f>SUM(BA8:BA186)</f>
        <v>769103</v>
      </c>
      <c r="BB7" s="192">
        <f>SUM(BB8:BB186)</f>
        <v>353932</v>
      </c>
      <c r="BC7" s="192">
        <f>SUM(BC8:BC186)</f>
        <v>5198973</v>
      </c>
      <c r="BD7" s="192">
        <f>SUM(BD8:BD186)</f>
        <v>20094</v>
      </c>
      <c r="BE7" s="192">
        <f>SUM(BE8:BE186)</f>
        <v>1303557</v>
      </c>
      <c r="BF7" s="192">
        <f>SUM(BF8:BF186)</f>
        <v>42119525</v>
      </c>
      <c r="BG7" s="192">
        <f>SUM(BG8:BG186)</f>
        <v>177457</v>
      </c>
      <c r="BH7" s="192">
        <f>SUM(BH8:BH186)</f>
        <v>176113</v>
      </c>
      <c r="BI7" s="192">
        <f>SUM(BI8:BI186)</f>
        <v>0</v>
      </c>
      <c r="BJ7" s="192">
        <f>SUM(BJ8:BJ186)</f>
        <v>176113</v>
      </c>
      <c r="BK7" s="192">
        <f>SUM(BK8:BK186)</f>
        <v>0</v>
      </c>
      <c r="BL7" s="192">
        <f>SUM(BL8:BL186)</f>
        <v>0</v>
      </c>
      <c r="BM7" s="192">
        <f>SUM(BM8:BM186)</f>
        <v>1344</v>
      </c>
      <c r="BN7" s="192">
        <f>SUM(BN8:BN186)</f>
        <v>0</v>
      </c>
      <c r="BO7" s="192">
        <f>SUM(BO8:BO186)</f>
        <v>3673695</v>
      </c>
      <c r="BP7" s="192">
        <f>SUM(BP8:BP186)</f>
        <v>879661</v>
      </c>
      <c r="BQ7" s="192">
        <f>SUM(BQ8:BQ186)</f>
        <v>374693</v>
      </c>
      <c r="BR7" s="192">
        <f>SUM(BR8:BR186)</f>
        <v>256665</v>
      </c>
      <c r="BS7" s="192">
        <f>SUM(BS8:BS186)</f>
        <v>237751</v>
      </c>
      <c r="BT7" s="192">
        <f>SUM(BT8:BT186)</f>
        <v>10552</v>
      </c>
      <c r="BU7" s="192">
        <f>SUM(BU8:BU186)</f>
        <v>1287423</v>
      </c>
      <c r="BV7" s="192">
        <f>SUM(BV8:BV186)</f>
        <v>22367</v>
      </c>
      <c r="BW7" s="192">
        <f>SUM(BW8:BW186)</f>
        <v>1247195</v>
      </c>
      <c r="BX7" s="192">
        <f>SUM(BX8:BX186)</f>
        <v>17861</v>
      </c>
      <c r="BY7" s="192">
        <f>SUM(BY8:BY186)</f>
        <v>9658</v>
      </c>
      <c r="BZ7" s="192">
        <f>SUM(BZ8:BZ186)</f>
        <v>1495609</v>
      </c>
      <c r="CA7" s="192">
        <f>SUM(CA8:CA186)</f>
        <v>388696</v>
      </c>
      <c r="CB7" s="192">
        <f>SUM(CB8:CB186)</f>
        <v>1069956</v>
      </c>
      <c r="CC7" s="192">
        <f>SUM(CC8:CC186)</f>
        <v>1986</v>
      </c>
      <c r="CD7" s="192">
        <f>SUM(CD8:CD186)</f>
        <v>34971</v>
      </c>
      <c r="CE7" s="192">
        <f>SUM(CE8:CE186)</f>
        <v>2218128</v>
      </c>
      <c r="CF7" s="192">
        <f>SUM(CF8:CF186)</f>
        <v>1344</v>
      </c>
      <c r="CG7" s="192">
        <f>SUM(CG8:CG186)</f>
        <v>179881</v>
      </c>
      <c r="CH7" s="192">
        <f>SUM(CH8:CH186)</f>
        <v>4031033</v>
      </c>
      <c r="CI7" s="192">
        <f>SUM(CI8:CI186)</f>
        <v>8729081</v>
      </c>
      <c r="CJ7" s="192">
        <f>SUM(CJ8:CJ186)</f>
        <v>8722628</v>
      </c>
      <c r="CK7" s="192">
        <f>SUM(CK8:CK186)</f>
        <v>0</v>
      </c>
      <c r="CL7" s="192">
        <f>SUM(CL8:CL186)</f>
        <v>8652334</v>
      </c>
      <c r="CM7" s="192">
        <f>SUM(CM8:CM186)</f>
        <v>19669</v>
      </c>
      <c r="CN7" s="192">
        <f>SUM(CN8:CN186)</f>
        <v>50625</v>
      </c>
      <c r="CO7" s="192">
        <f>SUM(CO8:CO186)</f>
        <v>6453</v>
      </c>
      <c r="CP7" s="192">
        <f>SUM(CP8:CP186)</f>
        <v>651705</v>
      </c>
      <c r="CQ7" s="192">
        <f>SUM(CQ8:CQ186)</f>
        <v>35938039</v>
      </c>
      <c r="CR7" s="192">
        <f>SUM(CR8:CR186)</f>
        <v>10663818</v>
      </c>
      <c r="CS7" s="192">
        <f>SUM(CS8:CS186)</f>
        <v>3262213</v>
      </c>
      <c r="CT7" s="192">
        <f>SUM(CT8:CT186)</f>
        <v>4812964</v>
      </c>
      <c r="CU7" s="192">
        <f>SUM(CU8:CU186)</f>
        <v>2286323</v>
      </c>
      <c r="CV7" s="192">
        <f>SUM(CV8:CV186)</f>
        <v>302318</v>
      </c>
      <c r="CW7" s="192">
        <f>SUM(CW8:CW186)</f>
        <v>8103694</v>
      </c>
      <c r="CX7" s="192">
        <f>SUM(CX8:CX186)</f>
        <v>713906</v>
      </c>
      <c r="CY7" s="192">
        <f>SUM(CY8:CY186)</f>
        <v>6722933</v>
      </c>
      <c r="CZ7" s="192">
        <f>SUM(CZ8:CZ186)</f>
        <v>666855</v>
      </c>
      <c r="DA7" s="192">
        <f>SUM(DA8:DA186)</f>
        <v>122095</v>
      </c>
      <c r="DB7" s="192">
        <f>SUM(DB8:DB186)</f>
        <v>17026994</v>
      </c>
      <c r="DC7" s="192">
        <f>SUM(DC8:DC186)</f>
        <v>7532245</v>
      </c>
      <c r="DD7" s="192">
        <f>SUM(DD8:DD186)</f>
        <v>8334757</v>
      </c>
      <c r="DE7" s="192">
        <f>SUM(DE8:DE186)</f>
        <v>771089</v>
      </c>
      <c r="DF7" s="192">
        <f>SUM(DF8:DF186)</f>
        <v>388903</v>
      </c>
      <c r="DG7" s="192">
        <f>SUM(DG8:DG186)</f>
        <v>7417101</v>
      </c>
      <c r="DH7" s="192">
        <f>SUM(DH8:DH186)</f>
        <v>21438</v>
      </c>
      <c r="DI7" s="192">
        <f>SUM(DI8:DI186)</f>
        <v>1483438</v>
      </c>
      <c r="DJ7" s="192">
        <f>SUM(DJ8:DJ186)</f>
        <v>46150558</v>
      </c>
    </row>
    <row r="8" spans="1:114" s="122" customFormat="1" ht="12" customHeight="1">
      <c r="A8" s="118" t="s">
        <v>42</v>
      </c>
      <c r="B8" s="133" t="s">
        <v>238</v>
      </c>
      <c r="C8" s="118" t="s">
        <v>239</v>
      </c>
      <c r="D8" s="120">
        <f aca="true" t="shared" si="0" ref="D8:D42">SUM(E8,+L8)</f>
        <v>9088006</v>
      </c>
      <c r="E8" s="120">
        <f aca="true" t="shared" si="1" ref="E8:E42">SUM(F8:I8)+K8</f>
        <v>2576576</v>
      </c>
      <c r="F8" s="120">
        <v>277730</v>
      </c>
      <c r="G8" s="120">
        <v>0</v>
      </c>
      <c r="H8" s="120">
        <v>814700</v>
      </c>
      <c r="I8" s="120">
        <v>909295</v>
      </c>
      <c r="J8" s="121" t="s">
        <v>306</v>
      </c>
      <c r="K8" s="120">
        <v>574851</v>
      </c>
      <c r="L8" s="120">
        <v>6511430</v>
      </c>
      <c r="M8" s="120">
        <f aca="true" t="shared" si="2" ref="M8:M42">SUM(N8,+U8)</f>
        <v>697790</v>
      </c>
      <c r="N8" s="120">
        <f aca="true" t="shared" si="3" ref="N8:N42">SUM(O8:R8)+T8</f>
        <v>21379</v>
      </c>
      <c r="O8" s="120">
        <v>20375</v>
      </c>
      <c r="P8" s="120">
        <v>0</v>
      </c>
      <c r="Q8" s="120">
        <v>0</v>
      </c>
      <c r="R8" s="120">
        <v>680</v>
      </c>
      <c r="S8" s="121" t="s">
        <v>306</v>
      </c>
      <c r="T8" s="120">
        <v>324</v>
      </c>
      <c r="U8" s="120">
        <v>676411</v>
      </c>
      <c r="V8" s="120">
        <f aca="true" t="shared" si="4" ref="V8:V42">+SUM(D8,M8)</f>
        <v>9785796</v>
      </c>
      <c r="W8" s="120">
        <f aca="true" t="shared" si="5" ref="W8:W42">+SUM(E8,N8)</f>
        <v>2597955</v>
      </c>
      <c r="X8" s="120">
        <f aca="true" t="shared" si="6" ref="X8:X42">+SUM(F8,O8)</f>
        <v>298105</v>
      </c>
      <c r="Y8" s="120">
        <f aca="true" t="shared" si="7" ref="Y8:Y42">+SUM(G8,P8)</f>
        <v>0</v>
      </c>
      <c r="Z8" s="120">
        <f aca="true" t="shared" si="8" ref="Z8:Z42">+SUM(H8,Q8)</f>
        <v>814700</v>
      </c>
      <c r="AA8" s="120">
        <f aca="true" t="shared" si="9" ref="AA8:AA42">+SUM(I8,R8)</f>
        <v>909975</v>
      </c>
      <c r="AB8" s="121" t="s">
        <v>306</v>
      </c>
      <c r="AC8" s="120">
        <f aca="true" t="shared" si="10" ref="AC8:AC42">+SUM(K8,T8)</f>
        <v>575175</v>
      </c>
      <c r="AD8" s="120">
        <f aca="true" t="shared" si="11" ref="AD8:AD42">+SUM(L8,U8)</f>
        <v>7187841</v>
      </c>
      <c r="AE8" s="120">
        <f aca="true" t="shared" si="12" ref="AE8:AE42">SUM(AF8,+AK8)</f>
        <v>1369383</v>
      </c>
      <c r="AF8" s="120">
        <f aca="true" t="shared" si="13" ref="AF8:AF42">SUM(AG8:AJ8)</f>
        <v>1369383</v>
      </c>
      <c r="AG8" s="120">
        <v>0</v>
      </c>
      <c r="AH8" s="120">
        <v>1369383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42">SUM(AN8,AS8,AW8,AX8,BD8)</f>
        <v>7539032</v>
      </c>
      <c r="AN8" s="120">
        <f aca="true" t="shared" si="15" ref="AN8:AN42">SUM(AO8:AR8)</f>
        <v>2597588</v>
      </c>
      <c r="AO8" s="120">
        <v>209319</v>
      </c>
      <c r="AP8" s="120">
        <v>1634307</v>
      </c>
      <c r="AQ8" s="120">
        <v>714915</v>
      </c>
      <c r="AR8" s="120">
        <v>39047</v>
      </c>
      <c r="AS8" s="120">
        <f aca="true" t="shared" si="16" ref="AS8:AS42">SUM(AT8:AV8)</f>
        <v>1710105</v>
      </c>
      <c r="AT8" s="120">
        <v>70253</v>
      </c>
      <c r="AU8" s="120">
        <v>1544273</v>
      </c>
      <c r="AV8" s="120">
        <v>95579</v>
      </c>
      <c r="AW8" s="120">
        <v>24483</v>
      </c>
      <c r="AX8" s="120">
        <f aca="true" t="shared" si="17" ref="AX8:AX42">SUM(AY8:BB8)</f>
        <v>3206856</v>
      </c>
      <c r="AY8" s="120">
        <v>1422884</v>
      </c>
      <c r="AZ8" s="120">
        <v>1607884</v>
      </c>
      <c r="BA8" s="120">
        <v>79582</v>
      </c>
      <c r="BB8" s="120">
        <v>96506</v>
      </c>
      <c r="BC8" s="120">
        <v>0</v>
      </c>
      <c r="BD8" s="120">
        <v>0</v>
      </c>
      <c r="BE8" s="120">
        <v>179591</v>
      </c>
      <c r="BF8" s="120">
        <f aca="true" t="shared" si="18" ref="BF8:BF42">SUM(AE8,+AM8,+BE8)</f>
        <v>9088006</v>
      </c>
      <c r="BG8" s="120">
        <f aca="true" t="shared" si="19" ref="BG8:BG42">SUM(BH8,+BM8)</f>
        <v>0</v>
      </c>
      <c r="BH8" s="120">
        <f aca="true" t="shared" si="20" ref="BH8:BH4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2">SUM(BP8,BU8,BY8,BZ8,CF8)</f>
        <v>559640</v>
      </c>
      <c r="BP8" s="120">
        <f aca="true" t="shared" si="22" ref="BP8:BP42">SUM(BQ8:BT8)</f>
        <v>151997</v>
      </c>
      <c r="BQ8" s="120">
        <v>0</v>
      </c>
      <c r="BR8" s="120">
        <v>0</v>
      </c>
      <c r="BS8" s="120">
        <v>151997</v>
      </c>
      <c r="BT8" s="120">
        <v>0</v>
      </c>
      <c r="BU8" s="120">
        <f aca="true" t="shared" si="23" ref="BU8:BU42">SUM(BV8:BX8)</f>
        <v>245939</v>
      </c>
      <c r="BV8" s="120">
        <v>0</v>
      </c>
      <c r="BW8" s="120">
        <v>245939</v>
      </c>
      <c r="BX8" s="120">
        <v>0</v>
      </c>
      <c r="BY8" s="120">
        <v>0</v>
      </c>
      <c r="BZ8" s="120">
        <f aca="true" t="shared" si="24" ref="BZ8:BZ42">SUM(CA8:CD8)</f>
        <v>161704</v>
      </c>
      <c r="CA8" s="120">
        <v>0</v>
      </c>
      <c r="CB8" s="120">
        <v>161704</v>
      </c>
      <c r="CC8" s="120">
        <v>0</v>
      </c>
      <c r="CD8" s="120">
        <v>0</v>
      </c>
      <c r="CE8" s="120">
        <v>0</v>
      </c>
      <c r="CF8" s="120">
        <v>0</v>
      </c>
      <c r="CG8" s="120">
        <v>138150</v>
      </c>
      <c r="CH8" s="120">
        <f aca="true" t="shared" si="25" ref="CH8:CH42">SUM(BG8,+BO8,+CG8)</f>
        <v>697790</v>
      </c>
      <c r="CI8" s="120">
        <f>SUM(AE8,+BG8)</f>
        <v>1369383</v>
      </c>
      <c r="CJ8" s="120">
        <f aca="true" t="shared" si="26" ref="CJ8:CJ23">SUM(AF8,+BH8)</f>
        <v>1369383</v>
      </c>
      <c r="CK8" s="120">
        <f aca="true" t="shared" si="27" ref="CK8:CK23">SUM(AG8,+BI8)</f>
        <v>0</v>
      </c>
      <c r="CL8" s="120">
        <f aca="true" t="shared" si="28" ref="CL8:CL23">SUM(AH8,+BJ8)</f>
        <v>1369383</v>
      </c>
      <c r="CM8" s="120">
        <f aca="true" t="shared" si="29" ref="CM8:CM23">SUM(AI8,+BK8)</f>
        <v>0</v>
      </c>
      <c r="CN8" s="120">
        <f aca="true" t="shared" si="30" ref="CN8:CN23">SUM(AJ8,+BL8)</f>
        <v>0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8098672</v>
      </c>
      <c r="CR8" s="120">
        <f aca="true" t="shared" si="34" ref="CR8:CR23">SUM(AN8,+BP8)</f>
        <v>2749585</v>
      </c>
      <c r="CS8" s="120">
        <f aca="true" t="shared" si="35" ref="CS8:CS23">SUM(AO8,+BQ8)</f>
        <v>209319</v>
      </c>
      <c r="CT8" s="120">
        <f aca="true" t="shared" si="36" ref="CT8:CT23">SUM(AP8,+BR8)</f>
        <v>1634307</v>
      </c>
      <c r="CU8" s="120">
        <f aca="true" t="shared" si="37" ref="CU8:CU23">SUM(AQ8,+BS8)</f>
        <v>866912</v>
      </c>
      <c r="CV8" s="120">
        <f aca="true" t="shared" si="38" ref="CV8:CV23">SUM(AR8,+BT8)</f>
        <v>39047</v>
      </c>
      <c r="CW8" s="120">
        <f aca="true" t="shared" si="39" ref="CW8:CW23">SUM(AS8,+BU8)</f>
        <v>1956044</v>
      </c>
      <c r="CX8" s="120">
        <f aca="true" t="shared" si="40" ref="CX8:DJ23">SUM(AT8,+BV8)</f>
        <v>70253</v>
      </c>
      <c r="CY8" s="120">
        <f t="shared" si="40"/>
        <v>1790212</v>
      </c>
      <c r="CZ8" s="120">
        <f t="shared" si="40"/>
        <v>95579</v>
      </c>
      <c r="DA8" s="120">
        <f t="shared" si="40"/>
        <v>24483</v>
      </c>
      <c r="DB8" s="120">
        <f t="shared" si="40"/>
        <v>3368560</v>
      </c>
      <c r="DC8" s="120">
        <f t="shared" si="40"/>
        <v>1422884</v>
      </c>
      <c r="DD8" s="120">
        <f t="shared" si="40"/>
        <v>1769588</v>
      </c>
      <c r="DE8" s="120">
        <f t="shared" si="40"/>
        <v>79582</v>
      </c>
      <c r="DF8" s="120">
        <f t="shared" si="40"/>
        <v>96506</v>
      </c>
      <c r="DG8" s="120">
        <f t="shared" si="40"/>
        <v>0</v>
      </c>
      <c r="DH8" s="120">
        <f t="shared" si="40"/>
        <v>0</v>
      </c>
      <c r="DI8" s="120">
        <f t="shared" si="40"/>
        <v>317741</v>
      </c>
      <c r="DJ8" s="120">
        <f t="shared" si="40"/>
        <v>9785796</v>
      </c>
    </row>
    <row r="9" spans="1:114" s="122" customFormat="1" ht="12" customHeight="1">
      <c r="A9" s="118" t="s">
        <v>42</v>
      </c>
      <c r="B9" s="133" t="s">
        <v>240</v>
      </c>
      <c r="C9" s="118" t="s">
        <v>241</v>
      </c>
      <c r="D9" s="120">
        <f t="shared" si="0"/>
        <v>10512057</v>
      </c>
      <c r="E9" s="120">
        <f t="shared" si="1"/>
        <v>4750969</v>
      </c>
      <c r="F9" s="120">
        <v>1005900</v>
      </c>
      <c r="G9" s="120">
        <v>16820</v>
      </c>
      <c r="H9" s="120">
        <v>2811100</v>
      </c>
      <c r="I9" s="120">
        <v>581408</v>
      </c>
      <c r="J9" s="121" t="s">
        <v>306</v>
      </c>
      <c r="K9" s="120">
        <v>335741</v>
      </c>
      <c r="L9" s="120">
        <v>5761088</v>
      </c>
      <c r="M9" s="120">
        <f t="shared" si="2"/>
        <v>727878</v>
      </c>
      <c r="N9" s="120">
        <f t="shared" si="3"/>
        <v>407</v>
      </c>
      <c r="O9" s="120">
        <v>0</v>
      </c>
      <c r="P9" s="120">
        <v>0</v>
      </c>
      <c r="Q9" s="120">
        <v>0</v>
      </c>
      <c r="R9" s="120">
        <v>347</v>
      </c>
      <c r="S9" s="121" t="s">
        <v>306</v>
      </c>
      <c r="T9" s="120">
        <v>60</v>
      </c>
      <c r="U9" s="120">
        <v>727471</v>
      </c>
      <c r="V9" s="120">
        <f t="shared" si="4"/>
        <v>11239935</v>
      </c>
      <c r="W9" s="120">
        <f t="shared" si="5"/>
        <v>4751376</v>
      </c>
      <c r="X9" s="120">
        <f t="shared" si="6"/>
        <v>1005900</v>
      </c>
      <c r="Y9" s="120">
        <f t="shared" si="7"/>
        <v>16820</v>
      </c>
      <c r="Z9" s="120">
        <f t="shared" si="8"/>
        <v>2811100</v>
      </c>
      <c r="AA9" s="120">
        <f t="shared" si="9"/>
        <v>581755</v>
      </c>
      <c r="AB9" s="121" t="s">
        <v>306</v>
      </c>
      <c r="AC9" s="120">
        <f t="shared" si="10"/>
        <v>335801</v>
      </c>
      <c r="AD9" s="120">
        <f t="shared" si="11"/>
        <v>6488559</v>
      </c>
      <c r="AE9" s="120">
        <f t="shared" si="12"/>
        <v>4029270</v>
      </c>
      <c r="AF9" s="120">
        <f t="shared" si="13"/>
        <v>4029270</v>
      </c>
      <c r="AG9" s="120">
        <v>0</v>
      </c>
      <c r="AH9" s="120">
        <v>4029270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6150619</v>
      </c>
      <c r="AN9" s="120">
        <f t="shared" si="15"/>
        <v>1928372</v>
      </c>
      <c r="AO9" s="120">
        <v>539019</v>
      </c>
      <c r="AP9" s="120">
        <v>909038</v>
      </c>
      <c r="AQ9" s="120">
        <v>439399</v>
      </c>
      <c r="AR9" s="120">
        <v>40916</v>
      </c>
      <c r="AS9" s="120">
        <f t="shared" si="16"/>
        <v>1029126</v>
      </c>
      <c r="AT9" s="120">
        <v>101151</v>
      </c>
      <c r="AU9" s="120">
        <v>845785</v>
      </c>
      <c r="AV9" s="120">
        <v>82190</v>
      </c>
      <c r="AW9" s="120">
        <v>19824</v>
      </c>
      <c r="AX9" s="120">
        <f t="shared" si="17"/>
        <v>3173297</v>
      </c>
      <c r="AY9" s="120">
        <v>1558178</v>
      </c>
      <c r="AZ9" s="120">
        <v>1492420</v>
      </c>
      <c r="BA9" s="120">
        <v>122699</v>
      </c>
      <c r="BB9" s="120">
        <v>0</v>
      </c>
      <c r="BC9" s="120">
        <v>0</v>
      </c>
      <c r="BD9" s="120">
        <v>0</v>
      </c>
      <c r="BE9" s="120">
        <v>332168</v>
      </c>
      <c r="BF9" s="120">
        <f t="shared" si="18"/>
        <v>10512057</v>
      </c>
      <c r="BG9" s="120">
        <f t="shared" si="19"/>
        <v>95197</v>
      </c>
      <c r="BH9" s="120">
        <f t="shared" si="20"/>
        <v>95197</v>
      </c>
      <c r="BI9" s="120">
        <v>0</v>
      </c>
      <c r="BJ9" s="120">
        <v>95197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632505</v>
      </c>
      <c r="BP9" s="120">
        <f t="shared" si="22"/>
        <v>118485</v>
      </c>
      <c r="BQ9" s="120">
        <v>90163</v>
      </c>
      <c r="BR9" s="120">
        <v>0</v>
      </c>
      <c r="BS9" s="120">
        <v>28322</v>
      </c>
      <c r="BT9" s="120">
        <v>0</v>
      </c>
      <c r="BU9" s="120">
        <f t="shared" si="23"/>
        <v>309173</v>
      </c>
      <c r="BV9" s="120">
        <v>0</v>
      </c>
      <c r="BW9" s="120">
        <v>309173</v>
      </c>
      <c r="BX9" s="120">
        <v>0</v>
      </c>
      <c r="BY9" s="120">
        <v>0</v>
      </c>
      <c r="BZ9" s="120">
        <f t="shared" si="24"/>
        <v>204847</v>
      </c>
      <c r="CA9" s="120">
        <v>0</v>
      </c>
      <c r="CB9" s="120">
        <v>204847</v>
      </c>
      <c r="CC9" s="120">
        <v>0</v>
      </c>
      <c r="CD9" s="120">
        <v>0</v>
      </c>
      <c r="CE9" s="120">
        <v>0</v>
      </c>
      <c r="CF9" s="120">
        <v>0</v>
      </c>
      <c r="CG9" s="120">
        <v>176</v>
      </c>
      <c r="CH9" s="120">
        <f t="shared" si="25"/>
        <v>727878</v>
      </c>
      <c r="CI9" s="120">
        <f>SUM(AE9,+BG9)</f>
        <v>4124467</v>
      </c>
      <c r="CJ9" s="120">
        <f t="shared" si="26"/>
        <v>4124467</v>
      </c>
      <c r="CK9" s="120">
        <f t="shared" si="27"/>
        <v>0</v>
      </c>
      <c r="CL9" s="120">
        <f t="shared" si="28"/>
        <v>4124467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0</v>
      </c>
      <c r="CQ9" s="120">
        <f t="shared" si="33"/>
        <v>6783124</v>
      </c>
      <c r="CR9" s="120">
        <f t="shared" si="34"/>
        <v>2046857</v>
      </c>
      <c r="CS9" s="120">
        <f t="shared" si="35"/>
        <v>629182</v>
      </c>
      <c r="CT9" s="120">
        <f t="shared" si="36"/>
        <v>909038</v>
      </c>
      <c r="CU9" s="120">
        <f t="shared" si="37"/>
        <v>467721</v>
      </c>
      <c r="CV9" s="120">
        <f t="shared" si="38"/>
        <v>40916</v>
      </c>
      <c r="CW9" s="120">
        <f t="shared" si="39"/>
        <v>1338299</v>
      </c>
      <c r="CX9" s="120">
        <f t="shared" si="40"/>
        <v>101151</v>
      </c>
      <c r="CY9" s="120">
        <f t="shared" si="40"/>
        <v>1154958</v>
      </c>
      <c r="CZ9" s="120">
        <f t="shared" si="40"/>
        <v>82190</v>
      </c>
      <c r="DA9" s="120">
        <f t="shared" si="40"/>
        <v>19824</v>
      </c>
      <c r="DB9" s="120">
        <f t="shared" si="40"/>
        <v>3378144</v>
      </c>
      <c r="DC9" s="120">
        <f t="shared" si="40"/>
        <v>1558178</v>
      </c>
      <c r="DD9" s="120">
        <f t="shared" si="40"/>
        <v>1697267</v>
      </c>
      <c r="DE9" s="120">
        <f t="shared" si="40"/>
        <v>122699</v>
      </c>
      <c r="DF9" s="120">
        <f t="shared" si="40"/>
        <v>0</v>
      </c>
      <c r="DG9" s="120">
        <f t="shared" si="40"/>
        <v>0</v>
      </c>
      <c r="DH9" s="120">
        <f t="shared" si="40"/>
        <v>0</v>
      </c>
      <c r="DI9" s="120">
        <f t="shared" si="40"/>
        <v>332344</v>
      </c>
      <c r="DJ9" s="120">
        <f t="shared" si="40"/>
        <v>11239935</v>
      </c>
    </row>
    <row r="10" spans="1:114" s="122" customFormat="1" ht="12" customHeight="1">
      <c r="A10" s="118" t="s">
        <v>42</v>
      </c>
      <c r="B10" s="133" t="s">
        <v>242</v>
      </c>
      <c r="C10" s="118" t="s">
        <v>243</v>
      </c>
      <c r="D10" s="120">
        <f t="shared" si="0"/>
        <v>2437138</v>
      </c>
      <c r="E10" s="120">
        <f t="shared" si="1"/>
        <v>318845</v>
      </c>
      <c r="F10" s="120">
        <v>20000</v>
      </c>
      <c r="G10" s="120">
        <v>34041</v>
      </c>
      <c r="H10" s="120">
        <v>0</v>
      </c>
      <c r="I10" s="120">
        <v>134239</v>
      </c>
      <c r="J10" s="121" t="s">
        <v>306</v>
      </c>
      <c r="K10" s="120">
        <v>130565</v>
      </c>
      <c r="L10" s="120">
        <v>2118293</v>
      </c>
      <c r="M10" s="120">
        <f t="shared" si="2"/>
        <v>249806</v>
      </c>
      <c r="N10" s="120">
        <f t="shared" si="3"/>
        <v>1581</v>
      </c>
      <c r="O10" s="120">
        <v>0</v>
      </c>
      <c r="P10" s="120">
        <v>0</v>
      </c>
      <c r="Q10" s="120">
        <v>0</v>
      </c>
      <c r="R10" s="120">
        <v>1581</v>
      </c>
      <c r="S10" s="121" t="s">
        <v>306</v>
      </c>
      <c r="T10" s="120">
        <v>0</v>
      </c>
      <c r="U10" s="120">
        <v>248225</v>
      </c>
      <c r="V10" s="120">
        <f t="shared" si="4"/>
        <v>2686944</v>
      </c>
      <c r="W10" s="120">
        <f t="shared" si="5"/>
        <v>320426</v>
      </c>
      <c r="X10" s="120">
        <f t="shared" si="6"/>
        <v>20000</v>
      </c>
      <c r="Y10" s="120">
        <f t="shared" si="7"/>
        <v>34041</v>
      </c>
      <c r="Z10" s="120">
        <f t="shared" si="8"/>
        <v>0</v>
      </c>
      <c r="AA10" s="120">
        <f t="shared" si="9"/>
        <v>135820</v>
      </c>
      <c r="AB10" s="121" t="s">
        <v>306</v>
      </c>
      <c r="AC10" s="120">
        <f t="shared" si="10"/>
        <v>130565</v>
      </c>
      <c r="AD10" s="120">
        <f t="shared" si="11"/>
        <v>2366518</v>
      </c>
      <c r="AE10" s="120">
        <f t="shared" si="12"/>
        <v>24995</v>
      </c>
      <c r="AF10" s="120">
        <f t="shared" si="13"/>
        <v>20094</v>
      </c>
      <c r="AG10" s="120">
        <v>0</v>
      </c>
      <c r="AH10" s="120">
        <v>20094</v>
      </c>
      <c r="AI10" s="120">
        <v>0</v>
      </c>
      <c r="AJ10" s="120">
        <v>0</v>
      </c>
      <c r="AK10" s="120">
        <v>4901</v>
      </c>
      <c r="AL10" s="120">
        <v>0</v>
      </c>
      <c r="AM10" s="120">
        <f t="shared" si="14"/>
        <v>2350058</v>
      </c>
      <c r="AN10" s="120">
        <f t="shared" si="15"/>
        <v>1066182</v>
      </c>
      <c r="AO10" s="120">
        <v>185663</v>
      </c>
      <c r="AP10" s="120">
        <v>604428</v>
      </c>
      <c r="AQ10" s="120">
        <v>236583</v>
      </c>
      <c r="AR10" s="120">
        <v>39508</v>
      </c>
      <c r="AS10" s="120">
        <f t="shared" si="16"/>
        <v>517274</v>
      </c>
      <c r="AT10" s="120">
        <v>59959</v>
      </c>
      <c r="AU10" s="120">
        <v>347015</v>
      </c>
      <c r="AV10" s="120">
        <v>110300</v>
      </c>
      <c r="AW10" s="120">
        <v>0</v>
      </c>
      <c r="AX10" s="120">
        <f t="shared" si="17"/>
        <v>746508</v>
      </c>
      <c r="AY10" s="120">
        <v>339296</v>
      </c>
      <c r="AZ10" s="120">
        <v>396806</v>
      </c>
      <c r="BA10" s="120">
        <v>10406</v>
      </c>
      <c r="BB10" s="120">
        <v>0</v>
      </c>
      <c r="BC10" s="120">
        <v>46807</v>
      </c>
      <c r="BD10" s="120">
        <v>20094</v>
      </c>
      <c r="BE10" s="120">
        <v>15278</v>
      </c>
      <c r="BF10" s="120">
        <f t="shared" si="18"/>
        <v>2390331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249298</v>
      </c>
      <c r="BP10" s="120">
        <f t="shared" si="22"/>
        <v>68474</v>
      </c>
      <c r="BQ10" s="120">
        <v>57249</v>
      </c>
      <c r="BR10" s="120">
        <v>0</v>
      </c>
      <c r="BS10" s="120">
        <v>11225</v>
      </c>
      <c r="BT10" s="120">
        <v>0</v>
      </c>
      <c r="BU10" s="120">
        <f t="shared" si="23"/>
        <v>79982</v>
      </c>
      <c r="BV10" s="120">
        <v>0</v>
      </c>
      <c r="BW10" s="120">
        <v>79982</v>
      </c>
      <c r="BX10" s="120">
        <v>0</v>
      </c>
      <c r="BY10" s="120">
        <v>0</v>
      </c>
      <c r="BZ10" s="120">
        <f t="shared" si="24"/>
        <v>100842</v>
      </c>
      <c r="CA10" s="120">
        <v>0</v>
      </c>
      <c r="CB10" s="120">
        <v>100842</v>
      </c>
      <c r="CC10" s="120">
        <v>0</v>
      </c>
      <c r="CD10" s="120">
        <v>0</v>
      </c>
      <c r="CE10" s="120">
        <v>0</v>
      </c>
      <c r="CF10" s="120">
        <v>0</v>
      </c>
      <c r="CG10" s="120">
        <v>508</v>
      </c>
      <c r="CH10" s="120">
        <f t="shared" si="25"/>
        <v>249806</v>
      </c>
      <c r="CI10" s="120">
        <f>SUM(AE10,+BG10)</f>
        <v>24995</v>
      </c>
      <c r="CJ10" s="120">
        <f t="shared" si="26"/>
        <v>20094</v>
      </c>
      <c r="CK10" s="120">
        <f t="shared" si="27"/>
        <v>0</v>
      </c>
      <c r="CL10" s="120">
        <f t="shared" si="28"/>
        <v>20094</v>
      </c>
      <c r="CM10" s="120">
        <f t="shared" si="29"/>
        <v>0</v>
      </c>
      <c r="CN10" s="120">
        <f t="shared" si="30"/>
        <v>0</v>
      </c>
      <c r="CO10" s="120">
        <f t="shared" si="31"/>
        <v>4901</v>
      </c>
      <c r="CP10" s="120">
        <f t="shared" si="32"/>
        <v>0</v>
      </c>
      <c r="CQ10" s="120">
        <f t="shared" si="33"/>
        <v>2599356</v>
      </c>
      <c r="CR10" s="120">
        <f t="shared" si="34"/>
        <v>1134656</v>
      </c>
      <c r="CS10" s="120">
        <f t="shared" si="35"/>
        <v>242912</v>
      </c>
      <c r="CT10" s="120">
        <f t="shared" si="36"/>
        <v>604428</v>
      </c>
      <c r="CU10" s="120">
        <f t="shared" si="37"/>
        <v>247808</v>
      </c>
      <c r="CV10" s="120">
        <f t="shared" si="38"/>
        <v>39508</v>
      </c>
      <c r="CW10" s="120">
        <f t="shared" si="39"/>
        <v>597256</v>
      </c>
      <c r="CX10" s="120">
        <f t="shared" si="40"/>
        <v>59959</v>
      </c>
      <c r="CY10" s="120">
        <f t="shared" si="40"/>
        <v>426997</v>
      </c>
      <c r="CZ10" s="120">
        <f t="shared" si="40"/>
        <v>110300</v>
      </c>
      <c r="DA10" s="120">
        <f t="shared" si="40"/>
        <v>0</v>
      </c>
      <c r="DB10" s="120">
        <f t="shared" si="40"/>
        <v>847350</v>
      </c>
      <c r="DC10" s="120">
        <f t="shared" si="40"/>
        <v>339296</v>
      </c>
      <c r="DD10" s="120">
        <f t="shared" si="40"/>
        <v>497648</v>
      </c>
      <c r="DE10" s="120">
        <f t="shared" si="40"/>
        <v>10406</v>
      </c>
      <c r="DF10" s="120">
        <f t="shared" si="40"/>
        <v>0</v>
      </c>
      <c r="DG10" s="120">
        <f t="shared" si="40"/>
        <v>46807</v>
      </c>
      <c r="DH10" s="120">
        <f t="shared" si="40"/>
        <v>20094</v>
      </c>
      <c r="DI10" s="120">
        <f t="shared" si="40"/>
        <v>15786</v>
      </c>
      <c r="DJ10" s="120">
        <f t="shared" si="40"/>
        <v>2640137</v>
      </c>
    </row>
    <row r="11" spans="1:114" s="122" customFormat="1" ht="12" customHeight="1">
      <c r="A11" s="118" t="s">
        <v>42</v>
      </c>
      <c r="B11" s="133" t="s">
        <v>244</v>
      </c>
      <c r="C11" s="118" t="s">
        <v>245</v>
      </c>
      <c r="D11" s="120">
        <f t="shared" si="0"/>
        <v>776075</v>
      </c>
      <c r="E11" s="120">
        <f t="shared" si="1"/>
        <v>9064</v>
      </c>
      <c r="F11" s="120">
        <v>0</v>
      </c>
      <c r="G11" s="120">
        <v>0</v>
      </c>
      <c r="H11" s="120">
        <v>0</v>
      </c>
      <c r="I11" s="120">
        <v>0</v>
      </c>
      <c r="J11" s="121" t="s">
        <v>306</v>
      </c>
      <c r="K11" s="120">
        <v>9064</v>
      </c>
      <c r="L11" s="120">
        <v>767011</v>
      </c>
      <c r="M11" s="120">
        <f t="shared" si="2"/>
        <v>72313</v>
      </c>
      <c r="N11" s="120">
        <f t="shared" si="3"/>
        <v>10</v>
      </c>
      <c r="O11" s="120">
        <v>0</v>
      </c>
      <c r="P11" s="120">
        <v>0</v>
      </c>
      <c r="Q11" s="120">
        <v>0</v>
      </c>
      <c r="R11" s="120">
        <v>10</v>
      </c>
      <c r="S11" s="121" t="s">
        <v>306</v>
      </c>
      <c r="T11" s="120">
        <v>0</v>
      </c>
      <c r="U11" s="120">
        <v>72303</v>
      </c>
      <c r="V11" s="120">
        <f t="shared" si="4"/>
        <v>848388</v>
      </c>
      <c r="W11" s="120">
        <f t="shared" si="5"/>
        <v>9074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10</v>
      </c>
      <c r="AB11" s="121" t="s">
        <v>306</v>
      </c>
      <c r="AC11" s="120">
        <f t="shared" si="10"/>
        <v>9064</v>
      </c>
      <c r="AD11" s="120">
        <f t="shared" si="11"/>
        <v>839314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770426</v>
      </c>
      <c r="AN11" s="120">
        <f t="shared" si="15"/>
        <v>141678</v>
      </c>
      <c r="AO11" s="120">
        <v>41657</v>
      </c>
      <c r="AP11" s="120">
        <v>100021</v>
      </c>
      <c r="AQ11" s="120">
        <v>0</v>
      </c>
      <c r="AR11" s="120">
        <v>0</v>
      </c>
      <c r="AS11" s="120">
        <f t="shared" si="16"/>
        <v>239222</v>
      </c>
      <c r="AT11" s="120">
        <v>7550</v>
      </c>
      <c r="AU11" s="120">
        <v>230847</v>
      </c>
      <c r="AV11" s="120">
        <v>825</v>
      </c>
      <c r="AW11" s="120">
        <v>4953</v>
      </c>
      <c r="AX11" s="120">
        <f t="shared" si="17"/>
        <v>384573</v>
      </c>
      <c r="AY11" s="120">
        <v>118900</v>
      </c>
      <c r="AZ11" s="120">
        <v>252766</v>
      </c>
      <c r="BA11" s="120">
        <v>9030</v>
      </c>
      <c r="BB11" s="120">
        <v>3877</v>
      </c>
      <c r="BC11" s="120">
        <v>0</v>
      </c>
      <c r="BD11" s="120">
        <v>0</v>
      </c>
      <c r="BE11" s="120">
        <v>5649</v>
      </c>
      <c r="BF11" s="120">
        <f t="shared" si="18"/>
        <v>776075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72313</v>
      </c>
      <c r="BP11" s="120">
        <f t="shared" si="22"/>
        <v>8855</v>
      </c>
      <c r="BQ11" s="120">
        <v>8855</v>
      </c>
      <c r="BR11" s="120">
        <v>0</v>
      </c>
      <c r="BS11" s="120"/>
      <c r="BT11" s="120">
        <v>0</v>
      </c>
      <c r="BU11" s="120">
        <f t="shared" si="23"/>
        <v>26573</v>
      </c>
      <c r="BV11" s="120">
        <v>0</v>
      </c>
      <c r="BW11" s="120">
        <v>26573</v>
      </c>
      <c r="BX11" s="120">
        <v>0</v>
      </c>
      <c r="BY11" s="120">
        <v>0</v>
      </c>
      <c r="BZ11" s="120">
        <f t="shared" si="24"/>
        <v>36885</v>
      </c>
      <c r="CA11" s="120">
        <v>0</v>
      </c>
      <c r="CB11" s="120">
        <v>35157</v>
      </c>
      <c r="CC11" s="120">
        <v>0</v>
      </c>
      <c r="CD11" s="120">
        <v>1728</v>
      </c>
      <c r="CE11" s="120">
        <v>0</v>
      </c>
      <c r="CF11" s="120">
        <v>0</v>
      </c>
      <c r="CG11" s="120">
        <v>0</v>
      </c>
      <c r="CH11" s="120">
        <f t="shared" si="25"/>
        <v>72313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842739</v>
      </c>
      <c r="CR11" s="120">
        <f t="shared" si="34"/>
        <v>150533</v>
      </c>
      <c r="CS11" s="120">
        <f t="shared" si="35"/>
        <v>50512</v>
      </c>
      <c r="CT11" s="120">
        <f t="shared" si="36"/>
        <v>100021</v>
      </c>
      <c r="CU11" s="120">
        <f t="shared" si="37"/>
        <v>0</v>
      </c>
      <c r="CV11" s="120">
        <f t="shared" si="38"/>
        <v>0</v>
      </c>
      <c r="CW11" s="120">
        <f t="shared" si="39"/>
        <v>265795</v>
      </c>
      <c r="CX11" s="120">
        <f t="shared" si="40"/>
        <v>7550</v>
      </c>
      <c r="CY11" s="120">
        <f t="shared" si="40"/>
        <v>257420</v>
      </c>
      <c r="CZ11" s="120">
        <f t="shared" si="40"/>
        <v>825</v>
      </c>
      <c r="DA11" s="120">
        <f t="shared" si="40"/>
        <v>4953</v>
      </c>
      <c r="DB11" s="120">
        <f t="shared" si="40"/>
        <v>421458</v>
      </c>
      <c r="DC11" s="120">
        <f t="shared" si="40"/>
        <v>118900</v>
      </c>
      <c r="DD11" s="120">
        <f t="shared" si="40"/>
        <v>287923</v>
      </c>
      <c r="DE11" s="120">
        <f t="shared" si="40"/>
        <v>9030</v>
      </c>
      <c r="DF11" s="120">
        <f t="shared" si="40"/>
        <v>5605</v>
      </c>
      <c r="DG11" s="120">
        <f t="shared" si="40"/>
        <v>0</v>
      </c>
      <c r="DH11" s="120">
        <f t="shared" si="40"/>
        <v>0</v>
      </c>
      <c r="DI11" s="120">
        <f t="shared" si="40"/>
        <v>5649</v>
      </c>
      <c r="DJ11" s="120">
        <f t="shared" si="40"/>
        <v>848388</v>
      </c>
    </row>
    <row r="12" spans="1:114" s="122" customFormat="1" ht="12" customHeight="1">
      <c r="A12" s="118" t="s">
        <v>42</v>
      </c>
      <c r="B12" s="133" t="s">
        <v>246</v>
      </c>
      <c r="C12" s="118" t="s">
        <v>247</v>
      </c>
      <c r="D12" s="130">
        <f t="shared" si="0"/>
        <v>962867</v>
      </c>
      <c r="E12" s="130">
        <f t="shared" si="1"/>
        <v>113302</v>
      </c>
      <c r="F12" s="130">
        <v>4197</v>
      </c>
      <c r="G12" s="130">
        <v>199</v>
      </c>
      <c r="H12" s="130">
        <v>0</v>
      </c>
      <c r="I12" s="130">
        <v>74740</v>
      </c>
      <c r="J12" s="131" t="s">
        <v>306</v>
      </c>
      <c r="K12" s="130">
        <v>34166</v>
      </c>
      <c r="L12" s="130">
        <v>849565</v>
      </c>
      <c r="M12" s="130">
        <f t="shared" si="2"/>
        <v>85333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306</v>
      </c>
      <c r="T12" s="130">
        <v>0</v>
      </c>
      <c r="U12" s="130">
        <v>85333</v>
      </c>
      <c r="V12" s="130">
        <f t="shared" si="4"/>
        <v>1048200</v>
      </c>
      <c r="W12" s="130">
        <f t="shared" si="5"/>
        <v>113302</v>
      </c>
      <c r="X12" s="130">
        <f t="shared" si="6"/>
        <v>4197</v>
      </c>
      <c r="Y12" s="130">
        <f t="shared" si="7"/>
        <v>199</v>
      </c>
      <c r="Z12" s="130">
        <f t="shared" si="8"/>
        <v>0</v>
      </c>
      <c r="AA12" s="130">
        <f t="shared" si="9"/>
        <v>74740</v>
      </c>
      <c r="AB12" s="131" t="s">
        <v>306</v>
      </c>
      <c r="AC12" s="130">
        <f t="shared" si="10"/>
        <v>34166</v>
      </c>
      <c r="AD12" s="130">
        <f t="shared" si="11"/>
        <v>934898</v>
      </c>
      <c r="AE12" s="130">
        <f t="shared" si="12"/>
        <v>0</v>
      </c>
      <c r="AF12" s="130">
        <f t="shared" si="13"/>
        <v>0</v>
      </c>
      <c r="AG12" s="130"/>
      <c r="AH12" s="130"/>
      <c r="AI12" s="130"/>
      <c r="AJ12" s="130"/>
      <c r="AK12" s="130">
        <v>0</v>
      </c>
      <c r="AL12" s="130">
        <v>0</v>
      </c>
      <c r="AM12" s="130">
        <f t="shared" si="14"/>
        <v>948640</v>
      </c>
      <c r="AN12" s="130">
        <f t="shared" si="15"/>
        <v>160566</v>
      </c>
      <c r="AO12" s="130">
        <v>86456</v>
      </c>
      <c r="AP12" s="130">
        <v>15020</v>
      </c>
      <c r="AQ12" s="130">
        <v>50165</v>
      </c>
      <c r="AR12" s="130">
        <v>8925</v>
      </c>
      <c r="AS12" s="130">
        <f t="shared" si="16"/>
        <v>389730</v>
      </c>
      <c r="AT12" s="130">
        <v>5649</v>
      </c>
      <c r="AU12" s="130">
        <v>369752</v>
      </c>
      <c r="AV12" s="130">
        <v>14329</v>
      </c>
      <c r="AW12" s="130">
        <v>539</v>
      </c>
      <c r="AX12" s="130">
        <f t="shared" si="17"/>
        <v>397805</v>
      </c>
      <c r="AY12" s="130">
        <v>239358</v>
      </c>
      <c r="AZ12" s="130">
        <v>125228</v>
      </c>
      <c r="BA12" s="130">
        <v>32257</v>
      </c>
      <c r="BB12" s="130">
        <v>962</v>
      </c>
      <c r="BC12" s="130">
        <v>0</v>
      </c>
      <c r="BD12" s="130">
        <v>0</v>
      </c>
      <c r="BE12" s="130">
        <v>14227</v>
      </c>
      <c r="BF12" s="130">
        <f t="shared" si="18"/>
        <v>962867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85333</v>
      </c>
      <c r="BP12" s="130">
        <f t="shared" si="22"/>
        <v>2427</v>
      </c>
      <c r="BQ12" s="130">
        <v>2427</v>
      </c>
      <c r="BR12" s="130">
        <v>0</v>
      </c>
      <c r="BS12" s="130">
        <v>0</v>
      </c>
      <c r="BT12" s="130">
        <v>0</v>
      </c>
      <c r="BU12" s="130">
        <f t="shared" si="23"/>
        <v>51950</v>
      </c>
      <c r="BV12" s="130">
        <v>0</v>
      </c>
      <c r="BW12" s="130">
        <v>51950</v>
      </c>
      <c r="BX12" s="130">
        <v>0</v>
      </c>
      <c r="BY12" s="130">
        <v>337</v>
      </c>
      <c r="BZ12" s="130">
        <f t="shared" si="24"/>
        <v>30619</v>
      </c>
      <c r="CA12" s="130">
        <v>0</v>
      </c>
      <c r="CB12" s="130">
        <v>29985</v>
      </c>
      <c r="CC12" s="130">
        <v>0</v>
      </c>
      <c r="CD12" s="130">
        <v>634</v>
      </c>
      <c r="CE12" s="130">
        <v>0</v>
      </c>
      <c r="CF12" s="130">
        <v>0</v>
      </c>
      <c r="CG12" s="130">
        <v>0</v>
      </c>
      <c r="CH12" s="130">
        <f t="shared" si="25"/>
        <v>85333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1033973</v>
      </c>
      <c r="CR12" s="130">
        <f t="shared" si="34"/>
        <v>162993</v>
      </c>
      <c r="CS12" s="130">
        <f t="shared" si="35"/>
        <v>88883</v>
      </c>
      <c r="CT12" s="130">
        <f t="shared" si="36"/>
        <v>15020</v>
      </c>
      <c r="CU12" s="130">
        <f t="shared" si="37"/>
        <v>50165</v>
      </c>
      <c r="CV12" s="130">
        <f t="shared" si="38"/>
        <v>8925</v>
      </c>
      <c r="CW12" s="130">
        <f t="shared" si="39"/>
        <v>441680</v>
      </c>
      <c r="CX12" s="130">
        <f t="shared" si="40"/>
        <v>5649</v>
      </c>
      <c r="CY12" s="130">
        <f t="shared" si="40"/>
        <v>421702</v>
      </c>
      <c r="CZ12" s="130">
        <f t="shared" si="40"/>
        <v>14329</v>
      </c>
      <c r="DA12" s="130">
        <f t="shared" si="40"/>
        <v>876</v>
      </c>
      <c r="DB12" s="130">
        <f t="shared" si="40"/>
        <v>428424</v>
      </c>
      <c r="DC12" s="130">
        <f t="shared" si="40"/>
        <v>239358</v>
      </c>
      <c r="DD12" s="130">
        <f t="shared" si="40"/>
        <v>155213</v>
      </c>
      <c r="DE12" s="130">
        <f t="shared" si="40"/>
        <v>32257</v>
      </c>
      <c r="DF12" s="130">
        <f t="shared" si="40"/>
        <v>1596</v>
      </c>
      <c r="DG12" s="130">
        <f t="shared" si="40"/>
        <v>0</v>
      </c>
      <c r="DH12" s="130">
        <f t="shared" si="40"/>
        <v>0</v>
      </c>
      <c r="DI12" s="130">
        <f t="shared" si="40"/>
        <v>14227</v>
      </c>
      <c r="DJ12" s="130">
        <f t="shared" si="40"/>
        <v>1048200</v>
      </c>
    </row>
    <row r="13" spans="1:114" s="122" customFormat="1" ht="12" customHeight="1">
      <c r="A13" s="118" t="s">
        <v>42</v>
      </c>
      <c r="B13" s="133" t="s">
        <v>248</v>
      </c>
      <c r="C13" s="118" t="s">
        <v>249</v>
      </c>
      <c r="D13" s="130">
        <f t="shared" si="0"/>
        <v>1191726</v>
      </c>
      <c r="E13" s="130">
        <f t="shared" si="1"/>
        <v>131603</v>
      </c>
      <c r="F13" s="130">
        <v>0</v>
      </c>
      <c r="G13" s="130">
        <v>0</v>
      </c>
      <c r="H13" s="130">
        <v>0</v>
      </c>
      <c r="I13" s="130">
        <v>106561</v>
      </c>
      <c r="J13" s="131" t="s">
        <v>306</v>
      </c>
      <c r="K13" s="130">
        <v>25042</v>
      </c>
      <c r="L13" s="130">
        <v>1060123</v>
      </c>
      <c r="M13" s="130">
        <f t="shared" si="2"/>
        <v>179517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306</v>
      </c>
      <c r="T13" s="130">
        <v>0</v>
      </c>
      <c r="U13" s="130">
        <v>179517</v>
      </c>
      <c r="V13" s="130">
        <f t="shared" si="4"/>
        <v>1371243</v>
      </c>
      <c r="W13" s="130">
        <f t="shared" si="5"/>
        <v>131603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106561</v>
      </c>
      <c r="AB13" s="131" t="s">
        <v>306</v>
      </c>
      <c r="AC13" s="130">
        <f t="shared" si="10"/>
        <v>25042</v>
      </c>
      <c r="AD13" s="130">
        <f t="shared" si="11"/>
        <v>1239640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1169428</v>
      </c>
      <c r="AN13" s="130">
        <f t="shared" si="15"/>
        <v>205838</v>
      </c>
      <c r="AO13" s="130">
        <v>105530</v>
      </c>
      <c r="AP13" s="130">
        <v>0</v>
      </c>
      <c r="AQ13" s="130">
        <v>100308</v>
      </c>
      <c r="AR13" s="130">
        <v>0</v>
      </c>
      <c r="AS13" s="130">
        <f t="shared" si="16"/>
        <v>323869</v>
      </c>
      <c r="AT13" s="130">
        <v>0</v>
      </c>
      <c r="AU13" s="130">
        <v>321712</v>
      </c>
      <c r="AV13" s="130">
        <v>2157</v>
      </c>
      <c r="AW13" s="130">
        <v>0</v>
      </c>
      <c r="AX13" s="130">
        <f t="shared" si="17"/>
        <v>639721</v>
      </c>
      <c r="AY13" s="130">
        <v>383392</v>
      </c>
      <c r="AZ13" s="130">
        <v>246614</v>
      </c>
      <c r="BA13" s="130">
        <v>0</v>
      </c>
      <c r="BB13" s="130">
        <v>9715</v>
      </c>
      <c r="BC13" s="130">
        <v>0</v>
      </c>
      <c r="BD13" s="130">
        <v>0</v>
      </c>
      <c r="BE13" s="130">
        <v>22298</v>
      </c>
      <c r="BF13" s="130">
        <f t="shared" si="18"/>
        <v>1191726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179381</v>
      </c>
      <c r="BP13" s="130">
        <f t="shared" si="22"/>
        <v>52041</v>
      </c>
      <c r="BQ13" s="130">
        <v>52041</v>
      </c>
      <c r="BR13" s="130">
        <v>0</v>
      </c>
      <c r="BS13" s="130">
        <v>0</v>
      </c>
      <c r="BT13" s="130">
        <v>0</v>
      </c>
      <c r="BU13" s="130">
        <f t="shared" si="23"/>
        <v>94332</v>
      </c>
      <c r="BV13" s="130">
        <v>0</v>
      </c>
      <c r="BW13" s="130">
        <v>94332</v>
      </c>
      <c r="BX13" s="130">
        <v>0</v>
      </c>
      <c r="BY13" s="130">
        <v>0</v>
      </c>
      <c r="BZ13" s="130">
        <f t="shared" si="24"/>
        <v>33008</v>
      </c>
      <c r="CA13" s="130">
        <v>0</v>
      </c>
      <c r="CB13" s="130">
        <v>31978</v>
      </c>
      <c r="CC13" s="130">
        <v>0</v>
      </c>
      <c r="CD13" s="130">
        <v>1030</v>
      </c>
      <c r="CE13" s="130">
        <v>0</v>
      </c>
      <c r="CF13" s="130">
        <v>0</v>
      </c>
      <c r="CG13" s="130">
        <v>136</v>
      </c>
      <c r="CH13" s="130">
        <f t="shared" si="25"/>
        <v>179517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1348809</v>
      </c>
      <c r="CR13" s="130">
        <f t="shared" si="34"/>
        <v>257879</v>
      </c>
      <c r="CS13" s="130">
        <f t="shared" si="35"/>
        <v>157571</v>
      </c>
      <c r="CT13" s="130">
        <f t="shared" si="36"/>
        <v>0</v>
      </c>
      <c r="CU13" s="130">
        <f t="shared" si="37"/>
        <v>100308</v>
      </c>
      <c r="CV13" s="130">
        <f t="shared" si="38"/>
        <v>0</v>
      </c>
      <c r="CW13" s="130">
        <f t="shared" si="39"/>
        <v>418201</v>
      </c>
      <c r="CX13" s="130">
        <f t="shared" si="40"/>
        <v>0</v>
      </c>
      <c r="CY13" s="130">
        <f t="shared" si="40"/>
        <v>416044</v>
      </c>
      <c r="CZ13" s="130">
        <f t="shared" si="40"/>
        <v>2157</v>
      </c>
      <c r="DA13" s="130">
        <f t="shared" si="40"/>
        <v>0</v>
      </c>
      <c r="DB13" s="130">
        <f t="shared" si="40"/>
        <v>672729</v>
      </c>
      <c r="DC13" s="130">
        <f t="shared" si="40"/>
        <v>383392</v>
      </c>
      <c r="DD13" s="130">
        <f t="shared" si="40"/>
        <v>278592</v>
      </c>
      <c r="DE13" s="130">
        <f t="shared" si="40"/>
        <v>0</v>
      </c>
      <c r="DF13" s="130">
        <f t="shared" si="40"/>
        <v>10745</v>
      </c>
      <c r="DG13" s="130">
        <f t="shared" si="40"/>
        <v>0</v>
      </c>
      <c r="DH13" s="130">
        <f t="shared" si="40"/>
        <v>0</v>
      </c>
      <c r="DI13" s="130">
        <f t="shared" si="40"/>
        <v>22434</v>
      </c>
      <c r="DJ13" s="130">
        <f t="shared" si="40"/>
        <v>1371243</v>
      </c>
    </row>
    <row r="14" spans="1:114" s="122" customFormat="1" ht="12" customHeight="1">
      <c r="A14" s="118" t="s">
        <v>42</v>
      </c>
      <c r="B14" s="133" t="s">
        <v>250</v>
      </c>
      <c r="C14" s="118" t="s">
        <v>251</v>
      </c>
      <c r="D14" s="130">
        <f t="shared" si="0"/>
        <v>1146959</v>
      </c>
      <c r="E14" s="130">
        <f t="shared" si="1"/>
        <v>253054</v>
      </c>
      <c r="F14" s="130">
        <v>0</v>
      </c>
      <c r="G14" s="130">
        <v>0</v>
      </c>
      <c r="H14" s="130">
        <v>0</v>
      </c>
      <c r="I14" s="130">
        <v>241637</v>
      </c>
      <c r="J14" s="131" t="s">
        <v>306</v>
      </c>
      <c r="K14" s="130">
        <v>11417</v>
      </c>
      <c r="L14" s="130">
        <v>893905</v>
      </c>
      <c r="M14" s="130">
        <f t="shared" si="2"/>
        <v>103917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306</v>
      </c>
      <c r="T14" s="130">
        <v>0</v>
      </c>
      <c r="U14" s="130">
        <v>103917</v>
      </c>
      <c r="V14" s="130">
        <f t="shared" si="4"/>
        <v>1250876</v>
      </c>
      <c r="W14" s="130">
        <f t="shared" si="5"/>
        <v>253054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241637</v>
      </c>
      <c r="AB14" s="131" t="s">
        <v>306</v>
      </c>
      <c r="AC14" s="130">
        <f t="shared" si="10"/>
        <v>11417</v>
      </c>
      <c r="AD14" s="130">
        <f t="shared" si="11"/>
        <v>997822</v>
      </c>
      <c r="AE14" s="130">
        <f t="shared" si="12"/>
        <v>90061</v>
      </c>
      <c r="AF14" s="130">
        <f t="shared" si="13"/>
        <v>90061</v>
      </c>
      <c r="AG14" s="130">
        <v>0</v>
      </c>
      <c r="AH14" s="130">
        <v>90061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989926</v>
      </c>
      <c r="AN14" s="130">
        <f t="shared" si="15"/>
        <v>516638</v>
      </c>
      <c r="AO14" s="130">
        <v>516638</v>
      </c>
      <c r="AP14" s="130">
        <v>0</v>
      </c>
      <c r="AQ14" s="130">
        <v>0</v>
      </c>
      <c r="AR14" s="130">
        <v>0</v>
      </c>
      <c r="AS14" s="130">
        <f t="shared" si="16"/>
        <v>134710</v>
      </c>
      <c r="AT14" s="130">
        <v>51806</v>
      </c>
      <c r="AU14" s="130">
        <v>78742</v>
      </c>
      <c r="AV14" s="130">
        <v>4162</v>
      </c>
      <c r="AW14" s="130">
        <v>14853</v>
      </c>
      <c r="AX14" s="130">
        <f t="shared" si="17"/>
        <v>323725</v>
      </c>
      <c r="AY14" s="130">
        <v>5000</v>
      </c>
      <c r="AZ14" s="130">
        <v>316313</v>
      </c>
      <c r="BA14" s="130">
        <v>2412</v>
      </c>
      <c r="BB14" s="130">
        <v>0</v>
      </c>
      <c r="BC14" s="130">
        <v>0</v>
      </c>
      <c r="BD14" s="130">
        <v>0</v>
      </c>
      <c r="BE14" s="130">
        <v>66972</v>
      </c>
      <c r="BF14" s="130">
        <f t="shared" si="18"/>
        <v>1146959</v>
      </c>
      <c r="BG14" s="130">
        <f t="shared" si="19"/>
        <v>2972</v>
      </c>
      <c r="BH14" s="130">
        <f t="shared" si="20"/>
        <v>2972</v>
      </c>
      <c r="BI14" s="130">
        <v>0</v>
      </c>
      <c r="BJ14" s="130">
        <v>2972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100945</v>
      </c>
      <c r="BP14" s="130">
        <f t="shared" si="22"/>
        <v>41926</v>
      </c>
      <c r="BQ14" s="130">
        <v>41926</v>
      </c>
      <c r="BR14" s="130">
        <v>0</v>
      </c>
      <c r="BS14" s="130">
        <v>0</v>
      </c>
      <c r="BT14" s="130">
        <v>0</v>
      </c>
      <c r="BU14" s="130">
        <f t="shared" si="23"/>
        <v>29968</v>
      </c>
      <c r="BV14" s="130">
        <v>0</v>
      </c>
      <c r="BW14" s="130">
        <v>29968</v>
      </c>
      <c r="BX14" s="130">
        <v>0</v>
      </c>
      <c r="BY14" s="130">
        <v>0</v>
      </c>
      <c r="BZ14" s="130">
        <f t="shared" si="24"/>
        <v>29051</v>
      </c>
      <c r="CA14" s="130">
        <v>0</v>
      </c>
      <c r="CB14" s="130">
        <v>29051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f t="shared" si="25"/>
        <v>103917</v>
      </c>
      <c r="CI14" s="130">
        <f>SUM(AE14,+BG14)</f>
        <v>93033</v>
      </c>
      <c r="CJ14" s="130">
        <f t="shared" si="26"/>
        <v>93033</v>
      </c>
      <c r="CK14" s="130">
        <f t="shared" si="27"/>
        <v>0</v>
      </c>
      <c r="CL14" s="130">
        <f t="shared" si="28"/>
        <v>93033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1090871</v>
      </c>
      <c r="CR14" s="130">
        <f t="shared" si="34"/>
        <v>558564</v>
      </c>
      <c r="CS14" s="130">
        <f t="shared" si="35"/>
        <v>558564</v>
      </c>
      <c r="CT14" s="130">
        <f t="shared" si="36"/>
        <v>0</v>
      </c>
      <c r="CU14" s="130">
        <f t="shared" si="37"/>
        <v>0</v>
      </c>
      <c r="CV14" s="130">
        <f t="shared" si="38"/>
        <v>0</v>
      </c>
      <c r="CW14" s="130">
        <f t="shared" si="39"/>
        <v>164678</v>
      </c>
      <c r="CX14" s="130">
        <f t="shared" si="40"/>
        <v>51806</v>
      </c>
      <c r="CY14" s="130">
        <f t="shared" si="40"/>
        <v>108710</v>
      </c>
      <c r="CZ14" s="130">
        <f t="shared" si="40"/>
        <v>4162</v>
      </c>
      <c r="DA14" s="130">
        <f t="shared" si="40"/>
        <v>14853</v>
      </c>
      <c r="DB14" s="130">
        <f t="shared" si="40"/>
        <v>352776</v>
      </c>
      <c r="DC14" s="130">
        <f t="shared" si="40"/>
        <v>5000</v>
      </c>
      <c r="DD14" s="130">
        <f t="shared" si="40"/>
        <v>345364</v>
      </c>
      <c r="DE14" s="130">
        <f t="shared" si="40"/>
        <v>2412</v>
      </c>
      <c r="DF14" s="130">
        <f t="shared" si="40"/>
        <v>0</v>
      </c>
      <c r="DG14" s="130">
        <f t="shared" si="40"/>
        <v>0</v>
      </c>
      <c r="DH14" s="130">
        <f t="shared" si="40"/>
        <v>0</v>
      </c>
      <c r="DI14" s="130">
        <f t="shared" si="40"/>
        <v>66972</v>
      </c>
      <c r="DJ14" s="130">
        <f t="shared" si="40"/>
        <v>1250876</v>
      </c>
    </row>
    <row r="15" spans="1:114" s="122" customFormat="1" ht="12" customHeight="1">
      <c r="A15" s="118" t="s">
        <v>42</v>
      </c>
      <c r="B15" s="133" t="s">
        <v>252</v>
      </c>
      <c r="C15" s="118" t="s">
        <v>253</v>
      </c>
      <c r="D15" s="130">
        <f t="shared" si="0"/>
        <v>1260548</v>
      </c>
      <c r="E15" s="130">
        <f t="shared" si="1"/>
        <v>209351</v>
      </c>
      <c r="F15" s="130">
        <v>0</v>
      </c>
      <c r="G15" s="130">
        <v>0</v>
      </c>
      <c r="H15" s="130">
        <v>0</v>
      </c>
      <c r="I15" s="130">
        <v>107205</v>
      </c>
      <c r="J15" s="131" t="s">
        <v>306</v>
      </c>
      <c r="K15" s="130">
        <v>102146</v>
      </c>
      <c r="L15" s="130">
        <v>1051197</v>
      </c>
      <c r="M15" s="130">
        <f t="shared" si="2"/>
        <v>190680</v>
      </c>
      <c r="N15" s="130">
        <f t="shared" si="3"/>
        <v>22576</v>
      </c>
      <c r="O15" s="130">
        <v>0</v>
      </c>
      <c r="P15" s="130">
        <v>0</v>
      </c>
      <c r="Q15" s="130">
        <v>0</v>
      </c>
      <c r="R15" s="130">
        <v>21462</v>
      </c>
      <c r="S15" s="131" t="s">
        <v>306</v>
      </c>
      <c r="T15" s="130">
        <v>1114</v>
      </c>
      <c r="U15" s="130">
        <v>168104</v>
      </c>
      <c r="V15" s="130">
        <f t="shared" si="4"/>
        <v>1451228</v>
      </c>
      <c r="W15" s="130">
        <f t="shared" si="5"/>
        <v>231927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128667</v>
      </c>
      <c r="AB15" s="131" t="s">
        <v>306</v>
      </c>
      <c r="AC15" s="130">
        <f t="shared" si="10"/>
        <v>103260</v>
      </c>
      <c r="AD15" s="130">
        <f t="shared" si="11"/>
        <v>1219301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1260548</v>
      </c>
      <c r="AN15" s="130">
        <f t="shared" si="15"/>
        <v>403227</v>
      </c>
      <c r="AO15" s="130">
        <v>86876</v>
      </c>
      <c r="AP15" s="130">
        <v>255294</v>
      </c>
      <c r="AQ15" s="130">
        <v>47855</v>
      </c>
      <c r="AR15" s="130">
        <v>13202</v>
      </c>
      <c r="AS15" s="130">
        <f t="shared" si="16"/>
        <v>262618</v>
      </c>
      <c r="AT15" s="130">
        <v>26897</v>
      </c>
      <c r="AU15" s="130">
        <v>197288</v>
      </c>
      <c r="AV15" s="130">
        <v>38433</v>
      </c>
      <c r="AW15" s="130">
        <v>26292</v>
      </c>
      <c r="AX15" s="130">
        <f t="shared" si="17"/>
        <v>568411</v>
      </c>
      <c r="AY15" s="130">
        <v>162960</v>
      </c>
      <c r="AZ15" s="130">
        <v>392558</v>
      </c>
      <c r="BA15" s="130">
        <v>4310</v>
      </c>
      <c r="BB15" s="130">
        <v>8583</v>
      </c>
      <c r="BC15" s="130">
        <v>0</v>
      </c>
      <c r="BD15" s="130">
        <v>0</v>
      </c>
      <c r="BE15" s="130">
        <v>0</v>
      </c>
      <c r="BF15" s="130">
        <f t="shared" si="18"/>
        <v>1260548</v>
      </c>
      <c r="BG15" s="130">
        <f t="shared" si="19"/>
        <v>32855</v>
      </c>
      <c r="BH15" s="130">
        <f t="shared" si="20"/>
        <v>32855</v>
      </c>
      <c r="BI15" s="130">
        <v>0</v>
      </c>
      <c r="BJ15" s="130">
        <v>32855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128871</v>
      </c>
      <c r="BP15" s="130">
        <f t="shared" si="22"/>
        <v>33946</v>
      </c>
      <c r="BQ15" s="130">
        <v>30901</v>
      </c>
      <c r="BR15" s="130">
        <v>0</v>
      </c>
      <c r="BS15" s="130">
        <v>3045</v>
      </c>
      <c r="BT15" s="130">
        <v>0</v>
      </c>
      <c r="BU15" s="130">
        <f t="shared" si="23"/>
        <v>76051</v>
      </c>
      <c r="BV15" s="130">
        <v>0</v>
      </c>
      <c r="BW15" s="130">
        <v>76051</v>
      </c>
      <c r="BX15" s="130">
        <v>0</v>
      </c>
      <c r="BY15" s="130">
        <v>0</v>
      </c>
      <c r="BZ15" s="130">
        <f t="shared" si="24"/>
        <v>18874</v>
      </c>
      <c r="CA15" s="130">
        <v>0</v>
      </c>
      <c r="CB15" s="130">
        <v>18874</v>
      </c>
      <c r="CC15" s="130">
        <v>0</v>
      </c>
      <c r="CD15" s="130">
        <v>0</v>
      </c>
      <c r="CE15" s="130">
        <v>28954</v>
      </c>
      <c r="CF15" s="130">
        <v>0</v>
      </c>
      <c r="CG15" s="130">
        <v>0</v>
      </c>
      <c r="CH15" s="130">
        <f t="shared" si="25"/>
        <v>161726</v>
      </c>
      <c r="CI15" s="130">
        <f>SUM(AE15,+BG15)</f>
        <v>32855</v>
      </c>
      <c r="CJ15" s="130">
        <f t="shared" si="26"/>
        <v>32855</v>
      </c>
      <c r="CK15" s="130">
        <f t="shared" si="27"/>
        <v>0</v>
      </c>
      <c r="CL15" s="130">
        <f t="shared" si="28"/>
        <v>32855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1389419</v>
      </c>
      <c r="CR15" s="130">
        <f t="shared" si="34"/>
        <v>437173</v>
      </c>
      <c r="CS15" s="130">
        <f t="shared" si="35"/>
        <v>117777</v>
      </c>
      <c r="CT15" s="130">
        <f t="shared" si="36"/>
        <v>255294</v>
      </c>
      <c r="CU15" s="130">
        <f t="shared" si="37"/>
        <v>50900</v>
      </c>
      <c r="CV15" s="130">
        <f t="shared" si="38"/>
        <v>13202</v>
      </c>
      <c r="CW15" s="130">
        <f t="shared" si="39"/>
        <v>338669</v>
      </c>
      <c r="CX15" s="130">
        <f t="shared" si="40"/>
        <v>26897</v>
      </c>
      <c r="CY15" s="130">
        <f t="shared" si="40"/>
        <v>273339</v>
      </c>
      <c r="CZ15" s="130">
        <f t="shared" si="40"/>
        <v>38433</v>
      </c>
      <c r="DA15" s="130">
        <f t="shared" si="40"/>
        <v>26292</v>
      </c>
      <c r="DB15" s="130">
        <f t="shared" si="40"/>
        <v>587285</v>
      </c>
      <c r="DC15" s="130">
        <f t="shared" si="40"/>
        <v>162960</v>
      </c>
      <c r="DD15" s="130">
        <f t="shared" si="40"/>
        <v>411432</v>
      </c>
      <c r="DE15" s="130">
        <f t="shared" si="40"/>
        <v>4310</v>
      </c>
      <c r="DF15" s="130">
        <f t="shared" si="40"/>
        <v>8583</v>
      </c>
      <c r="DG15" s="130">
        <f t="shared" si="40"/>
        <v>28954</v>
      </c>
      <c r="DH15" s="130">
        <f t="shared" si="40"/>
        <v>0</v>
      </c>
      <c r="DI15" s="130">
        <f t="shared" si="40"/>
        <v>0</v>
      </c>
      <c r="DJ15" s="130">
        <f t="shared" si="40"/>
        <v>1422274</v>
      </c>
    </row>
    <row r="16" spans="1:114" s="122" customFormat="1" ht="12" customHeight="1">
      <c r="A16" s="118" t="s">
        <v>42</v>
      </c>
      <c r="B16" s="133" t="s">
        <v>254</v>
      </c>
      <c r="C16" s="118" t="s">
        <v>255</v>
      </c>
      <c r="D16" s="130">
        <f t="shared" si="0"/>
        <v>2076976</v>
      </c>
      <c r="E16" s="130">
        <f t="shared" si="1"/>
        <v>465780</v>
      </c>
      <c r="F16" s="130">
        <v>32755</v>
      </c>
      <c r="G16" s="130">
        <v>0</v>
      </c>
      <c r="H16" s="130">
        <v>0</v>
      </c>
      <c r="I16" s="130">
        <v>278323</v>
      </c>
      <c r="J16" s="131" t="s">
        <v>306</v>
      </c>
      <c r="K16" s="130">
        <v>154702</v>
      </c>
      <c r="L16" s="130">
        <v>1611196</v>
      </c>
      <c r="M16" s="130">
        <f t="shared" si="2"/>
        <v>255327</v>
      </c>
      <c r="N16" s="130">
        <f t="shared" si="3"/>
        <v>24904</v>
      </c>
      <c r="O16" s="130">
        <v>0</v>
      </c>
      <c r="P16" s="130">
        <v>0</v>
      </c>
      <c r="Q16" s="130">
        <v>0</v>
      </c>
      <c r="R16" s="130">
        <v>24904</v>
      </c>
      <c r="S16" s="131" t="s">
        <v>306</v>
      </c>
      <c r="T16" s="130">
        <v>0</v>
      </c>
      <c r="U16" s="130">
        <v>230423</v>
      </c>
      <c r="V16" s="130">
        <f t="shared" si="4"/>
        <v>2332303</v>
      </c>
      <c r="W16" s="130">
        <f t="shared" si="5"/>
        <v>490684</v>
      </c>
      <c r="X16" s="130">
        <f t="shared" si="6"/>
        <v>32755</v>
      </c>
      <c r="Y16" s="130">
        <f t="shared" si="7"/>
        <v>0</v>
      </c>
      <c r="Z16" s="130">
        <f t="shared" si="8"/>
        <v>0</v>
      </c>
      <c r="AA16" s="130">
        <f t="shared" si="9"/>
        <v>303227</v>
      </c>
      <c r="AB16" s="131" t="s">
        <v>306</v>
      </c>
      <c r="AC16" s="130">
        <f t="shared" si="10"/>
        <v>154702</v>
      </c>
      <c r="AD16" s="130">
        <f t="shared" si="11"/>
        <v>1841619</v>
      </c>
      <c r="AE16" s="130">
        <f t="shared" si="12"/>
        <v>38045</v>
      </c>
      <c r="AF16" s="130">
        <f t="shared" si="13"/>
        <v>38045</v>
      </c>
      <c r="AG16" s="130">
        <v>0</v>
      </c>
      <c r="AH16" s="130">
        <v>0</v>
      </c>
      <c r="AI16" s="130">
        <v>0</v>
      </c>
      <c r="AJ16" s="130">
        <v>38045</v>
      </c>
      <c r="AK16" s="130">
        <v>0</v>
      </c>
      <c r="AL16" s="130">
        <v>0</v>
      </c>
      <c r="AM16" s="130">
        <f t="shared" si="14"/>
        <v>2038931</v>
      </c>
      <c r="AN16" s="130">
        <f t="shared" si="15"/>
        <v>559673</v>
      </c>
      <c r="AO16" s="130">
        <v>0</v>
      </c>
      <c r="AP16" s="130">
        <v>481466</v>
      </c>
      <c r="AQ16" s="130">
        <v>78207</v>
      </c>
      <c r="AR16" s="130">
        <v>0</v>
      </c>
      <c r="AS16" s="130">
        <f t="shared" si="16"/>
        <v>329552</v>
      </c>
      <c r="AT16" s="130">
        <v>34770</v>
      </c>
      <c r="AU16" s="130">
        <v>292991</v>
      </c>
      <c r="AV16" s="130">
        <v>1791</v>
      </c>
      <c r="AW16" s="130">
        <v>7529</v>
      </c>
      <c r="AX16" s="130">
        <f t="shared" si="17"/>
        <v>1142177</v>
      </c>
      <c r="AY16" s="130">
        <v>345338</v>
      </c>
      <c r="AZ16" s="130">
        <v>593535</v>
      </c>
      <c r="BA16" s="130">
        <v>203304</v>
      </c>
      <c r="BB16" s="130">
        <v>0</v>
      </c>
      <c r="BC16" s="130">
        <v>0</v>
      </c>
      <c r="BD16" s="130">
        <v>0</v>
      </c>
      <c r="BE16" s="130">
        <v>0</v>
      </c>
      <c r="BF16" s="130">
        <f t="shared" si="18"/>
        <v>2076976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255327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39362</v>
      </c>
      <c r="BV16" s="130">
        <v>0</v>
      </c>
      <c r="BW16" s="130">
        <v>39362</v>
      </c>
      <c r="BX16" s="130">
        <v>0</v>
      </c>
      <c r="BY16" s="130">
        <v>0</v>
      </c>
      <c r="BZ16" s="130">
        <f t="shared" si="24"/>
        <v>215965</v>
      </c>
      <c r="CA16" s="130">
        <v>0</v>
      </c>
      <c r="CB16" s="130">
        <v>214887</v>
      </c>
      <c r="CC16" s="130">
        <v>0</v>
      </c>
      <c r="CD16" s="130">
        <v>1078</v>
      </c>
      <c r="CE16" s="130">
        <v>0</v>
      </c>
      <c r="CF16" s="130">
        <v>0</v>
      </c>
      <c r="CG16" s="130">
        <v>0</v>
      </c>
      <c r="CH16" s="130">
        <f t="shared" si="25"/>
        <v>255327</v>
      </c>
      <c r="CI16" s="130">
        <f>SUM(AE16,+BG16)</f>
        <v>38045</v>
      </c>
      <c r="CJ16" s="130">
        <f t="shared" si="26"/>
        <v>38045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38045</v>
      </c>
      <c r="CO16" s="130">
        <f t="shared" si="31"/>
        <v>0</v>
      </c>
      <c r="CP16" s="130">
        <f t="shared" si="32"/>
        <v>0</v>
      </c>
      <c r="CQ16" s="130">
        <f t="shared" si="33"/>
        <v>2294258</v>
      </c>
      <c r="CR16" s="130">
        <f t="shared" si="34"/>
        <v>559673</v>
      </c>
      <c r="CS16" s="130">
        <f t="shared" si="35"/>
        <v>0</v>
      </c>
      <c r="CT16" s="130">
        <f t="shared" si="36"/>
        <v>481466</v>
      </c>
      <c r="CU16" s="130">
        <f t="shared" si="37"/>
        <v>78207</v>
      </c>
      <c r="CV16" s="130">
        <f t="shared" si="38"/>
        <v>0</v>
      </c>
      <c r="CW16" s="130">
        <f t="shared" si="39"/>
        <v>368914</v>
      </c>
      <c r="CX16" s="130">
        <f t="shared" si="40"/>
        <v>34770</v>
      </c>
      <c r="CY16" s="130">
        <f t="shared" si="40"/>
        <v>332353</v>
      </c>
      <c r="CZ16" s="130">
        <f t="shared" si="40"/>
        <v>1791</v>
      </c>
      <c r="DA16" s="130">
        <f t="shared" si="40"/>
        <v>7529</v>
      </c>
      <c r="DB16" s="130">
        <f t="shared" si="40"/>
        <v>1358142</v>
      </c>
      <c r="DC16" s="130">
        <f t="shared" si="40"/>
        <v>345338</v>
      </c>
      <c r="DD16" s="130">
        <f t="shared" si="40"/>
        <v>808422</v>
      </c>
      <c r="DE16" s="130">
        <f t="shared" si="40"/>
        <v>203304</v>
      </c>
      <c r="DF16" s="130">
        <f t="shared" si="40"/>
        <v>1078</v>
      </c>
      <c r="DG16" s="130">
        <f t="shared" si="40"/>
        <v>0</v>
      </c>
      <c r="DH16" s="130">
        <f t="shared" si="40"/>
        <v>0</v>
      </c>
      <c r="DI16" s="130">
        <f t="shared" si="40"/>
        <v>0</v>
      </c>
      <c r="DJ16" s="130">
        <f t="shared" si="40"/>
        <v>2332303</v>
      </c>
    </row>
    <row r="17" spans="1:114" s="122" customFormat="1" ht="12" customHeight="1">
      <c r="A17" s="118" t="s">
        <v>42</v>
      </c>
      <c r="B17" s="133" t="s">
        <v>256</v>
      </c>
      <c r="C17" s="118" t="s">
        <v>257</v>
      </c>
      <c r="D17" s="130">
        <f t="shared" si="0"/>
        <v>4251452</v>
      </c>
      <c r="E17" s="130">
        <f t="shared" si="1"/>
        <v>2891185</v>
      </c>
      <c r="F17" s="130">
        <v>1008600</v>
      </c>
      <c r="G17" s="130">
        <v>0</v>
      </c>
      <c r="H17" s="130">
        <v>1709900</v>
      </c>
      <c r="I17" s="130">
        <v>146758</v>
      </c>
      <c r="J17" s="131" t="s">
        <v>306</v>
      </c>
      <c r="K17" s="130">
        <v>25927</v>
      </c>
      <c r="L17" s="130">
        <v>1360267</v>
      </c>
      <c r="M17" s="130">
        <f t="shared" si="2"/>
        <v>154195</v>
      </c>
      <c r="N17" s="130">
        <f t="shared" si="3"/>
        <v>455</v>
      </c>
      <c r="O17" s="130">
        <v>0</v>
      </c>
      <c r="P17" s="130">
        <v>0</v>
      </c>
      <c r="Q17" s="130">
        <v>0</v>
      </c>
      <c r="R17" s="130">
        <v>382</v>
      </c>
      <c r="S17" s="131" t="s">
        <v>306</v>
      </c>
      <c r="T17" s="130">
        <v>73</v>
      </c>
      <c r="U17" s="130">
        <v>153740</v>
      </c>
      <c r="V17" s="130">
        <f t="shared" si="4"/>
        <v>4405647</v>
      </c>
      <c r="W17" s="130">
        <f t="shared" si="5"/>
        <v>2891640</v>
      </c>
      <c r="X17" s="130">
        <f t="shared" si="6"/>
        <v>1008600</v>
      </c>
      <c r="Y17" s="130">
        <f t="shared" si="7"/>
        <v>0</v>
      </c>
      <c r="Z17" s="130">
        <f t="shared" si="8"/>
        <v>1709900</v>
      </c>
      <c r="AA17" s="130">
        <f t="shared" si="9"/>
        <v>147140</v>
      </c>
      <c r="AB17" s="131" t="s">
        <v>306</v>
      </c>
      <c r="AC17" s="130">
        <f t="shared" si="10"/>
        <v>26000</v>
      </c>
      <c r="AD17" s="130">
        <f t="shared" si="11"/>
        <v>1514007</v>
      </c>
      <c r="AE17" s="130">
        <f t="shared" si="12"/>
        <v>2783443</v>
      </c>
      <c r="AF17" s="130">
        <f t="shared" si="13"/>
        <v>2783443</v>
      </c>
      <c r="AG17" s="130">
        <v>0</v>
      </c>
      <c r="AH17" s="130">
        <v>2776265</v>
      </c>
      <c r="AI17" s="130">
        <v>7178</v>
      </c>
      <c r="AJ17" s="130">
        <v>0</v>
      </c>
      <c r="AK17" s="130">
        <v>0</v>
      </c>
      <c r="AL17" s="130">
        <v>0</v>
      </c>
      <c r="AM17" s="130">
        <f t="shared" si="14"/>
        <v>1185658</v>
      </c>
      <c r="AN17" s="130">
        <f t="shared" si="15"/>
        <v>317222</v>
      </c>
      <c r="AO17" s="130">
        <v>241540</v>
      </c>
      <c r="AP17" s="130">
        <v>37841</v>
      </c>
      <c r="AQ17" s="130">
        <v>0</v>
      </c>
      <c r="AR17" s="130">
        <v>37841</v>
      </c>
      <c r="AS17" s="130">
        <f t="shared" si="16"/>
        <v>123376</v>
      </c>
      <c r="AT17" s="130">
        <v>3528</v>
      </c>
      <c r="AU17" s="130">
        <v>99391</v>
      </c>
      <c r="AV17" s="130">
        <v>20457</v>
      </c>
      <c r="AW17" s="130">
        <v>0</v>
      </c>
      <c r="AX17" s="130">
        <f t="shared" si="17"/>
        <v>745060</v>
      </c>
      <c r="AY17" s="130">
        <v>427175</v>
      </c>
      <c r="AZ17" s="130">
        <v>289429</v>
      </c>
      <c r="BA17" s="130">
        <v>28456</v>
      </c>
      <c r="BB17" s="130">
        <v>0</v>
      </c>
      <c r="BC17" s="130">
        <v>281260</v>
      </c>
      <c r="BD17" s="130">
        <v>0</v>
      </c>
      <c r="BE17" s="130">
        <v>1091</v>
      </c>
      <c r="BF17" s="130">
        <f t="shared" si="18"/>
        <v>3970192</v>
      </c>
      <c r="BG17" s="130">
        <f t="shared" si="19"/>
        <v>38115</v>
      </c>
      <c r="BH17" s="130">
        <f t="shared" si="20"/>
        <v>38115</v>
      </c>
      <c r="BI17" s="130">
        <v>0</v>
      </c>
      <c r="BJ17" s="130">
        <v>38115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116017</v>
      </c>
      <c r="BP17" s="130">
        <f t="shared" si="22"/>
        <v>18921</v>
      </c>
      <c r="BQ17" s="130">
        <v>6307</v>
      </c>
      <c r="BR17" s="130">
        <v>12614</v>
      </c>
      <c r="BS17" s="130">
        <v>0</v>
      </c>
      <c r="BT17" s="130">
        <v>0</v>
      </c>
      <c r="BU17" s="130">
        <f t="shared" si="23"/>
        <v>45818</v>
      </c>
      <c r="BV17" s="130">
        <v>552</v>
      </c>
      <c r="BW17" s="130">
        <v>45266</v>
      </c>
      <c r="BX17" s="130">
        <v>0</v>
      </c>
      <c r="BY17" s="130">
        <v>0</v>
      </c>
      <c r="BZ17" s="130">
        <f t="shared" si="24"/>
        <v>51278</v>
      </c>
      <c r="CA17" s="130">
        <v>0</v>
      </c>
      <c r="CB17" s="130">
        <v>51278</v>
      </c>
      <c r="CC17" s="130">
        <v>0</v>
      </c>
      <c r="CD17" s="130">
        <v>0</v>
      </c>
      <c r="CE17" s="130">
        <v>0</v>
      </c>
      <c r="CF17" s="130">
        <v>0</v>
      </c>
      <c r="CG17" s="130">
        <v>63</v>
      </c>
      <c r="CH17" s="130">
        <f t="shared" si="25"/>
        <v>154195</v>
      </c>
      <c r="CI17" s="130">
        <f>SUM(AE17,+BG17)</f>
        <v>2821558</v>
      </c>
      <c r="CJ17" s="130">
        <f t="shared" si="26"/>
        <v>2821558</v>
      </c>
      <c r="CK17" s="130">
        <f t="shared" si="27"/>
        <v>0</v>
      </c>
      <c r="CL17" s="130">
        <f t="shared" si="28"/>
        <v>2814380</v>
      </c>
      <c r="CM17" s="130">
        <f t="shared" si="29"/>
        <v>7178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1301675</v>
      </c>
      <c r="CR17" s="130">
        <f t="shared" si="34"/>
        <v>336143</v>
      </c>
      <c r="CS17" s="130">
        <f t="shared" si="35"/>
        <v>247847</v>
      </c>
      <c r="CT17" s="130">
        <f t="shared" si="36"/>
        <v>50455</v>
      </c>
      <c r="CU17" s="130">
        <f t="shared" si="37"/>
        <v>0</v>
      </c>
      <c r="CV17" s="130">
        <f t="shared" si="38"/>
        <v>37841</v>
      </c>
      <c r="CW17" s="130">
        <f t="shared" si="39"/>
        <v>169194</v>
      </c>
      <c r="CX17" s="130">
        <f t="shared" si="40"/>
        <v>4080</v>
      </c>
      <c r="CY17" s="130">
        <f t="shared" si="40"/>
        <v>144657</v>
      </c>
      <c r="CZ17" s="130">
        <f t="shared" si="40"/>
        <v>20457</v>
      </c>
      <c r="DA17" s="130">
        <f t="shared" si="40"/>
        <v>0</v>
      </c>
      <c r="DB17" s="130">
        <f t="shared" si="40"/>
        <v>796338</v>
      </c>
      <c r="DC17" s="130">
        <f t="shared" si="40"/>
        <v>427175</v>
      </c>
      <c r="DD17" s="130">
        <f t="shared" si="40"/>
        <v>340707</v>
      </c>
      <c r="DE17" s="130">
        <f t="shared" si="40"/>
        <v>28456</v>
      </c>
      <c r="DF17" s="130">
        <f t="shared" si="40"/>
        <v>0</v>
      </c>
      <c r="DG17" s="130">
        <f t="shared" si="40"/>
        <v>281260</v>
      </c>
      <c r="DH17" s="130">
        <f t="shared" si="40"/>
        <v>0</v>
      </c>
      <c r="DI17" s="130">
        <f t="shared" si="40"/>
        <v>1154</v>
      </c>
      <c r="DJ17" s="130">
        <f t="shared" si="40"/>
        <v>4124387</v>
      </c>
    </row>
    <row r="18" spans="1:114" s="122" customFormat="1" ht="12" customHeight="1">
      <c r="A18" s="118" t="s">
        <v>42</v>
      </c>
      <c r="B18" s="133" t="s">
        <v>258</v>
      </c>
      <c r="C18" s="118" t="s">
        <v>259</v>
      </c>
      <c r="D18" s="130">
        <f t="shared" si="0"/>
        <v>1077015</v>
      </c>
      <c r="E18" s="130">
        <f t="shared" si="1"/>
        <v>20957</v>
      </c>
      <c r="F18" s="130">
        <v>0</v>
      </c>
      <c r="G18" s="130">
        <v>0</v>
      </c>
      <c r="H18" s="130">
        <v>0</v>
      </c>
      <c r="I18" s="130">
        <v>0</v>
      </c>
      <c r="J18" s="131" t="s">
        <v>306</v>
      </c>
      <c r="K18" s="130">
        <v>20957</v>
      </c>
      <c r="L18" s="130">
        <v>1056058</v>
      </c>
      <c r="M18" s="130">
        <f t="shared" si="2"/>
        <v>644077</v>
      </c>
      <c r="N18" s="130">
        <f t="shared" si="3"/>
        <v>398335</v>
      </c>
      <c r="O18" s="130">
        <v>0</v>
      </c>
      <c r="P18" s="130">
        <v>0</v>
      </c>
      <c r="Q18" s="130">
        <v>0</v>
      </c>
      <c r="R18" s="130">
        <v>397530</v>
      </c>
      <c r="S18" s="131" t="s">
        <v>306</v>
      </c>
      <c r="T18" s="130">
        <v>805</v>
      </c>
      <c r="U18" s="130">
        <v>245742</v>
      </c>
      <c r="V18" s="130">
        <f t="shared" si="4"/>
        <v>1721092</v>
      </c>
      <c r="W18" s="130">
        <f t="shared" si="5"/>
        <v>419292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397530</v>
      </c>
      <c r="AB18" s="131" t="s">
        <v>306</v>
      </c>
      <c r="AC18" s="130">
        <f t="shared" si="10"/>
        <v>21762</v>
      </c>
      <c r="AD18" s="130">
        <f t="shared" si="11"/>
        <v>1301800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527202</v>
      </c>
      <c r="AN18" s="130">
        <f t="shared" si="15"/>
        <v>165715</v>
      </c>
      <c r="AO18" s="130">
        <v>35410</v>
      </c>
      <c r="AP18" s="130">
        <v>130305</v>
      </c>
      <c r="AQ18" s="130">
        <v>0</v>
      </c>
      <c r="AR18" s="130">
        <v>0</v>
      </c>
      <c r="AS18" s="130">
        <f t="shared" si="16"/>
        <v>10743</v>
      </c>
      <c r="AT18" s="130">
        <v>10344</v>
      </c>
      <c r="AU18" s="130">
        <v>0</v>
      </c>
      <c r="AV18" s="130">
        <v>399</v>
      </c>
      <c r="AW18" s="130">
        <v>4610</v>
      </c>
      <c r="AX18" s="130">
        <f t="shared" si="17"/>
        <v>346134</v>
      </c>
      <c r="AY18" s="130">
        <v>344408</v>
      </c>
      <c r="AZ18" s="130">
        <v>0</v>
      </c>
      <c r="BA18" s="130">
        <v>1332</v>
      </c>
      <c r="BB18" s="130">
        <v>394</v>
      </c>
      <c r="BC18" s="130">
        <v>549620</v>
      </c>
      <c r="BD18" s="130">
        <v>0</v>
      </c>
      <c r="BE18" s="130">
        <v>193</v>
      </c>
      <c r="BF18" s="130">
        <f t="shared" si="18"/>
        <v>527395</v>
      </c>
      <c r="BG18" s="130">
        <f t="shared" si="19"/>
        <v>3105</v>
      </c>
      <c r="BH18" s="130">
        <f t="shared" si="20"/>
        <v>3105</v>
      </c>
      <c r="BI18" s="130">
        <v>0</v>
      </c>
      <c r="BJ18" s="130">
        <v>3105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374278</v>
      </c>
      <c r="BP18" s="130">
        <f t="shared" si="22"/>
        <v>268276</v>
      </c>
      <c r="BQ18" s="130">
        <v>24225</v>
      </c>
      <c r="BR18" s="130">
        <v>244051</v>
      </c>
      <c r="BS18" s="130">
        <v>0</v>
      </c>
      <c r="BT18" s="130">
        <v>0</v>
      </c>
      <c r="BU18" s="130">
        <f t="shared" si="23"/>
        <v>30971</v>
      </c>
      <c r="BV18" s="130">
        <v>21815</v>
      </c>
      <c r="BW18" s="130">
        <v>9156</v>
      </c>
      <c r="BX18" s="130">
        <v>0</v>
      </c>
      <c r="BY18" s="130">
        <v>9321</v>
      </c>
      <c r="BZ18" s="130">
        <f t="shared" si="24"/>
        <v>65710</v>
      </c>
      <c r="CA18" s="130">
        <v>49883</v>
      </c>
      <c r="CB18" s="130">
        <v>9689</v>
      </c>
      <c r="CC18" s="130">
        <v>0</v>
      </c>
      <c r="CD18" s="130">
        <v>6138</v>
      </c>
      <c r="CE18" s="130">
        <v>249541</v>
      </c>
      <c r="CF18" s="130">
        <v>0</v>
      </c>
      <c r="CG18" s="130">
        <v>17153</v>
      </c>
      <c r="CH18" s="130">
        <f t="shared" si="25"/>
        <v>394536</v>
      </c>
      <c r="CI18" s="130">
        <f>SUM(AE18,+BG18)</f>
        <v>3105</v>
      </c>
      <c r="CJ18" s="130">
        <f t="shared" si="26"/>
        <v>3105</v>
      </c>
      <c r="CK18" s="130">
        <f t="shared" si="27"/>
        <v>0</v>
      </c>
      <c r="CL18" s="130">
        <f t="shared" si="28"/>
        <v>3105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901480</v>
      </c>
      <c r="CR18" s="130">
        <f t="shared" si="34"/>
        <v>433991</v>
      </c>
      <c r="CS18" s="130">
        <f t="shared" si="35"/>
        <v>59635</v>
      </c>
      <c r="CT18" s="130">
        <f t="shared" si="36"/>
        <v>374356</v>
      </c>
      <c r="CU18" s="130">
        <f t="shared" si="37"/>
        <v>0</v>
      </c>
      <c r="CV18" s="130">
        <f t="shared" si="38"/>
        <v>0</v>
      </c>
      <c r="CW18" s="130">
        <f t="shared" si="39"/>
        <v>41714</v>
      </c>
      <c r="CX18" s="130">
        <f t="shared" si="40"/>
        <v>32159</v>
      </c>
      <c r="CY18" s="130">
        <f t="shared" si="40"/>
        <v>9156</v>
      </c>
      <c r="CZ18" s="130">
        <f t="shared" si="40"/>
        <v>399</v>
      </c>
      <c r="DA18" s="130">
        <f t="shared" si="40"/>
        <v>13931</v>
      </c>
      <c r="DB18" s="130">
        <f t="shared" si="40"/>
        <v>411844</v>
      </c>
      <c r="DC18" s="130">
        <f t="shared" si="40"/>
        <v>394291</v>
      </c>
      <c r="DD18" s="130">
        <f t="shared" si="40"/>
        <v>9689</v>
      </c>
      <c r="DE18" s="130">
        <f t="shared" si="40"/>
        <v>1332</v>
      </c>
      <c r="DF18" s="130">
        <f t="shared" si="40"/>
        <v>6532</v>
      </c>
      <c r="DG18" s="130">
        <f t="shared" si="40"/>
        <v>799161</v>
      </c>
      <c r="DH18" s="130">
        <f t="shared" si="40"/>
        <v>0</v>
      </c>
      <c r="DI18" s="130">
        <f t="shared" si="40"/>
        <v>17346</v>
      </c>
      <c r="DJ18" s="130">
        <f t="shared" si="40"/>
        <v>921931</v>
      </c>
    </row>
    <row r="19" spans="1:114" s="122" customFormat="1" ht="12" customHeight="1">
      <c r="A19" s="118" t="s">
        <v>42</v>
      </c>
      <c r="B19" s="133" t="s">
        <v>260</v>
      </c>
      <c r="C19" s="118" t="s">
        <v>261</v>
      </c>
      <c r="D19" s="130">
        <f t="shared" si="0"/>
        <v>1086024</v>
      </c>
      <c r="E19" s="130">
        <f t="shared" si="1"/>
        <v>94496</v>
      </c>
      <c r="F19" s="130">
        <v>0</v>
      </c>
      <c r="G19" s="130">
        <v>0</v>
      </c>
      <c r="H19" s="130">
        <v>0</v>
      </c>
      <c r="I19" s="130">
        <v>675</v>
      </c>
      <c r="J19" s="131" t="s">
        <v>306</v>
      </c>
      <c r="K19" s="130">
        <v>93821</v>
      </c>
      <c r="L19" s="130">
        <v>991528</v>
      </c>
      <c r="M19" s="130">
        <f t="shared" si="2"/>
        <v>215969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306</v>
      </c>
      <c r="T19" s="130">
        <v>0</v>
      </c>
      <c r="U19" s="130">
        <v>215969</v>
      </c>
      <c r="V19" s="130">
        <f t="shared" si="4"/>
        <v>1301993</v>
      </c>
      <c r="W19" s="130">
        <f t="shared" si="5"/>
        <v>94496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675</v>
      </c>
      <c r="AB19" s="131" t="s">
        <v>306</v>
      </c>
      <c r="AC19" s="130">
        <f t="shared" si="10"/>
        <v>93821</v>
      </c>
      <c r="AD19" s="130">
        <f t="shared" si="11"/>
        <v>1207497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266911</v>
      </c>
      <c r="AM19" s="130">
        <f t="shared" si="14"/>
        <v>301868</v>
      </c>
      <c r="AN19" s="130">
        <f t="shared" si="15"/>
        <v>107963</v>
      </c>
      <c r="AO19" s="130">
        <v>64698</v>
      </c>
      <c r="AP19" s="130">
        <v>0</v>
      </c>
      <c r="AQ19" s="130">
        <v>720</v>
      </c>
      <c r="AR19" s="130">
        <v>42545</v>
      </c>
      <c r="AS19" s="130">
        <f t="shared" si="16"/>
        <v>193905</v>
      </c>
      <c r="AT19" s="130">
        <v>193905</v>
      </c>
      <c r="AU19" s="130">
        <v>0</v>
      </c>
      <c r="AV19" s="130">
        <v>0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/>
      <c r="BC19" s="130">
        <v>267470</v>
      </c>
      <c r="BD19" s="130">
        <v>0</v>
      </c>
      <c r="BE19" s="130">
        <v>249775</v>
      </c>
      <c r="BF19" s="130">
        <f t="shared" si="18"/>
        <v>551643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162157</v>
      </c>
      <c r="BP19" s="130">
        <f t="shared" si="22"/>
        <v>24523</v>
      </c>
      <c r="BQ19" s="130">
        <v>0</v>
      </c>
      <c r="BR19" s="130">
        <v>0</v>
      </c>
      <c r="BS19" s="130">
        <v>24523</v>
      </c>
      <c r="BT19" s="130">
        <v>0</v>
      </c>
      <c r="BU19" s="130">
        <f t="shared" si="23"/>
        <v>93957</v>
      </c>
      <c r="BV19" s="130">
        <v>0</v>
      </c>
      <c r="BW19" s="130">
        <v>93957</v>
      </c>
      <c r="BX19" s="130">
        <v>0</v>
      </c>
      <c r="BY19" s="130">
        <v>0</v>
      </c>
      <c r="BZ19" s="130">
        <f t="shared" si="24"/>
        <v>43677</v>
      </c>
      <c r="CA19" s="130">
        <v>0</v>
      </c>
      <c r="CB19" s="130">
        <v>43677</v>
      </c>
      <c r="CC19" s="130">
        <v>0</v>
      </c>
      <c r="CD19" s="130">
        <v>0</v>
      </c>
      <c r="CE19" s="130">
        <v>53079</v>
      </c>
      <c r="CF19" s="130">
        <v>0</v>
      </c>
      <c r="CG19" s="130">
        <v>733</v>
      </c>
      <c r="CH19" s="130">
        <f t="shared" si="25"/>
        <v>162890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266911</v>
      </c>
      <c r="CQ19" s="130">
        <f t="shared" si="33"/>
        <v>464025</v>
      </c>
      <c r="CR19" s="130">
        <f t="shared" si="34"/>
        <v>132486</v>
      </c>
      <c r="CS19" s="130">
        <f t="shared" si="35"/>
        <v>64698</v>
      </c>
      <c r="CT19" s="130">
        <f t="shared" si="36"/>
        <v>0</v>
      </c>
      <c r="CU19" s="130">
        <f t="shared" si="37"/>
        <v>25243</v>
      </c>
      <c r="CV19" s="130">
        <f t="shared" si="38"/>
        <v>42545</v>
      </c>
      <c r="CW19" s="130">
        <f t="shared" si="39"/>
        <v>287862</v>
      </c>
      <c r="CX19" s="130">
        <f t="shared" si="40"/>
        <v>193905</v>
      </c>
      <c r="CY19" s="130">
        <f t="shared" si="40"/>
        <v>93957</v>
      </c>
      <c r="CZ19" s="130">
        <f t="shared" si="40"/>
        <v>0</v>
      </c>
      <c r="DA19" s="130">
        <f t="shared" si="40"/>
        <v>0</v>
      </c>
      <c r="DB19" s="130">
        <f t="shared" si="40"/>
        <v>43677</v>
      </c>
      <c r="DC19" s="130">
        <f t="shared" si="40"/>
        <v>0</v>
      </c>
      <c r="DD19" s="130">
        <f t="shared" si="40"/>
        <v>43677</v>
      </c>
      <c r="DE19" s="130">
        <f t="shared" si="40"/>
        <v>0</v>
      </c>
      <c r="DF19" s="130">
        <f t="shared" si="40"/>
        <v>0</v>
      </c>
      <c r="DG19" s="130">
        <f t="shared" si="40"/>
        <v>320549</v>
      </c>
      <c r="DH19" s="130">
        <f t="shared" si="40"/>
        <v>0</v>
      </c>
      <c r="DI19" s="130">
        <f t="shared" si="40"/>
        <v>250508</v>
      </c>
      <c r="DJ19" s="130">
        <f t="shared" si="40"/>
        <v>714533</v>
      </c>
    </row>
    <row r="20" spans="1:114" s="122" customFormat="1" ht="12" customHeight="1">
      <c r="A20" s="118" t="s">
        <v>42</v>
      </c>
      <c r="B20" s="133" t="s">
        <v>262</v>
      </c>
      <c r="C20" s="118" t="s">
        <v>263</v>
      </c>
      <c r="D20" s="130">
        <f t="shared" si="0"/>
        <v>1040274</v>
      </c>
      <c r="E20" s="130">
        <f t="shared" si="1"/>
        <v>36802</v>
      </c>
      <c r="F20" s="130">
        <v>0</v>
      </c>
      <c r="G20" s="130">
        <v>0</v>
      </c>
      <c r="H20" s="130">
        <v>0</v>
      </c>
      <c r="I20" s="130">
        <v>25</v>
      </c>
      <c r="J20" s="131" t="s">
        <v>306</v>
      </c>
      <c r="K20" s="130">
        <v>36777</v>
      </c>
      <c r="L20" s="130">
        <v>1003472</v>
      </c>
      <c r="M20" s="130">
        <f t="shared" si="2"/>
        <v>433221</v>
      </c>
      <c r="N20" s="130">
        <f t="shared" si="3"/>
        <v>32801</v>
      </c>
      <c r="O20" s="130">
        <v>0</v>
      </c>
      <c r="P20" s="130">
        <v>0</v>
      </c>
      <c r="Q20" s="130">
        <v>0</v>
      </c>
      <c r="R20" s="130">
        <v>32801</v>
      </c>
      <c r="S20" s="131" t="s">
        <v>306</v>
      </c>
      <c r="T20" s="130">
        <v>0</v>
      </c>
      <c r="U20" s="130">
        <v>400420</v>
      </c>
      <c r="V20" s="130">
        <f t="shared" si="4"/>
        <v>1473495</v>
      </c>
      <c r="W20" s="130">
        <f t="shared" si="5"/>
        <v>69603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32826</v>
      </c>
      <c r="AB20" s="131" t="s">
        <v>306</v>
      </c>
      <c r="AC20" s="130">
        <f t="shared" si="10"/>
        <v>36777</v>
      </c>
      <c r="AD20" s="130">
        <f t="shared" si="11"/>
        <v>1403892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531710</v>
      </c>
      <c r="AN20" s="130">
        <f t="shared" si="15"/>
        <v>176718</v>
      </c>
      <c r="AO20" s="130">
        <v>24503</v>
      </c>
      <c r="AP20" s="130">
        <v>152215</v>
      </c>
      <c r="AQ20" s="130">
        <v>0</v>
      </c>
      <c r="AR20" s="130">
        <v>0</v>
      </c>
      <c r="AS20" s="130">
        <f t="shared" si="16"/>
        <v>26832</v>
      </c>
      <c r="AT20" s="130">
        <v>24003</v>
      </c>
      <c r="AU20" s="130">
        <v>0</v>
      </c>
      <c r="AV20" s="130">
        <v>2829</v>
      </c>
      <c r="AW20" s="130">
        <v>0</v>
      </c>
      <c r="AX20" s="130">
        <f t="shared" si="17"/>
        <v>328160</v>
      </c>
      <c r="AY20" s="130">
        <v>328160</v>
      </c>
      <c r="AZ20" s="130">
        <v>0</v>
      </c>
      <c r="BA20" s="130">
        <v>0</v>
      </c>
      <c r="BB20" s="130">
        <v>0</v>
      </c>
      <c r="BC20" s="130">
        <v>508564</v>
      </c>
      <c r="BD20" s="130">
        <v>0</v>
      </c>
      <c r="BE20" s="130">
        <v>0</v>
      </c>
      <c r="BF20" s="130">
        <f t="shared" si="18"/>
        <v>531710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182202</v>
      </c>
      <c r="BP20" s="130">
        <f t="shared" si="22"/>
        <v>17854</v>
      </c>
      <c r="BQ20" s="130">
        <v>17854</v>
      </c>
      <c r="BR20" s="130">
        <v>0</v>
      </c>
      <c r="BS20" s="130">
        <v>0</v>
      </c>
      <c r="BT20" s="130">
        <v>0</v>
      </c>
      <c r="BU20" s="130">
        <f t="shared" si="23"/>
        <v>1090</v>
      </c>
      <c r="BV20" s="130">
        <v>0</v>
      </c>
      <c r="BW20" s="130">
        <v>1090</v>
      </c>
      <c r="BX20" s="130">
        <v>0</v>
      </c>
      <c r="BY20" s="130">
        <v>0</v>
      </c>
      <c r="BZ20" s="130">
        <f t="shared" si="24"/>
        <v>163258</v>
      </c>
      <c r="CA20" s="130">
        <v>151308</v>
      </c>
      <c r="CB20" s="130">
        <v>323</v>
      </c>
      <c r="CC20" s="130">
        <v>0</v>
      </c>
      <c r="CD20" s="130">
        <v>11627</v>
      </c>
      <c r="CE20" s="130">
        <v>238035</v>
      </c>
      <c r="CF20" s="130">
        <v>0</v>
      </c>
      <c r="CG20" s="130">
        <v>12984</v>
      </c>
      <c r="CH20" s="130">
        <f t="shared" si="25"/>
        <v>195186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713912</v>
      </c>
      <c r="CR20" s="130">
        <f t="shared" si="34"/>
        <v>194572</v>
      </c>
      <c r="CS20" s="130">
        <f t="shared" si="35"/>
        <v>42357</v>
      </c>
      <c r="CT20" s="130">
        <f t="shared" si="36"/>
        <v>152215</v>
      </c>
      <c r="CU20" s="130">
        <f t="shared" si="37"/>
        <v>0</v>
      </c>
      <c r="CV20" s="130">
        <f t="shared" si="38"/>
        <v>0</v>
      </c>
      <c r="CW20" s="130">
        <f t="shared" si="39"/>
        <v>27922</v>
      </c>
      <c r="CX20" s="130">
        <f t="shared" si="40"/>
        <v>24003</v>
      </c>
      <c r="CY20" s="130">
        <f t="shared" si="40"/>
        <v>1090</v>
      </c>
      <c r="CZ20" s="130">
        <f t="shared" si="40"/>
        <v>2829</v>
      </c>
      <c r="DA20" s="130">
        <f t="shared" si="40"/>
        <v>0</v>
      </c>
      <c r="DB20" s="130">
        <f t="shared" si="40"/>
        <v>491418</v>
      </c>
      <c r="DC20" s="130">
        <f t="shared" si="40"/>
        <v>479468</v>
      </c>
      <c r="DD20" s="130">
        <f t="shared" si="40"/>
        <v>323</v>
      </c>
      <c r="DE20" s="130">
        <f t="shared" si="40"/>
        <v>0</v>
      </c>
      <c r="DF20" s="130">
        <f t="shared" si="40"/>
        <v>11627</v>
      </c>
      <c r="DG20" s="130">
        <f t="shared" si="40"/>
        <v>746599</v>
      </c>
      <c r="DH20" s="130">
        <f t="shared" si="40"/>
        <v>0</v>
      </c>
      <c r="DI20" s="130">
        <f t="shared" si="40"/>
        <v>12984</v>
      </c>
      <c r="DJ20" s="130">
        <f t="shared" si="40"/>
        <v>726896</v>
      </c>
    </row>
    <row r="21" spans="1:114" s="122" customFormat="1" ht="12" customHeight="1">
      <c r="A21" s="118" t="s">
        <v>42</v>
      </c>
      <c r="B21" s="133" t="s">
        <v>264</v>
      </c>
      <c r="C21" s="118" t="s">
        <v>265</v>
      </c>
      <c r="D21" s="130">
        <f t="shared" si="0"/>
        <v>1649927</v>
      </c>
      <c r="E21" s="130">
        <f t="shared" si="1"/>
        <v>55461</v>
      </c>
      <c r="F21" s="130">
        <v>0</v>
      </c>
      <c r="G21" s="130">
        <v>0</v>
      </c>
      <c r="H21" s="130">
        <v>0</v>
      </c>
      <c r="I21" s="130">
        <v>28138</v>
      </c>
      <c r="J21" s="131" t="s">
        <v>306</v>
      </c>
      <c r="K21" s="130">
        <v>27323</v>
      </c>
      <c r="L21" s="130">
        <v>1594466</v>
      </c>
      <c r="M21" s="130">
        <f t="shared" si="2"/>
        <v>202898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306</v>
      </c>
      <c r="T21" s="130">
        <v>0</v>
      </c>
      <c r="U21" s="130">
        <v>202898</v>
      </c>
      <c r="V21" s="130">
        <f t="shared" si="4"/>
        <v>1852825</v>
      </c>
      <c r="W21" s="130">
        <f t="shared" si="5"/>
        <v>55461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28138</v>
      </c>
      <c r="AB21" s="131" t="s">
        <v>306</v>
      </c>
      <c r="AC21" s="130">
        <f t="shared" si="10"/>
        <v>27323</v>
      </c>
      <c r="AD21" s="130">
        <f t="shared" si="11"/>
        <v>1797364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36861</v>
      </c>
      <c r="AM21" s="130">
        <f t="shared" si="14"/>
        <v>522914</v>
      </c>
      <c r="AN21" s="130">
        <f t="shared" si="15"/>
        <v>263508</v>
      </c>
      <c r="AO21" s="130">
        <v>47296</v>
      </c>
      <c r="AP21" s="130">
        <v>94593</v>
      </c>
      <c r="AQ21" s="130">
        <v>101349</v>
      </c>
      <c r="AR21" s="130">
        <v>20270</v>
      </c>
      <c r="AS21" s="130">
        <f t="shared" si="16"/>
        <v>123327</v>
      </c>
      <c r="AT21" s="130">
        <v>53830</v>
      </c>
      <c r="AU21" s="130">
        <v>40501</v>
      </c>
      <c r="AV21" s="130">
        <v>28996</v>
      </c>
      <c r="AW21" s="130">
        <v>0</v>
      </c>
      <c r="AX21" s="130">
        <f t="shared" si="17"/>
        <v>136079</v>
      </c>
      <c r="AY21" s="130">
        <v>124350</v>
      </c>
      <c r="AZ21" s="130">
        <v>11729</v>
      </c>
      <c r="BA21" s="130">
        <v>0</v>
      </c>
      <c r="BB21" s="130">
        <v>0</v>
      </c>
      <c r="BC21" s="130">
        <v>1064355</v>
      </c>
      <c r="BD21" s="130">
        <v>0</v>
      </c>
      <c r="BE21" s="130">
        <v>25797</v>
      </c>
      <c r="BF21" s="130">
        <f t="shared" si="18"/>
        <v>548711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202898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36861</v>
      </c>
      <c r="CQ21" s="130">
        <f t="shared" si="33"/>
        <v>522914</v>
      </c>
      <c r="CR21" s="130">
        <f t="shared" si="34"/>
        <v>263508</v>
      </c>
      <c r="CS21" s="130">
        <f t="shared" si="35"/>
        <v>47296</v>
      </c>
      <c r="CT21" s="130">
        <f t="shared" si="36"/>
        <v>94593</v>
      </c>
      <c r="CU21" s="130">
        <f t="shared" si="37"/>
        <v>101349</v>
      </c>
      <c r="CV21" s="130">
        <f t="shared" si="38"/>
        <v>20270</v>
      </c>
      <c r="CW21" s="130">
        <f t="shared" si="39"/>
        <v>123327</v>
      </c>
      <c r="CX21" s="130">
        <f t="shared" si="40"/>
        <v>53830</v>
      </c>
      <c r="CY21" s="130">
        <f t="shared" si="40"/>
        <v>40501</v>
      </c>
      <c r="CZ21" s="130">
        <f t="shared" si="40"/>
        <v>28996</v>
      </c>
      <c r="DA21" s="130">
        <f t="shared" si="40"/>
        <v>0</v>
      </c>
      <c r="DB21" s="130">
        <f t="shared" si="40"/>
        <v>136079</v>
      </c>
      <c r="DC21" s="130">
        <f t="shared" si="40"/>
        <v>124350</v>
      </c>
      <c r="DD21" s="130">
        <f t="shared" si="40"/>
        <v>11729</v>
      </c>
      <c r="DE21" s="130">
        <f t="shared" si="40"/>
        <v>0</v>
      </c>
      <c r="DF21" s="130">
        <f t="shared" si="40"/>
        <v>0</v>
      </c>
      <c r="DG21" s="130">
        <f t="shared" si="40"/>
        <v>1267253</v>
      </c>
      <c r="DH21" s="130">
        <f t="shared" si="40"/>
        <v>0</v>
      </c>
      <c r="DI21" s="130">
        <f t="shared" si="40"/>
        <v>25797</v>
      </c>
      <c r="DJ21" s="130">
        <f t="shared" si="40"/>
        <v>548711</v>
      </c>
    </row>
    <row r="22" spans="1:114" s="122" customFormat="1" ht="12" customHeight="1">
      <c r="A22" s="118" t="s">
        <v>42</v>
      </c>
      <c r="B22" s="133" t="s">
        <v>266</v>
      </c>
      <c r="C22" s="118" t="s">
        <v>267</v>
      </c>
      <c r="D22" s="130">
        <f t="shared" si="0"/>
        <v>608277</v>
      </c>
      <c r="E22" s="130">
        <f t="shared" si="1"/>
        <v>50423</v>
      </c>
      <c r="F22" s="130">
        <v>4032</v>
      </c>
      <c r="G22" s="130">
        <v>2255</v>
      </c>
      <c r="H22" s="130">
        <v>0</v>
      </c>
      <c r="I22" s="130">
        <v>2081</v>
      </c>
      <c r="J22" s="131" t="s">
        <v>306</v>
      </c>
      <c r="K22" s="130">
        <v>42055</v>
      </c>
      <c r="L22" s="130">
        <v>557854</v>
      </c>
      <c r="M22" s="130">
        <f t="shared" si="2"/>
        <v>204318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306</v>
      </c>
      <c r="T22" s="130">
        <v>0</v>
      </c>
      <c r="U22" s="130">
        <v>204318</v>
      </c>
      <c r="V22" s="130">
        <f t="shared" si="4"/>
        <v>812595</v>
      </c>
      <c r="W22" s="130">
        <f t="shared" si="5"/>
        <v>50423</v>
      </c>
      <c r="X22" s="130">
        <f t="shared" si="6"/>
        <v>4032</v>
      </c>
      <c r="Y22" s="130">
        <f t="shared" si="7"/>
        <v>2255</v>
      </c>
      <c r="Z22" s="130">
        <f t="shared" si="8"/>
        <v>0</v>
      </c>
      <c r="AA22" s="130">
        <f t="shared" si="9"/>
        <v>2081</v>
      </c>
      <c r="AB22" s="131" t="s">
        <v>306</v>
      </c>
      <c r="AC22" s="130">
        <f t="shared" si="10"/>
        <v>42055</v>
      </c>
      <c r="AD22" s="130">
        <f t="shared" si="11"/>
        <v>762172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1071</v>
      </c>
      <c r="AM22" s="130">
        <f t="shared" si="14"/>
        <v>178131</v>
      </c>
      <c r="AN22" s="130">
        <f t="shared" si="15"/>
        <v>3527</v>
      </c>
      <c r="AO22" s="130">
        <v>3527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174604</v>
      </c>
      <c r="AY22" s="130">
        <v>119204</v>
      </c>
      <c r="AZ22" s="130">
        <v>55400</v>
      </c>
      <c r="BA22" s="130">
        <v>0</v>
      </c>
      <c r="BB22" s="130">
        <v>0</v>
      </c>
      <c r="BC22" s="130">
        <v>413859</v>
      </c>
      <c r="BD22" s="130">
        <v>0</v>
      </c>
      <c r="BE22" s="130">
        <v>15216</v>
      </c>
      <c r="BF22" s="130">
        <f t="shared" si="18"/>
        <v>193347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204318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1071</v>
      </c>
      <c r="CQ22" s="130">
        <f t="shared" si="33"/>
        <v>178131</v>
      </c>
      <c r="CR22" s="130">
        <f t="shared" si="34"/>
        <v>3527</v>
      </c>
      <c r="CS22" s="130">
        <f t="shared" si="35"/>
        <v>3527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0</v>
      </c>
      <c r="CX22" s="130">
        <f t="shared" si="40"/>
        <v>0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174604</v>
      </c>
      <c r="DC22" s="130">
        <f t="shared" si="40"/>
        <v>119204</v>
      </c>
      <c r="DD22" s="130">
        <f t="shared" si="40"/>
        <v>55400</v>
      </c>
      <c r="DE22" s="130">
        <f t="shared" si="40"/>
        <v>0</v>
      </c>
      <c r="DF22" s="130">
        <f t="shared" si="40"/>
        <v>0</v>
      </c>
      <c r="DG22" s="130">
        <f t="shared" si="40"/>
        <v>618177</v>
      </c>
      <c r="DH22" s="130">
        <f t="shared" si="40"/>
        <v>0</v>
      </c>
      <c r="DI22" s="130">
        <f t="shared" si="40"/>
        <v>15216</v>
      </c>
      <c r="DJ22" s="130">
        <f t="shared" si="40"/>
        <v>193347</v>
      </c>
    </row>
    <row r="23" spans="1:114" s="122" customFormat="1" ht="12" customHeight="1">
      <c r="A23" s="118" t="s">
        <v>42</v>
      </c>
      <c r="B23" s="133" t="s">
        <v>268</v>
      </c>
      <c r="C23" s="118" t="s">
        <v>269</v>
      </c>
      <c r="D23" s="130">
        <f t="shared" si="0"/>
        <v>352830</v>
      </c>
      <c r="E23" s="130">
        <f t="shared" si="1"/>
        <v>97093</v>
      </c>
      <c r="F23" s="130">
        <v>0</v>
      </c>
      <c r="G23" s="130">
        <v>0</v>
      </c>
      <c r="H23" s="130">
        <v>5100</v>
      </c>
      <c r="I23" s="130">
        <v>71675</v>
      </c>
      <c r="J23" s="131" t="s">
        <v>306</v>
      </c>
      <c r="K23" s="130">
        <v>20318</v>
      </c>
      <c r="L23" s="130">
        <v>255737</v>
      </c>
      <c r="M23" s="130">
        <f t="shared" si="2"/>
        <v>66619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306</v>
      </c>
      <c r="T23" s="130">
        <v>0</v>
      </c>
      <c r="U23" s="130">
        <v>66619</v>
      </c>
      <c r="V23" s="130">
        <f t="shared" si="4"/>
        <v>419449</v>
      </c>
      <c r="W23" s="130">
        <f t="shared" si="5"/>
        <v>97093</v>
      </c>
      <c r="X23" s="130">
        <f t="shared" si="6"/>
        <v>0</v>
      </c>
      <c r="Y23" s="130">
        <f t="shared" si="7"/>
        <v>0</v>
      </c>
      <c r="Z23" s="130">
        <f t="shared" si="8"/>
        <v>5100</v>
      </c>
      <c r="AA23" s="130">
        <f t="shared" si="9"/>
        <v>71675</v>
      </c>
      <c r="AB23" s="131" t="s">
        <v>306</v>
      </c>
      <c r="AC23" s="130">
        <f t="shared" si="10"/>
        <v>20318</v>
      </c>
      <c r="AD23" s="130">
        <f t="shared" si="11"/>
        <v>322356</v>
      </c>
      <c r="AE23" s="130">
        <f t="shared" si="12"/>
        <v>1445</v>
      </c>
      <c r="AF23" s="130">
        <f t="shared" si="13"/>
        <v>1445</v>
      </c>
      <c r="AG23" s="130">
        <v>0</v>
      </c>
      <c r="AH23" s="130">
        <v>1445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351385</v>
      </c>
      <c r="AN23" s="130">
        <f t="shared" si="15"/>
        <v>162313</v>
      </c>
      <c r="AO23" s="130">
        <v>43349</v>
      </c>
      <c r="AP23" s="130">
        <v>69690</v>
      </c>
      <c r="AQ23" s="130">
        <v>49274</v>
      </c>
      <c r="AR23" s="130">
        <v>0</v>
      </c>
      <c r="AS23" s="130">
        <f t="shared" si="16"/>
        <v>60778</v>
      </c>
      <c r="AT23" s="130">
        <v>5000</v>
      </c>
      <c r="AU23" s="130">
        <v>55778</v>
      </c>
      <c r="AV23" s="130">
        <v>0</v>
      </c>
      <c r="AW23" s="130">
        <v>0</v>
      </c>
      <c r="AX23" s="130">
        <f t="shared" si="17"/>
        <v>128294</v>
      </c>
      <c r="AY23" s="130">
        <v>34545</v>
      </c>
      <c r="AZ23" s="130">
        <v>15800</v>
      </c>
      <c r="BA23" s="130">
        <v>47689</v>
      </c>
      <c r="BB23" s="130">
        <v>30260</v>
      </c>
      <c r="BC23" s="130">
        <v>0</v>
      </c>
      <c r="BD23" s="130">
        <v>0</v>
      </c>
      <c r="BE23" s="130">
        <v>0</v>
      </c>
      <c r="BF23" s="130">
        <f t="shared" si="18"/>
        <v>352830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66619</v>
      </c>
      <c r="CF23" s="130">
        <v>0</v>
      </c>
      <c r="CG23" s="130">
        <v>0</v>
      </c>
      <c r="CH23" s="130">
        <f t="shared" si="25"/>
        <v>0</v>
      </c>
      <c r="CI23" s="130">
        <f>SUM(AE23,+BG23)</f>
        <v>1445</v>
      </c>
      <c r="CJ23" s="130">
        <f t="shared" si="26"/>
        <v>1445</v>
      </c>
      <c r="CK23" s="130">
        <f t="shared" si="27"/>
        <v>0</v>
      </c>
      <c r="CL23" s="130">
        <f t="shared" si="28"/>
        <v>1445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351385</v>
      </c>
      <c r="CR23" s="130">
        <f t="shared" si="34"/>
        <v>162313</v>
      </c>
      <c r="CS23" s="130">
        <f t="shared" si="35"/>
        <v>43349</v>
      </c>
      <c r="CT23" s="130">
        <f t="shared" si="36"/>
        <v>69690</v>
      </c>
      <c r="CU23" s="130">
        <f t="shared" si="37"/>
        <v>49274</v>
      </c>
      <c r="CV23" s="130">
        <f t="shared" si="38"/>
        <v>0</v>
      </c>
      <c r="CW23" s="130">
        <f t="shared" si="39"/>
        <v>60778</v>
      </c>
      <c r="CX23" s="130">
        <f t="shared" si="40"/>
        <v>5000</v>
      </c>
      <c r="CY23" s="130">
        <f t="shared" si="40"/>
        <v>55778</v>
      </c>
      <c r="CZ23" s="130">
        <f t="shared" si="40"/>
        <v>0</v>
      </c>
      <c r="DA23" s="130">
        <f t="shared" si="40"/>
        <v>0</v>
      </c>
      <c r="DB23" s="130">
        <f t="shared" si="40"/>
        <v>128294</v>
      </c>
      <c r="DC23" s="130">
        <f t="shared" si="40"/>
        <v>34545</v>
      </c>
      <c r="DD23" s="130">
        <f t="shared" si="40"/>
        <v>15800</v>
      </c>
      <c r="DE23" s="130">
        <f t="shared" si="40"/>
        <v>47689</v>
      </c>
      <c r="DF23" s="130">
        <f t="shared" si="40"/>
        <v>30260</v>
      </c>
      <c r="DG23" s="130">
        <f t="shared" si="40"/>
        <v>66619</v>
      </c>
      <c r="DH23" s="130">
        <f t="shared" si="40"/>
        <v>0</v>
      </c>
      <c r="DI23" s="130">
        <f t="shared" si="40"/>
        <v>0</v>
      </c>
      <c r="DJ23" s="130">
        <f t="shared" si="40"/>
        <v>352830</v>
      </c>
    </row>
    <row r="24" spans="1:114" s="122" customFormat="1" ht="12" customHeight="1">
      <c r="A24" s="118" t="s">
        <v>42</v>
      </c>
      <c r="B24" s="133" t="s">
        <v>270</v>
      </c>
      <c r="C24" s="118" t="s">
        <v>271</v>
      </c>
      <c r="D24" s="130">
        <f t="shared" si="0"/>
        <v>728818</v>
      </c>
      <c r="E24" s="130">
        <f t="shared" si="1"/>
        <v>83277</v>
      </c>
      <c r="F24" s="130">
        <v>0</v>
      </c>
      <c r="G24" s="130">
        <v>0</v>
      </c>
      <c r="H24" s="130">
        <v>0</v>
      </c>
      <c r="I24" s="130">
        <v>50153</v>
      </c>
      <c r="J24" s="131" t="s">
        <v>306</v>
      </c>
      <c r="K24" s="130">
        <v>33124</v>
      </c>
      <c r="L24" s="130">
        <v>645541</v>
      </c>
      <c r="M24" s="130">
        <f t="shared" si="2"/>
        <v>241821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306</v>
      </c>
      <c r="T24" s="130">
        <v>0</v>
      </c>
      <c r="U24" s="130">
        <v>241821</v>
      </c>
      <c r="V24" s="130">
        <f t="shared" si="4"/>
        <v>970639</v>
      </c>
      <c r="W24" s="130">
        <f t="shared" si="5"/>
        <v>83277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50153</v>
      </c>
      <c r="AB24" s="131" t="s">
        <v>306</v>
      </c>
      <c r="AC24" s="130">
        <f t="shared" si="10"/>
        <v>33124</v>
      </c>
      <c r="AD24" s="130">
        <f t="shared" si="11"/>
        <v>887362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728818</v>
      </c>
      <c r="AN24" s="130">
        <f t="shared" si="15"/>
        <v>214790</v>
      </c>
      <c r="AO24" s="130">
        <v>214790</v>
      </c>
      <c r="AP24" s="130">
        <v>0</v>
      </c>
      <c r="AQ24" s="130">
        <v>0</v>
      </c>
      <c r="AR24" s="130">
        <v>0</v>
      </c>
      <c r="AS24" s="130">
        <f t="shared" si="16"/>
        <v>203845</v>
      </c>
      <c r="AT24" s="130">
        <v>0</v>
      </c>
      <c r="AU24" s="130">
        <v>177322</v>
      </c>
      <c r="AV24" s="130">
        <v>26523</v>
      </c>
      <c r="AW24" s="130">
        <v>0</v>
      </c>
      <c r="AX24" s="130">
        <f t="shared" si="17"/>
        <v>310183</v>
      </c>
      <c r="AY24" s="130">
        <v>140615</v>
      </c>
      <c r="AZ24" s="130">
        <v>32360</v>
      </c>
      <c r="BA24" s="130">
        <v>0</v>
      </c>
      <c r="BB24" s="130">
        <v>137208</v>
      </c>
      <c r="BC24" s="130">
        <v>0</v>
      </c>
      <c r="BD24" s="130">
        <v>0</v>
      </c>
      <c r="BE24" s="130">
        <v>0</v>
      </c>
      <c r="BF24" s="130">
        <f t="shared" si="18"/>
        <v>728818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241821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728818</v>
      </c>
      <c r="CR24" s="130">
        <f>SUM(AN24,+BP24)</f>
        <v>214790</v>
      </c>
      <c r="CS24" s="130">
        <f>SUM(AO24,+BQ24)</f>
        <v>214790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203845</v>
      </c>
      <c r="CX24" s="130">
        <f aca="true" t="shared" si="41" ref="CX24:DJ42">SUM(AT24,+BV24)</f>
        <v>0</v>
      </c>
      <c r="CY24" s="130">
        <f t="shared" si="41"/>
        <v>177322</v>
      </c>
      <c r="CZ24" s="130">
        <f t="shared" si="41"/>
        <v>26523</v>
      </c>
      <c r="DA24" s="130">
        <f t="shared" si="41"/>
        <v>0</v>
      </c>
      <c r="DB24" s="130">
        <f t="shared" si="41"/>
        <v>310183</v>
      </c>
      <c r="DC24" s="130">
        <f t="shared" si="41"/>
        <v>140615</v>
      </c>
      <c r="DD24" s="130">
        <f t="shared" si="41"/>
        <v>32360</v>
      </c>
      <c r="DE24" s="130">
        <f t="shared" si="41"/>
        <v>0</v>
      </c>
      <c r="DF24" s="130">
        <f t="shared" si="41"/>
        <v>137208</v>
      </c>
      <c r="DG24" s="130">
        <f t="shared" si="41"/>
        <v>241821</v>
      </c>
      <c r="DH24" s="130">
        <f t="shared" si="41"/>
        <v>0</v>
      </c>
      <c r="DI24" s="130">
        <f t="shared" si="41"/>
        <v>0</v>
      </c>
      <c r="DJ24" s="130">
        <f t="shared" si="41"/>
        <v>728818</v>
      </c>
    </row>
    <row r="25" spans="1:114" s="122" customFormat="1" ht="12" customHeight="1">
      <c r="A25" s="118" t="s">
        <v>42</v>
      </c>
      <c r="B25" s="133" t="s">
        <v>272</v>
      </c>
      <c r="C25" s="118" t="s">
        <v>273</v>
      </c>
      <c r="D25" s="130">
        <f t="shared" si="0"/>
        <v>1231703</v>
      </c>
      <c r="E25" s="130">
        <f t="shared" si="1"/>
        <v>185669</v>
      </c>
      <c r="F25" s="130">
        <v>0</v>
      </c>
      <c r="G25" s="130">
        <v>0</v>
      </c>
      <c r="H25" s="130">
        <v>0</v>
      </c>
      <c r="I25" s="130">
        <v>66394</v>
      </c>
      <c r="J25" s="131" t="s">
        <v>306</v>
      </c>
      <c r="K25" s="130">
        <v>119275</v>
      </c>
      <c r="L25" s="130">
        <v>1046034</v>
      </c>
      <c r="M25" s="130">
        <f t="shared" si="2"/>
        <v>343077</v>
      </c>
      <c r="N25" s="130">
        <f t="shared" si="3"/>
        <v>36703</v>
      </c>
      <c r="O25" s="130">
        <v>0</v>
      </c>
      <c r="P25" s="130">
        <v>0</v>
      </c>
      <c r="Q25" s="130">
        <v>0</v>
      </c>
      <c r="R25" s="130">
        <v>36703</v>
      </c>
      <c r="S25" s="131" t="s">
        <v>306</v>
      </c>
      <c r="T25" s="130">
        <v>0</v>
      </c>
      <c r="U25" s="130">
        <v>306374</v>
      </c>
      <c r="V25" s="130">
        <f t="shared" si="4"/>
        <v>1574780</v>
      </c>
      <c r="W25" s="130">
        <f t="shared" si="5"/>
        <v>222372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103097</v>
      </c>
      <c r="AB25" s="131" t="s">
        <v>306</v>
      </c>
      <c r="AC25" s="130">
        <f t="shared" si="10"/>
        <v>119275</v>
      </c>
      <c r="AD25" s="130">
        <f t="shared" si="11"/>
        <v>1352408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1136059</v>
      </c>
      <c r="AN25" s="130">
        <f t="shared" si="15"/>
        <v>151800</v>
      </c>
      <c r="AO25" s="130">
        <v>104025</v>
      </c>
      <c r="AP25" s="130">
        <v>0</v>
      </c>
      <c r="AQ25" s="130">
        <v>36614</v>
      </c>
      <c r="AR25" s="130">
        <v>11161</v>
      </c>
      <c r="AS25" s="130">
        <f t="shared" si="16"/>
        <v>239977</v>
      </c>
      <c r="AT25" s="130">
        <v>4253</v>
      </c>
      <c r="AU25" s="130">
        <v>190290</v>
      </c>
      <c r="AV25" s="130">
        <v>45434</v>
      </c>
      <c r="AW25" s="130">
        <v>8062</v>
      </c>
      <c r="AX25" s="130">
        <f t="shared" si="17"/>
        <v>736220</v>
      </c>
      <c r="AY25" s="130">
        <v>271778</v>
      </c>
      <c r="AZ25" s="130">
        <v>456753</v>
      </c>
      <c r="BA25" s="130">
        <v>0</v>
      </c>
      <c r="BB25" s="130">
        <v>7689</v>
      </c>
      <c r="BC25" s="130">
        <v>0</v>
      </c>
      <c r="BD25" s="130">
        <v>0</v>
      </c>
      <c r="BE25" s="130">
        <v>95644</v>
      </c>
      <c r="BF25" s="130">
        <f t="shared" si="18"/>
        <v>1231703</v>
      </c>
      <c r="BG25" s="130">
        <f t="shared" si="19"/>
        <v>1344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1344</v>
      </c>
      <c r="BN25" s="130">
        <v>0</v>
      </c>
      <c r="BO25" s="130">
        <f t="shared" si="21"/>
        <v>340233</v>
      </c>
      <c r="BP25" s="130">
        <f t="shared" si="22"/>
        <v>31806</v>
      </c>
      <c r="BQ25" s="130">
        <v>29513</v>
      </c>
      <c r="BR25" s="130">
        <v>0</v>
      </c>
      <c r="BS25" s="130">
        <v>2293</v>
      </c>
      <c r="BT25" s="130">
        <v>0</v>
      </c>
      <c r="BU25" s="130">
        <f t="shared" si="23"/>
        <v>72424</v>
      </c>
      <c r="BV25" s="130">
        <v>0</v>
      </c>
      <c r="BW25" s="130">
        <v>72424</v>
      </c>
      <c r="BX25" s="130">
        <v>0</v>
      </c>
      <c r="BY25" s="130">
        <v>0</v>
      </c>
      <c r="BZ25" s="130">
        <f t="shared" si="24"/>
        <v>234659</v>
      </c>
      <c r="CA25" s="130">
        <v>174717</v>
      </c>
      <c r="CB25" s="130">
        <v>59942</v>
      </c>
      <c r="CC25" s="130">
        <v>0</v>
      </c>
      <c r="CD25" s="130">
        <v>0</v>
      </c>
      <c r="CE25" s="130">
        <v>0</v>
      </c>
      <c r="CF25" s="130">
        <v>1344</v>
      </c>
      <c r="CG25" s="130">
        <v>1500</v>
      </c>
      <c r="CH25" s="130">
        <f t="shared" si="25"/>
        <v>343077</v>
      </c>
      <c r="CI25" s="130">
        <f aca="true" t="shared" si="42" ref="CI25:CW41">SUM(AE25,+BG25)</f>
        <v>1344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1344</v>
      </c>
      <c r="CP25" s="130">
        <f t="shared" si="42"/>
        <v>0</v>
      </c>
      <c r="CQ25" s="130">
        <f t="shared" si="42"/>
        <v>1476292</v>
      </c>
      <c r="CR25" s="130">
        <f t="shared" si="42"/>
        <v>183606</v>
      </c>
      <c r="CS25" s="130">
        <f t="shared" si="42"/>
        <v>133538</v>
      </c>
      <c r="CT25" s="130">
        <f t="shared" si="42"/>
        <v>0</v>
      </c>
      <c r="CU25" s="130">
        <f t="shared" si="42"/>
        <v>38907</v>
      </c>
      <c r="CV25" s="130">
        <f t="shared" si="42"/>
        <v>11161</v>
      </c>
      <c r="CW25" s="130">
        <f t="shared" si="42"/>
        <v>312401</v>
      </c>
      <c r="CX25" s="130">
        <f t="shared" si="41"/>
        <v>4253</v>
      </c>
      <c r="CY25" s="130">
        <f t="shared" si="41"/>
        <v>262714</v>
      </c>
      <c r="CZ25" s="130">
        <f t="shared" si="41"/>
        <v>45434</v>
      </c>
      <c r="DA25" s="130">
        <f t="shared" si="41"/>
        <v>8062</v>
      </c>
      <c r="DB25" s="130">
        <f t="shared" si="41"/>
        <v>970879</v>
      </c>
      <c r="DC25" s="130">
        <f t="shared" si="41"/>
        <v>446495</v>
      </c>
      <c r="DD25" s="130">
        <f t="shared" si="41"/>
        <v>516695</v>
      </c>
      <c r="DE25" s="130">
        <f t="shared" si="41"/>
        <v>0</v>
      </c>
      <c r="DF25" s="130">
        <f t="shared" si="41"/>
        <v>7689</v>
      </c>
      <c r="DG25" s="130">
        <f t="shared" si="41"/>
        <v>0</v>
      </c>
      <c r="DH25" s="130">
        <f t="shared" si="41"/>
        <v>1344</v>
      </c>
      <c r="DI25" s="130">
        <f t="shared" si="41"/>
        <v>97144</v>
      </c>
      <c r="DJ25" s="130">
        <f t="shared" si="41"/>
        <v>1574780</v>
      </c>
    </row>
    <row r="26" spans="1:114" s="122" customFormat="1" ht="12" customHeight="1">
      <c r="A26" s="118" t="s">
        <v>42</v>
      </c>
      <c r="B26" s="133" t="s">
        <v>274</v>
      </c>
      <c r="C26" s="118" t="s">
        <v>275</v>
      </c>
      <c r="D26" s="130">
        <f t="shared" si="0"/>
        <v>546990</v>
      </c>
      <c r="E26" s="130">
        <f t="shared" si="1"/>
        <v>91945</v>
      </c>
      <c r="F26" s="130">
        <v>0</v>
      </c>
      <c r="G26" s="130">
        <v>0</v>
      </c>
      <c r="H26" s="130">
        <v>0</v>
      </c>
      <c r="I26" s="130">
        <v>0</v>
      </c>
      <c r="J26" s="131" t="s">
        <v>306</v>
      </c>
      <c r="K26" s="130">
        <v>91945</v>
      </c>
      <c r="L26" s="130">
        <v>455045</v>
      </c>
      <c r="M26" s="130">
        <f t="shared" si="2"/>
        <v>47558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306</v>
      </c>
      <c r="T26" s="130">
        <v>0</v>
      </c>
      <c r="U26" s="130">
        <v>47558</v>
      </c>
      <c r="V26" s="130">
        <f t="shared" si="4"/>
        <v>594548</v>
      </c>
      <c r="W26" s="130">
        <f t="shared" si="5"/>
        <v>91945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306</v>
      </c>
      <c r="AC26" s="130">
        <f t="shared" si="10"/>
        <v>91945</v>
      </c>
      <c r="AD26" s="130">
        <f t="shared" si="11"/>
        <v>502603</v>
      </c>
      <c r="AE26" s="130">
        <f t="shared" si="12"/>
        <v>59353</v>
      </c>
      <c r="AF26" s="130">
        <f t="shared" si="13"/>
        <v>59353</v>
      </c>
      <c r="AG26" s="130">
        <v>0</v>
      </c>
      <c r="AH26" s="130">
        <v>47362</v>
      </c>
      <c r="AI26" s="130">
        <v>11991</v>
      </c>
      <c r="AJ26" s="130">
        <v>0</v>
      </c>
      <c r="AK26" s="130">
        <v>0</v>
      </c>
      <c r="AL26" s="130">
        <v>0</v>
      </c>
      <c r="AM26" s="130">
        <f t="shared" si="14"/>
        <v>419205</v>
      </c>
      <c r="AN26" s="130">
        <f t="shared" si="15"/>
        <v>90588</v>
      </c>
      <c r="AO26" s="130">
        <v>34579</v>
      </c>
      <c r="AP26" s="130">
        <v>0</v>
      </c>
      <c r="AQ26" s="130">
        <v>44411</v>
      </c>
      <c r="AR26" s="130">
        <v>11598</v>
      </c>
      <c r="AS26" s="130">
        <f t="shared" si="16"/>
        <v>68372</v>
      </c>
      <c r="AT26" s="130">
        <v>5382</v>
      </c>
      <c r="AU26" s="130">
        <v>47057</v>
      </c>
      <c r="AV26" s="130">
        <v>15933</v>
      </c>
      <c r="AW26" s="130">
        <v>0</v>
      </c>
      <c r="AX26" s="130">
        <f t="shared" si="17"/>
        <v>260245</v>
      </c>
      <c r="AY26" s="130">
        <v>107051</v>
      </c>
      <c r="AZ26" s="130">
        <v>147797</v>
      </c>
      <c r="BA26" s="130">
        <v>5397</v>
      </c>
      <c r="BB26" s="130">
        <v>0</v>
      </c>
      <c r="BC26" s="130">
        <v>68432</v>
      </c>
      <c r="BD26" s="130">
        <v>0</v>
      </c>
      <c r="BE26" s="130">
        <v>0</v>
      </c>
      <c r="BF26" s="130">
        <f t="shared" si="18"/>
        <v>478558</v>
      </c>
      <c r="BG26" s="130">
        <f t="shared" si="19"/>
        <v>3869</v>
      </c>
      <c r="BH26" s="130">
        <f t="shared" si="20"/>
        <v>3869</v>
      </c>
      <c r="BI26" s="130">
        <v>0</v>
      </c>
      <c r="BJ26" s="130">
        <v>3869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43689</v>
      </c>
      <c r="BP26" s="130">
        <f t="shared" si="22"/>
        <v>16346</v>
      </c>
      <c r="BQ26" s="130">
        <v>0</v>
      </c>
      <c r="BR26" s="130">
        <v>0</v>
      </c>
      <c r="BS26" s="130">
        <v>16346</v>
      </c>
      <c r="BT26" s="130">
        <v>0</v>
      </c>
      <c r="BU26" s="130">
        <f t="shared" si="23"/>
        <v>20757</v>
      </c>
      <c r="BV26" s="130">
        <v>0</v>
      </c>
      <c r="BW26" s="130">
        <v>20757</v>
      </c>
      <c r="BX26" s="130">
        <v>0</v>
      </c>
      <c r="BY26" s="130">
        <v>0</v>
      </c>
      <c r="BZ26" s="130">
        <f t="shared" si="24"/>
        <v>6586</v>
      </c>
      <c r="CA26" s="130">
        <v>0</v>
      </c>
      <c r="CB26" s="130">
        <v>6586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f t="shared" si="25"/>
        <v>47558</v>
      </c>
      <c r="CI26" s="130">
        <f t="shared" si="42"/>
        <v>63222</v>
      </c>
      <c r="CJ26" s="130">
        <f t="shared" si="42"/>
        <v>63222</v>
      </c>
      <c r="CK26" s="130">
        <f t="shared" si="42"/>
        <v>0</v>
      </c>
      <c r="CL26" s="130">
        <f t="shared" si="42"/>
        <v>51231</v>
      </c>
      <c r="CM26" s="130">
        <f t="shared" si="42"/>
        <v>11991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462894</v>
      </c>
      <c r="CR26" s="130">
        <f t="shared" si="42"/>
        <v>106934</v>
      </c>
      <c r="CS26" s="130">
        <f t="shared" si="42"/>
        <v>34579</v>
      </c>
      <c r="CT26" s="130">
        <f t="shared" si="42"/>
        <v>0</v>
      </c>
      <c r="CU26" s="130">
        <f t="shared" si="42"/>
        <v>60757</v>
      </c>
      <c r="CV26" s="130">
        <f t="shared" si="42"/>
        <v>11598</v>
      </c>
      <c r="CW26" s="130">
        <f t="shared" si="42"/>
        <v>89129</v>
      </c>
      <c r="CX26" s="130">
        <f t="shared" si="41"/>
        <v>5382</v>
      </c>
      <c r="CY26" s="130">
        <f t="shared" si="41"/>
        <v>67814</v>
      </c>
      <c r="CZ26" s="130">
        <f t="shared" si="41"/>
        <v>15933</v>
      </c>
      <c r="DA26" s="130">
        <f t="shared" si="41"/>
        <v>0</v>
      </c>
      <c r="DB26" s="130">
        <f t="shared" si="41"/>
        <v>266831</v>
      </c>
      <c r="DC26" s="130">
        <f t="shared" si="41"/>
        <v>107051</v>
      </c>
      <c r="DD26" s="130">
        <f t="shared" si="41"/>
        <v>154383</v>
      </c>
      <c r="DE26" s="130">
        <f t="shared" si="41"/>
        <v>5397</v>
      </c>
      <c r="DF26" s="130">
        <f t="shared" si="41"/>
        <v>0</v>
      </c>
      <c r="DG26" s="130">
        <f t="shared" si="41"/>
        <v>68432</v>
      </c>
      <c r="DH26" s="130">
        <f t="shared" si="41"/>
        <v>0</v>
      </c>
      <c r="DI26" s="130">
        <f t="shared" si="41"/>
        <v>0</v>
      </c>
      <c r="DJ26" s="130">
        <f t="shared" si="41"/>
        <v>526116</v>
      </c>
    </row>
    <row r="27" spans="1:114" s="122" customFormat="1" ht="12" customHeight="1">
      <c r="A27" s="118" t="s">
        <v>42</v>
      </c>
      <c r="B27" s="133" t="s">
        <v>276</v>
      </c>
      <c r="C27" s="118" t="s">
        <v>277</v>
      </c>
      <c r="D27" s="130">
        <f t="shared" si="0"/>
        <v>413862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306</v>
      </c>
      <c r="K27" s="130">
        <v>0</v>
      </c>
      <c r="L27" s="130">
        <v>413862</v>
      </c>
      <c r="M27" s="130">
        <f t="shared" si="2"/>
        <v>56916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306</v>
      </c>
      <c r="T27" s="130">
        <v>0</v>
      </c>
      <c r="U27" s="130">
        <v>56916</v>
      </c>
      <c r="V27" s="130">
        <f t="shared" si="4"/>
        <v>470778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306</v>
      </c>
      <c r="AC27" s="130">
        <f t="shared" si="10"/>
        <v>0</v>
      </c>
      <c r="AD27" s="130">
        <f t="shared" si="11"/>
        <v>470778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78634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335228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56916</v>
      </c>
      <c r="CF27" s="130">
        <v>0</v>
      </c>
      <c r="CG27" s="130">
        <v>0</v>
      </c>
      <c r="CH27" s="130">
        <f t="shared" si="25"/>
        <v>0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78634</v>
      </c>
      <c r="CQ27" s="130">
        <f t="shared" si="42"/>
        <v>0</v>
      </c>
      <c r="CR27" s="130">
        <f t="shared" si="42"/>
        <v>0</v>
      </c>
      <c r="CS27" s="130">
        <f t="shared" si="42"/>
        <v>0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0</v>
      </c>
      <c r="DC27" s="130">
        <f t="shared" si="41"/>
        <v>0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392144</v>
      </c>
      <c r="DH27" s="130">
        <f t="shared" si="41"/>
        <v>0</v>
      </c>
      <c r="DI27" s="130">
        <f t="shared" si="41"/>
        <v>0</v>
      </c>
      <c r="DJ27" s="130">
        <f t="shared" si="41"/>
        <v>0</v>
      </c>
    </row>
    <row r="28" spans="1:114" s="122" customFormat="1" ht="12" customHeight="1">
      <c r="A28" s="118" t="s">
        <v>42</v>
      </c>
      <c r="B28" s="133" t="s">
        <v>278</v>
      </c>
      <c r="C28" s="118" t="s">
        <v>279</v>
      </c>
      <c r="D28" s="130">
        <f t="shared" si="0"/>
        <v>561033</v>
      </c>
      <c r="E28" s="130">
        <f t="shared" si="1"/>
        <v>45029</v>
      </c>
      <c r="F28" s="130">
        <v>0</v>
      </c>
      <c r="G28" s="130">
        <v>0</v>
      </c>
      <c r="H28" s="130">
        <v>0</v>
      </c>
      <c r="I28" s="130">
        <v>80</v>
      </c>
      <c r="J28" s="131" t="s">
        <v>306</v>
      </c>
      <c r="K28" s="130">
        <v>44949</v>
      </c>
      <c r="L28" s="130">
        <v>516004</v>
      </c>
      <c r="M28" s="130">
        <f t="shared" si="2"/>
        <v>133451</v>
      </c>
      <c r="N28" s="130">
        <f t="shared" si="3"/>
        <v>21630</v>
      </c>
      <c r="O28" s="130">
        <v>0</v>
      </c>
      <c r="P28" s="130">
        <v>0</v>
      </c>
      <c r="Q28" s="130">
        <v>0</v>
      </c>
      <c r="R28" s="130">
        <v>21612</v>
      </c>
      <c r="S28" s="131" t="s">
        <v>306</v>
      </c>
      <c r="T28" s="130">
        <v>18</v>
      </c>
      <c r="U28" s="130">
        <v>111821</v>
      </c>
      <c r="V28" s="130">
        <f t="shared" si="4"/>
        <v>694484</v>
      </c>
      <c r="W28" s="130">
        <f t="shared" si="5"/>
        <v>66659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21692</v>
      </c>
      <c r="AB28" s="131" t="s">
        <v>306</v>
      </c>
      <c r="AC28" s="130">
        <f t="shared" si="10"/>
        <v>44967</v>
      </c>
      <c r="AD28" s="130">
        <f t="shared" si="11"/>
        <v>627825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215221</v>
      </c>
      <c r="AM28" s="130">
        <f t="shared" si="14"/>
        <v>166470</v>
      </c>
      <c r="AN28" s="130">
        <f t="shared" si="15"/>
        <v>41377</v>
      </c>
      <c r="AO28" s="130">
        <v>41377</v>
      </c>
      <c r="AP28" s="130">
        <v>0</v>
      </c>
      <c r="AQ28" s="130">
        <v>0</v>
      </c>
      <c r="AR28" s="130">
        <v>0</v>
      </c>
      <c r="AS28" s="130">
        <f t="shared" si="16"/>
        <v>15319</v>
      </c>
      <c r="AT28" s="130">
        <v>0</v>
      </c>
      <c r="AU28" s="130">
        <v>0</v>
      </c>
      <c r="AV28" s="130">
        <v>15319</v>
      </c>
      <c r="AW28" s="130">
        <v>0</v>
      </c>
      <c r="AX28" s="130">
        <f t="shared" si="17"/>
        <v>109774</v>
      </c>
      <c r="AY28" s="130">
        <v>91084</v>
      </c>
      <c r="AZ28" s="130">
        <v>0</v>
      </c>
      <c r="BA28" s="130">
        <v>15910</v>
      </c>
      <c r="BB28" s="130">
        <v>2780</v>
      </c>
      <c r="BC28" s="130">
        <v>154274</v>
      </c>
      <c r="BD28" s="130">
        <v>0</v>
      </c>
      <c r="BE28" s="130">
        <v>25068</v>
      </c>
      <c r="BF28" s="130">
        <f t="shared" si="18"/>
        <v>191538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27770</v>
      </c>
      <c r="BP28" s="130">
        <f t="shared" si="22"/>
        <v>10526</v>
      </c>
      <c r="BQ28" s="130">
        <v>10526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17244</v>
      </c>
      <c r="CA28" s="130">
        <v>12788</v>
      </c>
      <c r="CB28" s="130">
        <v>4456</v>
      </c>
      <c r="CC28" s="130">
        <v>0</v>
      </c>
      <c r="CD28" s="130">
        <v>0</v>
      </c>
      <c r="CE28" s="130">
        <v>98029</v>
      </c>
      <c r="CF28" s="130">
        <v>0</v>
      </c>
      <c r="CG28" s="130">
        <v>7652</v>
      </c>
      <c r="CH28" s="130">
        <f t="shared" si="25"/>
        <v>35422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215221</v>
      </c>
      <c r="CQ28" s="130">
        <f t="shared" si="42"/>
        <v>194240</v>
      </c>
      <c r="CR28" s="130">
        <f t="shared" si="42"/>
        <v>51903</v>
      </c>
      <c r="CS28" s="130">
        <f t="shared" si="42"/>
        <v>51903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15319</v>
      </c>
      <c r="CX28" s="130">
        <f t="shared" si="41"/>
        <v>0</v>
      </c>
      <c r="CY28" s="130">
        <f t="shared" si="41"/>
        <v>0</v>
      </c>
      <c r="CZ28" s="130">
        <f t="shared" si="41"/>
        <v>15319</v>
      </c>
      <c r="DA28" s="130">
        <f t="shared" si="41"/>
        <v>0</v>
      </c>
      <c r="DB28" s="130">
        <f t="shared" si="41"/>
        <v>127018</v>
      </c>
      <c r="DC28" s="130">
        <f t="shared" si="41"/>
        <v>103872</v>
      </c>
      <c r="DD28" s="130">
        <f t="shared" si="41"/>
        <v>4456</v>
      </c>
      <c r="DE28" s="130">
        <f t="shared" si="41"/>
        <v>15910</v>
      </c>
      <c r="DF28" s="130">
        <f t="shared" si="41"/>
        <v>2780</v>
      </c>
      <c r="DG28" s="130">
        <f t="shared" si="41"/>
        <v>252303</v>
      </c>
      <c r="DH28" s="130">
        <f t="shared" si="41"/>
        <v>0</v>
      </c>
      <c r="DI28" s="130">
        <f t="shared" si="41"/>
        <v>32720</v>
      </c>
      <c r="DJ28" s="130">
        <f t="shared" si="41"/>
        <v>226960</v>
      </c>
    </row>
    <row r="29" spans="1:114" s="122" customFormat="1" ht="12" customHeight="1">
      <c r="A29" s="118" t="s">
        <v>42</v>
      </c>
      <c r="B29" s="133" t="s">
        <v>280</v>
      </c>
      <c r="C29" s="118" t="s">
        <v>281</v>
      </c>
      <c r="D29" s="130">
        <f t="shared" si="0"/>
        <v>814779</v>
      </c>
      <c r="E29" s="130">
        <f t="shared" si="1"/>
        <v>82156</v>
      </c>
      <c r="F29" s="130">
        <v>0</v>
      </c>
      <c r="G29" s="130">
        <v>0</v>
      </c>
      <c r="H29" s="130">
        <v>0</v>
      </c>
      <c r="I29" s="130">
        <v>35974</v>
      </c>
      <c r="J29" s="131" t="s">
        <v>306</v>
      </c>
      <c r="K29" s="130">
        <v>46182</v>
      </c>
      <c r="L29" s="130">
        <v>732623</v>
      </c>
      <c r="M29" s="130">
        <f t="shared" si="2"/>
        <v>94093</v>
      </c>
      <c r="N29" s="130">
        <f t="shared" si="3"/>
        <v>6</v>
      </c>
      <c r="O29" s="130">
        <v>0</v>
      </c>
      <c r="P29" s="130">
        <v>0</v>
      </c>
      <c r="Q29" s="130">
        <v>0</v>
      </c>
      <c r="R29" s="130">
        <v>0</v>
      </c>
      <c r="S29" s="131" t="s">
        <v>306</v>
      </c>
      <c r="T29" s="130">
        <v>6</v>
      </c>
      <c r="U29" s="130">
        <v>94087</v>
      </c>
      <c r="V29" s="130">
        <f t="shared" si="4"/>
        <v>908872</v>
      </c>
      <c r="W29" s="130">
        <f t="shared" si="5"/>
        <v>82162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35974</v>
      </c>
      <c r="AB29" s="131" t="s">
        <v>306</v>
      </c>
      <c r="AC29" s="130">
        <f t="shared" si="10"/>
        <v>46188</v>
      </c>
      <c r="AD29" s="130">
        <f t="shared" si="11"/>
        <v>826710</v>
      </c>
      <c r="AE29" s="130">
        <f t="shared" si="12"/>
        <v>97609</v>
      </c>
      <c r="AF29" s="130">
        <f t="shared" si="13"/>
        <v>97401</v>
      </c>
      <c r="AG29" s="130">
        <v>0</v>
      </c>
      <c r="AH29" s="130">
        <v>97401</v>
      </c>
      <c r="AI29" s="130">
        <v>0</v>
      </c>
      <c r="AJ29" s="130">
        <v>0</v>
      </c>
      <c r="AK29" s="130">
        <v>208</v>
      </c>
      <c r="AL29" s="130">
        <v>0</v>
      </c>
      <c r="AM29" s="130">
        <f t="shared" si="14"/>
        <v>504879</v>
      </c>
      <c r="AN29" s="130">
        <f t="shared" si="15"/>
        <v>113897</v>
      </c>
      <c r="AO29" s="130">
        <v>88608</v>
      </c>
      <c r="AP29" s="130">
        <v>0</v>
      </c>
      <c r="AQ29" s="130">
        <v>25289</v>
      </c>
      <c r="AR29" s="130">
        <v>0</v>
      </c>
      <c r="AS29" s="130">
        <f t="shared" si="16"/>
        <v>83252</v>
      </c>
      <c r="AT29" s="130">
        <v>3662</v>
      </c>
      <c r="AU29" s="130">
        <v>73417</v>
      </c>
      <c r="AV29" s="130">
        <v>6173</v>
      </c>
      <c r="AW29" s="130">
        <v>0</v>
      </c>
      <c r="AX29" s="130">
        <f t="shared" si="17"/>
        <v>307730</v>
      </c>
      <c r="AY29" s="130">
        <v>125959</v>
      </c>
      <c r="AZ29" s="130">
        <v>129320</v>
      </c>
      <c r="BA29" s="130">
        <v>14669</v>
      </c>
      <c r="BB29" s="130">
        <v>37782</v>
      </c>
      <c r="BC29" s="130">
        <v>0</v>
      </c>
      <c r="BD29" s="130">
        <v>0</v>
      </c>
      <c r="BE29" s="130">
        <v>212291</v>
      </c>
      <c r="BF29" s="130">
        <f t="shared" si="18"/>
        <v>814779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93267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47823</v>
      </c>
      <c r="BV29" s="130">
        <v>0</v>
      </c>
      <c r="BW29" s="130">
        <v>47823</v>
      </c>
      <c r="BX29" s="130">
        <v>0</v>
      </c>
      <c r="BY29" s="130">
        <v>0</v>
      </c>
      <c r="BZ29" s="130">
        <f t="shared" si="24"/>
        <v>45444</v>
      </c>
      <c r="CA29" s="130">
        <v>0</v>
      </c>
      <c r="CB29" s="130">
        <v>32708</v>
      </c>
      <c r="CC29" s="130">
        <v>0</v>
      </c>
      <c r="CD29" s="130">
        <v>12736</v>
      </c>
      <c r="CE29" s="130">
        <v>0</v>
      </c>
      <c r="CF29" s="130">
        <v>0</v>
      </c>
      <c r="CG29" s="130">
        <v>826</v>
      </c>
      <c r="CH29" s="130">
        <f t="shared" si="25"/>
        <v>94093</v>
      </c>
      <c r="CI29" s="130">
        <f t="shared" si="42"/>
        <v>97609</v>
      </c>
      <c r="CJ29" s="130">
        <f t="shared" si="42"/>
        <v>97401</v>
      </c>
      <c r="CK29" s="130">
        <f t="shared" si="42"/>
        <v>0</v>
      </c>
      <c r="CL29" s="130">
        <f t="shared" si="42"/>
        <v>97401</v>
      </c>
      <c r="CM29" s="130">
        <f t="shared" si="42"/>
        <v>0</v>
      </c>
      <c r="CN29" s="130">
        <f t="shared" si="42"/>
        <v>0</v>
      </c>
      <c r="CO29" s="130">
        <f t="shared" si="42"/>
        <v>208</v>
      </c>
      <c r="CP29" s="130">
        <f t="shared" si="42"/>
        <v>0</v>
      </c>
      <c r="CQ29" s="130">
        <f t="shared" si="42"/>
        <v>598146</v>
      </c>
      <c r="CR29" s="130">
        <f t="shared" si="42"/>
        <v>113897</v>
      </c>
      <c r="CS29" s="130">
        <f t="shared" si="42"/>
        <v>88608</v>
      </c>
      <c r="CT29" s="130">
        <f t="shared" si="42"/>
        <v>0</v>
      </c>
      <c r="CU29" s="130">
        <f t="shared" si="42"/>
        <v>25289</v>
      </c>
      <c r="CV29" s="130">
        <f t="shared" si="42"/>
        <v>0</v>
      </c>
      <c r="CW29" s="130">
        <f t="shared" si="42"/>
        <v>131075</v>
      </c>
      <c r="CX29" s="130">
        <f t="shared" si="41"/>
        <v>3662</v>
      </c>
      <c r="CY29" s="130">
        <f t="shared" si="41"/>
        <v>121240</v>
      </c>
      <c r="CZ29" s="130">
        <f t="shared" si="41"/>
        <v>6173</v>
      </c>
      <c r="DA29" s="130">
        <f t="shared" si="41"/>
        <v>0</v>
      </c>
      <c r="DB29" s="130">
        <f t="shared" si="41"/>
        <v>353174</v>
      </c>
      <c r="DC29" s="130">
        <f t="shared" si="41"/>
        <v>125959</v>
      </c>
      <c r="DD29" s="130">
        <f t="shared" si="41"/>
        <v>162028</v>
      </c>
      <c r="DE29" s="130">
        <f t="shared" si="41"/>
        <v>14669</v>
      </c>
      <c r="DF29" s="130">
        <f t="shared" si="41"/>
        <v>50518</v>
      </c>
      <c r="DG29" s="130">
        <f t="shared" si="41"/>
        <v>0</v>
      </c>
      <c r="DH29" s="130">
        <f t="shared" si="41"/>
        <v>0</v>
      </c>
      <c r="DI29" s="130">
        <f t="shared" si="41"/>
        <v>213117</v>
      </c>
      <c r="DJ29" s="130">
        <f t="shared" si="41"/>
        <v>908872</v>
      </c>
    </row>
    <row r="30" spans="1:114" s="122" customFormat="1" ht="12" customHeight="1">
      <c r="A30" s="118" t="s">
        <v>42</v>
      </c>
      <c r="B30" s="133" t="s">
        <v>282</v>
      </c>
      <c r="C30" s="118" t="s">
        <v>283</v>
      </c>
      <c r="D30" s="130">
        <f t="shared" si="0"/>
        <v>540114</v>
      </c>
      <c r="E30" s="130">
        <f t="shared" si="1"/>
        <v>90</v>
      </c>
      <c r="F30" s="130">
        <v>0</v>
      </c>
      <c r="G30" s="130">
        <v>0</v>
      </c>
      <c r="H30" s="130">
        <v>0</v>
      </c>
      <c r="I30" s="130">
        <v>0</v>
      </c>
      <c r="J30" s="131" t="s">
        <v>306</v>
      </c>
      <c r="K30" s="130">
        <v>90</v>
      </c>
      <c r="L30" s="130">
        <v>540024</v>
      </c>
      <c r="M30" s="130">
        <f t="shared" si="2"/>
        <v>152629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306</v>
      </c>
      <c r="T30" s="130">
        <v>0</v>
      </c>
      <c r="U30" s="130">
        <v>152629</v>
      </c>
      <c r="V30" s="130">
        <f t="shared" si="4"/>
        <v>692743</v>
      </c>
      <c r="W30" s="130">
        <f t="shared" si="5"/>
        <v>90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 t="s">
        <v>306</v>
      </c>
      <c r="AC30" s="130">
        <f t="shared" si="10"/>
        <v>90</v>
      </c>
      <c r="AD30" s="130">
        <f t="shared" si="11"/>
        <v>692653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44231</v>
      </c>
      <c r="AM30" s="130">
        <f t="shared" si="14"/>
        <v>0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495883</v>
      </c>
      <c r="BD30" s="130">
        <v>0</v>
      </c>
      <c r="BE30" s="130">
        <v>0</v>
      </c>
      <c r="BF30" s="130">
        <f t="shared" si="18"/>
        <v>0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152629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44231</v>
      </c>
      <c r="CQ30" s="130">
        <f t="shared" si="42"/>
        <v>0</v>
      </c>
      <c r="CR30" s="130">
        <f t="shared" si="42"/>
        <v>0</v>
      </c>
      <c r="CS30" s="130">
        <f t="shared" si="42"/>
        <v>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0</v>
      </c>
      <c r="DC30" s="130">
        <f t="shared" si="41"/>
        <v>0</v>
      </c>
      <c r="DD30" s="130">
        <f t="shared" si="41"/>
        <v>0</v>
      </c>
      <c r="DE30" s="130">
        <f t="shared" si="41"/>
        <v>0</v>
      </c>
      <c r="DF30" s="130">
        <f t="shared" si="41"/>
        <v>0</v>
      </c>
      <c r="DG30" s="130">
        <f t="shared" si="41"/>
        <v>648512</v>
      </c>
      <c r="DH30" s="130">
        <f t="shared" si="41"/>
        <v>0</v>
      </c>
      <c r="DI30" s="130">
        <f t="shared" si="41"/>
        <v>0</v>
      </c>
      <c r="DJ30" s="130">
        <f t="shared" si="41"/>
        <v>0</v>
      </c>
    </row>
    <row r="31" spans="1:114" s="122" customFormat="1" ht="12" customHeight="1">
      <c r="A31" s="118" t="s">
        <v>42</v>
      </c>
      <c r="B31" s="133" t="s">
        <v>284</v>
      </c>
      <c r="C31" s="118" t="s">
        <v>285</v>
      </c>
      <c r="D31" s="130">
        <f t="shared" si="0"/>
        <v>299019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306</v>
      </c>
      <c r="K31" s="130">
        <v>0</v>
      </c>
      <c r="L31" s="130">
        <v>299019</v>
      </c>
      <c r="M31" s="130">
        <f t="shared" si="2"/>
        <v>34677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306</v>
      </c>
      <c r="T31" s="130">
        <v>0</v>
      </c>
      <c r="U31" s="130">
        <v>34677</v>
      </c>
      <c r="V31" s="130">
        <f t="shared" si="4"/>
        <v>333696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306</v>
      </c>
      <c r="AC31" s="130">
        <f t="shared" si="10"/>
        <v>0</v>
      </c>
      <c r="AD31" s="130">
        <f t="shared" si="11"/>
        <v>333696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62124</v>
      </c>
      <c r="AN31" s="130">
        <f t="shared" si="15"/>
        <v>19962</v>
      </c>
      <c r="AO31" s="130">
        <v>7730</v>
      </c>
      <c r="AP31" s="130">
        <v>0</v>
      </c>
      <c r="AQ31" s="130">
        <v>0</v>
      </c>
      <c r="AR31" s="130">
        <v>12232</v>
      </c>
      <c r="AS31" s="130">
        <f t="shared" si="16"/>
        <v>14036</v>
      </c>
      <c r="AT31" s="130">
        <v>3015</v>
      </c>
      <c r="AU31" s="130">
        <v>197</v>
      </c>
      <c r="AV31" s="130">
        <v>10824</v>
      </c>
      <c r="AW31" s="130">
        <v>0</v>
      </c>
      <c r="AX31" s="130">
        <f t="shared" si="17"/>
        <v>28126</v>
      </c>
      <c r="AY31" s="130">
        <v>28126</v>
      </c>
      <c r="AZ31" s="130">
        <v>0</v>
      </c>
      <c r="BA31" s="130">
        <v>0</v>
      </c>
      <c r="BB31" s="130">
        <v>0</v>
      </c>
      <c r="BC31" s="130">
        <v>234240</v>
      </c>
      <c r="BD31" s="130">
        <v>0</v>
      </c>
      <c r="BE31" s="130">
        <v>2655</v>
      </c>
      <c r="BF31" s="130">
        <f t="shared" si="18"/>
        <v>64779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34677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62124</v>
      </c>
      <c r="CR31" s="130">
        <f t="shared" si="42"/>
        <v>19962</v>
      </c>
      <c r="CS31" s="130">
        <f t="shared" si="42"/>
        <v>7730</v>
      </c>
      <c r="CT31" s="130">
        <f t="shared" si="42"/>
        <v>0</v>
      </c>
      <c r="CU31" s="130">
        <f t="shared" si="42"/>
        <v>0</v>
      </c>
      <c r="CV31" s="130">
        <f t="shared" si="42"/>
        <v>12232</v>
      </c>
      <c r="CW31" s="130">
        <f t="shared" si="42"/>
        <v>14036</v>
      </c>
      <c r="CX31" s="130">
        <f t="shared" si="41"/>
        <v>3015</v>
      </c>
      <c r="CY31" s="130">
        <f t="shared" si="41"/>
        <v>197</v>
      </c>
      <c r="CZ31" s="130">
        <f t="shared" si="41"/>
        <v>10824</v>
      </c>
      <c r="DA31" s="130">
        <f t="shared" si="41"/>
        <v>0</v>
      </c>
      <c r="DB31" s="130">
        <f t="shared" si="41"/>
        <v>28126</v>
      </c>
      <c r="DC31" s="130">
        <f t="shared" si="41"/>
        <v>28126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268917</v>
      </c>
      <c r="DH31" s="130">
        <f t="shared" si="41"/>
        <v>0</v>
      </c>
      <c r="DI31" s="130">
        <f t="shared" si="41"/>
        <v>2655</v>
      </c>
      <c r="DJ31" s="130">
        <f t="shared" si="41"/>
        <v>64779</v>
      </c>
    </row>
    <row r="32" spans="1:114" s="122" customFormat="1" ht="12" customHeight="1">
      <c r="A32" s="118" t="s">
        <v>42</v>
      </c>
      <c r="B32" s="133" t="s">
        <v>286</v>
      </c>
      <c r="C32" s="118" t="s">
        <v>287</v>
      </c>
      <c r="D32" s="130">
        <f t="shared" si="0"/>
        <v>159255</v>
      </c>
      <c r="E32" s="130">
        <f t="shared" si="1"/>
        <v>15</v>
      </c>
      <c r="F32" s="130">
        <v>0</v>
      </c>
      <c r="G32" s="130">
        <v>0</v>
      </c>
      <c r="H32" s="130">
        <v>0</v>
      </c>
      <c r="I32" s="130">
        <v>15</v>
      </c>
      <c r="J32" s="131" t="s">
        <v>306</v>
      </c>
      <c r="K32" s="130">
        <v>0</v>
      </c>
      <c r="L32" s="130">
        <v>159240</v>
      </c>
      <c r="M32" s="130">
        <f t="shared" si="2"/>
        <v>24957</v>
      </c>
      <c r="N32" s="130">
        <f t="shared" si="3"/>
        <v>9</v>
      </c>
      <c r="O32" s="130">
        <v>0</v>
      </c>
      <c r="P32" s="130">
        <v>0</v>
      </c>
      <c r="Q32" s="130">
        <v>0</v>
      </c>
      <c r="R32" s="130">
        <v>9</v>
      </c>
      <c r="S32" s="131" t="s">
        <v>306</v>
      </c>
      <c r="T32" s="130">
        <v>0</v>
      </c>
      <c r="U32" s="130">
        <v>24948</v>
      </c>
      <c r="V32" s="130">
        <f t="shared" si="4"/>
        <v>184212</v>
      </c>
      <c r="W32" s="130">
        <f t="shared" si="5"/>
        <v>24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24</v>
      </c>
      <c r="AB32" s="131" t="s">
        <v>306</v>
      </c>
      <c r="AC32" s="130">
        <f t="shared" si="10"/>
        <v>0</v>
      </c>
      <c r="AD32" s="130">
        <f t="shared" si="11"/>
        <v>184188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52931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52931</v>
      </c>
      <c r="AY32" s="130">
        <v>32592</v>
      </c>
      <c r="AZ32" s="130">
        <v>0</v>
      </c>
      <c r="BA32" s="130">
        <v>20339</v>
      </c>
      <c r="BB32" s="130">
        <v>0</v>
      </c>
      <c r="BC32" s="130">
        <v>106324</v>
      </c>
      <c r="BD32" s="130">
        <v>0</v>
      </c>
      <c r="BE32" s="130">
        <v>0</v>
      </c>
      <c r="BF32" s="130">
        <f t="shared" si="18"/>
        <v>52931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24957</v>
      </c>
      <c r="CF32" s="130">
        <v>0</v>
      </c>
      <c r="CG32" s="130">
        <v>0</v>
      </c>
      <c r="CH32" s="130">
        <f t="shared" si="25"/>
        <v>0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52931</v>
      </c>
      <c r="CR32" s="130">
        <f t="shared" si="42"/>
        <v>0</v>
      </c>
      <c r="CS32" s="130">
        <f t="shared" si="42"/>
        <v>0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52931</v>
      </c>
      <c r="DC32" s="130">
        <f t="shared" si="41"/>
        <v>32592</v>
      </c>
      <c r="DD32" s="130">
        <f t="shared" si="41"/>
        <v>0</v>
      </c>
      <c r="DE32" s="130">
        <f t="shared" si="41"/>
        <v>20339</v>
      </c>
      <c r="DF32" s="130">
        <f t="shared" si="41"/>
        <v>0</v>
      </c>
      <c r="DG32" s="130">
        <f t="shared" si="41"/>
        <v>131281</v>
      </c>
      <c r="DH32" s="130">
        <f t="shared" si="41"/>
        <v>0</v>
      </c>
      <c r="DI32" s="130">
        <f t="shared" si="41"/>
        <v>0</v>
      </c>
      <c r="DJ32" s="130">
        <f t="shared" si="41"/>
        <v>52931</v>
      </c>
    </row>
    <row r="33" spans="1:114" s="122" customFormat="1" ht="12" customHeight="1">
      <c r="A33" s="118" t="s">
        <v>42</v>
      </c>
      <c r="B33" s="133" t="s">
        <v>288</v>
      </c>
      <c r="C33" s="118" t="s">
        <v>289</v>
      </c>
      <c r="D33" s="130">
        <f t="shared" si="0"/>
        <v>228393</v>
      </c>
      <c r="E33" s="130">
        <f t="shared" si="1"/>
        <v>19476</v>
      </c>
      <c r="F33" s="130">
        <v>0</v>
      </c>
      <c r="G33" s="130">
        <v>0</v>
      </c>
      <c r="H33" s="130">
        <v>0</v>
      </c>
      <c r="I33" s="130">
        <v>18745</v>
      </c>
      <c r="J33" s="131" t="s">
        <v>306</v>
      </c>
      <c r="K33" s="130">
        <v>731</v>
      </c>
      <c r="L33" s="130">
        <v>208917</v>
      </c>
      <c r="M33" s="130">
        <f t="shared" si="2"/>
        <v>33481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306</v>
      </c>
      <c r="T33" s="130">
        <v>0</v>
      </c>
      <c r="U33" s="130">
        <v>33481</v>
      </c>
      <c r="V33" s="130">
        <f t="shared" si="4"/>
        <v>261874</v>
      </c>
      <c r="W33" s="130">
        <f t="shared" si="5"/>
        <v>19476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18745</v>
      </c>
      <c r="AB33" s="131" t="s">
        <v>306</v>
      </c>
      <c r="AC33" s="130">
        <f t="shared" si="10"/>
        <v>731</v>
      </c>
      <c r="AD33" s="130">
        <f t="shared" si="11"/>
        <v>242398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223725</v>
      </c>
      <c r="AN33" s="130">
        <f t="shared" si="15"/>
        <v>52437</v>
      </c>
      <c r="AO33" s="130">
        <v>22262</v>
      </c>
      <c r="AP33" s="130">
        <v>0</v>
      </c>
      <c r="AQ33" s="130">
        <v>30175</v>
      </c>
      <c r="AR33" s="130">
        <v>0</v>
      </c>
      <c r="AS33" s="130">
        <f t="shared" si="16"/>
        <v>81812</v>
      </c>
      <c r="AT33" s="130">
        <v>581</v>
      </c>
      <c r="AU33" s="130">
        <v>81231</v>
      </c>
      <c r="AV33" s="130">
        <v>0</v>
      </c>
      <c r="AW33" s="130">
        <v>1292</v>
      </c>
      <c r="AX33" s="130">
        <f t="shared" si="17"/>
        <v>88184</v>
      </c>
      <c r="AY33" s="130">
        <v>46689</v>
      </c>
      <c r="AZ33" s="130">
        <v>20492</v>
      </c>
      <c r="BA33" s="130">
        <v>21003</v>
      </c>
      <c r="BB33" s="130">
        <v>0</v>
      </c>
      <c r="BC33" s="130">
        <v>0</v>
      </c>
      <c r="BD33" s="130">
        <v>0</v>
      </c>
      <c r="BE33" s="130">
        <v>4668</v>
      </c>
      <c r="BF33" s="130">
        <f t="shared" si="18"/>
        <v>228393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33481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223725</v>
      </c>
      <c r="CR33" s="130">
        <f t="shared" si="42"/>
        <v>52437</v>
      </c>
      <c r="CS33" s="130">
        <f t="shared" si="42"/>
        <v>22262</v>
      </c>
      <c r="CT33" s="130">
        <f t="shared" si="42"/>
        <v>0</v>
      </c>
      <c r="CU33" s="130">
        <f t="shared" si="42"/>
        <v>30175</v>
      </c>
      <c r="CV33" s="130">
        <f t="shared" si="42"/>
        <v>0</v>
      </c>
      <c r="CW33" s="130">
        <f t="shared" si="42"/>
        <v>81812</v>
      </c>
      <c r="CX33" s="130">
        <f t="shared" si="41"/>
        <v>581</v>
      </c>
      <c r="CY33" s="130">
        <f t="shared" si="41"/>
        <v>81231</v>
      </c>
      <c r="CZ33" s="130">
        <f t="shared" si="41"/>
        <v>0</v>
      </c>
      <c r="DA33" s="130">
        <f t="shared" si="41"/>
        <v>1292</v>
      </c>
      <c r="DB33" s="130">
        <f t="shared" si="41"/>
        <v>88184</v>
      </c>
      <c r="DC33" s="130">
        <f t="shared" si="41"/>
        <v>46689</v>
      </c>
      <c r="DD33" s="130">
        <f t="shared" si="41"/>
        <v>20492</v>
      </c>
      <c r="DE33" s="130">
        <f t="shared" si="41"/>
        <v>21003</v>
      </c>
      <c r="DF33" s="130">
        <f t="shared" si="41"/>
        <v>0</v>
      </c>
      <c r="DG33" s="130">
        <f t="shared" si="41"/>
        <v>33481</v>
      </c>
      <c r="DH33" s="130">
        <f t="shared" si="41"/>
        <v>0</v>
      </c>
      <c r="DI33" s="130">
        <f t="shared" si="41"/>
        <v>4668</v>
      </c>
      <c r="DJ33" s="130">
        <f t="shared" si="41"/>
        <v>228393</v>
      </c>
    </row>
    <row r="34" spans="1:114" s="122" customFormat="1" ht="12" customHeight="1">
      <c r="A34" s="118" t="s">
        <v>42</v>
      </c>
      <c r="B34" s="133" t="s">
        <v>290</v>
      </c>
      <c r="C34" s="118" t="s">
        <v>291</v>
      </c>
      <c r="D34" s="130">
        <f t="shared" si="0"/>
        <v>253425</v>
      </c>
      <c r="E34" s="130">
        <f t="shared" si="1"/>
        <v>17073</v>
      </c>
      <c r="F34" s="130">
        <v>0</v>
      </c>
      <c r="G34" s="130">
        <v>0</v>
      </c>
      <c r="H34" s="130">
        <v>0</v>
      </c>
      <c r="I34" s="130">
        <v>10868</v>
      </c>
      <c r="J34" s="131" t="s">
        <v>306</v>
      </c>
      <c r="K34" s="130">
        <v>6205</v>
      </c>
      <c r="L34" s="130">
        <v>236352</v>
      </c>
      <c r="M34" s="130">
        <f t="shared" si="2"/>
        <v>38598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306</v>
      </c>
      <c r="T34" s="130">
        <v>0</v>
      </c>
      <c r="U34" s="130">
        <v>38598</v>
      </c>
      <c r="V34" s="130">
        <f t="shared" si="4"/>
        <v>292023</v>
      </c>
      <c r="W34" s="130">
        <f t="shared" si="5"/>
        <v>17073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10868</v>
      </c>
      <c r="AB34" s="131" t="s">
        <v>306</v>
      </c>
      <c r="AC34" s="130">
        <f t="shared" si="10"/>
        <v>6205</v>
      </c>
      <c r="AD34" s="130">
        <f t="shared" si="11"/>
        <v>274950</v>
      </c>
      <c r="AE34" s="130">
        <f t="shared" si="12"/>
        <v>13676</v>
      </c>
      <c r="AF34" s="130">
        <f t="shared" si="13"/>
        <v>13676</v>
      </c>
      <c r="AG34" s="130">
        <v>0</v>
      </c>
      <c r="AH34" s="130">
        <v>11760</v>
      </c>
      <c r="AI34" s="130">
        <v>0</v>
      </c>
      <c r="AJ34" s="130">
        <v>1916</v>
      </c>
      <c r="AK34" s="130">
        <v>0</v>
      </c>
      <c r="AL34" s="130">
        <v>0</v>
      </c>
      <c r="AM34" s="130">
        <f t="shared" si="14"/>
        <v>230896</v>
      </c>
      <c r="AN34" s="130">
        <f t="shared" si="15"/>
        <v>64317</v>
      </c>
      <c r="AO34" s="130">
        <v>33327</v>
      </c>
      <c r="AP34" s="130">
        <v>10162</v>
      </c>
      <c r="AQ34" s="130">
        <v>20828</v>
      </c>
      <c r="AR34" s="130">
        <v>0</v>
      </c>
      <c r="AS34" s="130">
        <f t="shared" si="16"/>
        <v>39890</v>
      </c>
      <c r="AT34" s="130">
        <v>3312</v>
      </c>
      <c r="AU34" s="130">
        <v>33673</v>
      </c>
      <c r="AV34" s="130">
        <v>2905</v>
      </c>
      <c r="AW34" s="130">
        <v>0</v>
      </c>
      <c r="AX34" s="130">
        <f t="shared" si="17"/>
        <v>126689</v>
      </c>
      <c r="AY34" s="130">
        <v>33749</v>
      </c>
      <c r="AZ34" s="130">
        <v>71122</v>
      </c>
      <c r="BA34" s="130">
        <v>14966</v>
      </c>
      <c r="BB34" s="130">
        <v>6852</v>
      </c>
      <c r="BC34" s="130">
        <v>0</v>
      </c>
      <c r="BD34" s="130">
        <v>0</v>
      </c>
      <c r="BE34" s="130">
        <v>8853</v>
      </c>
      <c r="BF34" s="130">
        <f t="shared" si="18"/>
        <v>253425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3392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3392</v>
      </c>
      <c r="BV34" s="130">
        <v>0</v>
      </c>
      <c r="BW34" s="130">
        <v>3392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35206</v>
      </c>
      <c r="CF34" s="130">
        <v>0</v>
      </c>
      <c r="CG34" s="130">
        <v>0</v>
      </c>
      <c r="CH34" s="130">
        <f t="shared" si="25"/>
        <v>3392</v>
      </c>
      <c r="CI34" s="130">
        <f t="shared" si="42"/>
        <v>13676</v>
      </c>
      <c r="CJ34" s="130">
        <f t="shared" si="42"/>
        <v>13676</v>
      </c>
      <c r="CK34" s="130">
        <f t="shared" si="42"/>
        <v>0</v>
      </c>
      <c r="CL34" s="130">
        <f t="shared" si="42"/>
        <v>11760</v>
      </c>
      <c r="CM34" s="130">
        <f t="shared" si="42"/>
        <v>0</v>
      </c>
      <c r="CN34" s="130">
        <f t="shared" si="42"/>
        <v>1916</v>
      </c>
      <c r="CO34" s="130">
        <f t="shared" si="42"/>
        <v>0</v>
      </c>
      <c r="CP34" s="130">
        <f t="shared" si="42"/>
        <v>0</v>
      </c>
      <c r="CQ34" s="130">
        <f t="shared" si="42"/>
        <v>234288</v>
      </c>
      <c r="CR34" s="130">
        <f t="shared" si="42"/>
        <v>64317</v>
      </c>
      <c r="CS34" s="130">
        <f t="shared" si="42"/>
        <v>33327</v>
      </c>
      <c r="CT34" s="130">
        <f t="shared" si="42"/>
        <v>10162</v>
      </c>
      <c r="CU34" s="130">
        <f t="shared" si="42"/>
        <v>20828</v>
      </c>
      <c r="CV34" s="130">
        <f t="shared" si="42"/>
        <v>0</v>
      </c>
      <c r="CW34" s="130">
        <f t="shared" si="42"/>
        <v>43282</v>
      </c>
      <c r="CX34" s="130">
        <f t="shared" si="41"/>
        <v>3312</v>
      </c>
      <c r="CY34" s="130">
        <f t="shared" si="41"/>
        <v>37065</v>
      </c>
      <c r="CZ34" s="130">
        <f t="shared" si="41"/>
        <v>2905</v>
      </c>
      <c r="DA34" s="130">
        <f t="shared" si="41"/>
        <v>0</v>
      </c>
      <c r="DB34" s="130">
        <f t="shared" si="41"/>
        <v>126689</v>
      </c>
      <c r="DC34" s="130">
        <f t="shared" si="41"/>
        <v>33749</v>
      </c>
      <c r="DD34" s="130">
        <f t="shared" si="41"/>
        <v>71122</v>
      </c>
      <c r="DE34" s="130">
        <f t="shared" si="41"/>
        <v>14966</v>
      </c>
      <c r="DF34" s="130">
        <f t="shared" si="41"/>
        <v>6852</v>
      </c>
      <c r="DG34" s="130">
        <f t="shared" si="41"/>
        <v>35206</v>
      </c>
      <c r="DH34" s="130">
        <f t="shared" si="41"/>
        <v>0</v>
      </c>
      <c r="DI34" s="130">
        <f t="shared" si="41"/>
        <v>8853</v>
      </c>
      <c r="DJ34" s="130">
        <f t="shared" si="41"/>
        <v>256817</v>
      </c>
    </row>
    <row r="35" spans="1:114" s="122" customFormat="1" ht="12" customHeight="1">
      <c r="A35" s="118" t="s">
        <v>42</v>
      </c>
      <c r="B35" s="133" t="s">
        <v>292</v>
      </c>
      <c r="C35" s="118" t="s">
        <v>293</v>
      </c>
      <c r="D35" s="130">
        <f t="shared" si="0"/>
        <v>223882</v>
      </c>
      <c r="E35" s="130">
        <f t="shared" si="1"/>
        <v>25193</v>
      </c>
      <c r="F35" s="130">
        <v>0</v>
      </c>
      <c r="G35" s="130">
        <v>0</v>
      </c>
      <c r="H35" s="130">
        <v>0</v>
      </c>
      <c r="I35" s="130">
        <v>20679</v>
      </c>
      <c r="J35" s="131" t="s">
        <v>306</v>
      </c>
      <c r="K35" s="130">
        <v>4514</v>
      </c>
      <c r="L35" s="130">
        <v>198689</v>
      </c>
      <c r="M35" s="130">
        <f t="shared" si="2"/>
        <v>54944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306</v>
      </c>
      <c r="T35" s="130">
        <v>0</v>
      </c>
      <c r="U35" s="130">
        <v>54944</v>
      </c>
      <c r="V35" s="130">
        <f t="shared" si="4"/>
        <v>278826</v>
      </c>
      <c r="W35" s="130">
        <f t="shared" si="5"/>
        <v>25193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20679</v>
      </c>
      <c r="AB35" s="131" t="s">
        <v>306</v>
      </c>
      <c r="AC35" s="130">
        <f t="shared" si="10"/>
        <v>4514</v>
      </c>
      <c r="AD35" s="130">
        <f t="shared" si="11"/>
        <v>253633</v>
      </c>
      <c r="AE35" s="130">
        <f t="shared" si="12"/>
        <v>33180</v>
      </c>
      <c r="AF35" s="130">
        <f t="shared" si="13"/>
        <v>33180</v>
      </c>
      <c r="AG35" s="130">
        <v>0</v>
      </c>
      <c r="AH35" s="130">
        <v>33180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175297</v>
      </c>
      <c r="AN35" s="130">
        <f t="shared" si="15"/>
        <v>46239</v>
      </c>
      <c r="AO35" s="130">
        <v>13137</v>
      </c>
      <c r="AP35" s="130">
        <v>11644</v>
      </c>
      <c r="AQ35" s="130">
        <v>16123</v>
      </c>
      <c r="AR35" s="130">
        <v>5335</v>
      </c>
      <c r="AS35" s="130">
        <f t="shared" si="16"/>
        <v>82595</v>
      </c>
      <c r="AT35" s="130">
        <v>3640</v>
      </c>
      <c r="AU35" s="130">
        <v>74664</v>
      </c>
      <c r="AV35" s="130">
        <v>4291</v>
      </c>
      <c r="AW35" s="130">
        <v>0</v>
      </c>
      <c r="AX35" s="130">
        <f t="shared" si="17"/>
        <v>46463</v>
      </c>
      <c r="AY35" s="130">
        <v>18067</v>
      </c>
      <c r="AZ35" s="130">
        <v>24092</v>
      </c>
      <c r="BA35" s="130">
        <v>1034</v>
      </c>
      <c r="BB35" s="130">
        <v>3270</v>
      </c>
      <c r="BC35" s="130">
        <v>0</v>
      </c>
      <c r="BD35" s="130">
        <v>0</v>
      </c>
      <c r="BE35" s="130">
        <v>15405</v>
      </c>
      <c r="BF35" s="130">
        <f t="shared" si="18"/>
        <v>223882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54944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33180</v>
      </c>
      <c r="CJ35" s="130">
        <f t="shared" si="42"/>
        <v>33180</v>
      </c>
      <c r="CK35" s="130">
        <f t="shared" si="42"/>
        <v>0</v>
      </c>
      <c r="CL35" s="130">
        <f t="shared" si="42"/>
        <v>33180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175297</v>
      </c>
      <c r="CR35" s="130">
        <f t="shared" si="42"/>
        <v>46239</v>
      </c>
      <c r="CS35" s="130">
        <f t="shared" si="42"/>
        <v>13137</v>
      </c>
      <c r="CT35" s="130">
        <f t="shared" si="42"/>
        <v>11644</v>
      </c>
      <c r="CU35" s="130">
        <f t="shared" si="42"/>
        <v>16123</v>
      </c>
      <c r="CV35" s="130">
        <f t="shared" si="42"/>
        <v>5335</v>
      </c>
      <c r="CW35" s="130">
        <f t="shared" si="42"/>
        <v>82595</v>
      </c>
      <c r="CX35" s="130">
        <f t="shared" si="41"/>
        <v>3640</v>
      </c>
      <c r="CY35" s="130">
        <f t="shared" si="41"/>
        <v>74664</v>
      </c>
      <c r="CZ35" s="130">
        <f t="shared" si="41"/>
        <v>4291</v>
      </c>
      <c r="DA35" s="130">
        <f t="shared" si="41"/>
        <v>0</v>
      </c>
      <c r="DB35" s="130">
        <f t="shared" si="41"/>
        <v>46463</v>
      </c>
      <c r="DC35" s="130">
        <f t="shared" si="41"/>
        <v>18067</v>
      </c>
      <c r="DD35" s="130">
        <f t="shared" si="41"/>
        <v>24092</v>
      </c>
      <c r="DE35" s="130">
        <f t="shared" si="41"/>
        <v>1034</v>
      </c>
      <c r="DF35" s="130">
        <f t="shared" si="41"/>
        <v>3270</v>
      </c>
      <c r="DG35" s="130">
        <f t="shared" si="41"/>
        <v>54944</v>
      </c>
      <c r="DH35" s="130">
        <f t="shared" si="41"/>
        <v>0</v>
      </c>
      <c r="DI35" s="130">
        <f t="shared" si="41"/>
        <v>15405</v>
      </c>
      <c r="DJ35" s="130">
        <f t="shared" si="41"/>
        <v>223882</v>
      </c>
    </row>
    <row r="36" spans="1:114" s="122" customFormat="1" ht="12" customHeight="1">
      <c r="A36" s="118" t="s">
        <v>42</v>
      </c>
      <c r="B36" s="133" t="s">
        <v>294</v>
      </c>
      <c r="C36" s="118" t="s">
        <v>295</v>
      </c>
      <c r="D36" s="130">
        <f t="shared" si="0"/>
        <v>474973</v>
      </c>
      <c r="E36" s="130">
        <f t="shared" si="1"/>
        <v>49268</v>
      </c>
      <c r="F36" s="130">
        <v>0</v>
      </c>
      <c r="G36" s="130">
        <v>0</v>
      </c>
      <c r="H36" s="130">
        <v>0</v>
      </c>
      <c r="I36" s="130">
        <v>27870</v>
      </c>
      <c r="J36" s="131" t="s">
        <v>306</v>
      </c>
      <c r="K36" s="130">
        <v>21398</v>
      </c>
      <c r="L36" s="130">
        <v>425705</v>
      </c>
      <c r="M36" s="130">
        <f t="shared" si="2"/>
        <v>30399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306</v>
      </c>
      <c r="T36" s="130">
        <v>0</v>
      </c>
      <c r="U36" s="130">
        <v>30399</v>
      </c>
      <c r="V36" s="130">
        <f t="shared" si="4"/>
        <v>505372</v>
      </c>
      <c r="W36" s="130">
        <f t="shared" si="5"/>
        <v>49268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27870</v>
      </c>
      <c r="AB36" s="131" t="s">
        <v>306</v>
      </c>
      <c r="AC36" s="130">
        <f t="shared" si="10"/>
        <v>21398</v>
      </c>
      <c r="AD36" s="130">
        <f t="shared" si="11"/>
        <v>456104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474973</v>
      </c>
      <c r="AN36" s="130">
        <f t="shared" si="15"/>
        <v>42123</v>
      </c>
      <c r="AO36" s="130">
        <v>0</v>
      </c>
      <c r="AP36" s="130">
        <v>0</v>
      </c>
      <c r="AQ36" s="130">
        <v>36857</v>
      </c>
      <c r="AR36" s="130">
        <v>5266</v>
      </c>
      <c r="AS36" s="130">
        <f t="shared" si="16"/>
        <v>211267</v>
      </c>
      <c r="AT36" s="130">
        <v>0</v>
      </c>
      <c r="AU36" s="130">
        <v>203404</v>
      </c>
      <c r="AV36" s="130">
        <v>7863</v>
      </c>
      <c r="AW36" s="130">
        <v>0</v>
      </c>
      <c r="AX36" s="130">
        <f t="shared" si="17"/>
        <v>221583</v>
      </c>
      <c r="AY36" s="130">
        <v>65028</v>
      </c>
      <c r="AZ36" s="130">
        <v>153214</v>
      </c>
      <c r="BA36" s="130">
        <v>3341</v>
      </c>
      <c r="BB36" s="130">
        <v>0</v>
      </c>
      <c r="BC36" s="130">
        <v>0</v>
      </c>
      <c r="BD36" s="130">
        <v>0</v>
      </c>
      <c r="BE36" s="130">
        <v>0</v>
      </c>
      <c r="BF36" s="130">
        <f t="shared" si="18"/>
        <v>474973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30399</v>
      </c>
      <c r="BP36" s="130">
        <f t="shared" si="22"/>
        <v>10552</v>
      </c>
      <c r="BQ36" s="130">
        <v>0</v>
      </c>
      <c r="BR36" s="130">
        <v>0</v>
      </c>
      <c r="BS36" s="130">
        <v>0</v>
      </c>
      <c r="BT36" s="130">
        <v>10552</v>
      </c>
      <c r="BU36" s="130">
        <f t="shared" si="23"/>
        <v>17861</v>
      </c>
      <c r="BV36" s="130">
        <v>0</v>
      </c>
      <c r="BW36" s="130">
        <v>0</v>
      </c>
      <c r="BX36" s="130">
        <v>17861</v>
      </c>
      <c r="BY36" s="130">
        <v>0</v>
      </c>
      <c r="BZ36" s="130">
        <f t="shared" si="24"/>
        <v>1986</v>
      </c>
      <c r="CA36" s="130">
        <v>0</v>
      </c>
      <c r="CB36" s="130">
        <v>0</v>
      </c>
      <c r="CC36" s="130">
        <v>1986</v>
      </c>
      <c r="CD36" s="130">
        <v>0</v>
      </c>
      <c r="CE36" s="130">
        <v>0</v>
      </c>
      <c r="CF36" s="130">
        <v>0</v>
      </c>
      <c r="CG36" s="130">
        <v>0</v>
      </c>
      <c r="CH36" s="130">
        <f t="shared" si="25"/>
        <v>30399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505372</v>
      </c>
      <c r="CR36" s="130">
        <f t="shared" si="42"/>
        <v>52675</v>
      </c>
      <c r="CS36" s="130">
        <f t="shared" si="42"/>
        <v>0</v>
      </c>
      <c r="CT36" s="130">
        <f t="shared" si="42"/>
        <v>0</v>
      </c>
      <c r="CU36" s="130">
        <f t="shared" si="42"/>
        <v>36857</v>
      </c>
      <c r="CV36" s="130">
        <f t="shared" si="42"/>
        <v>15818</v>
      </c>
      <c r="CW36" s="130">
        <f t="shared" si="42"/>
        <v>229128</v>
      </c>
      <c r="CX36" s="130">
        <f t="shared" si="41"/>
        <v>0</v>
      </c>
      <c r="CY36" s="130">
        <f t="shared" si="41"/>
        <v>203404</v>
      </c>
      <c r="CZ36" s="130">
        <f t="shared" si="41"/>
        <v>25724</v>
      </c>
      <c r="DA36" s="130">
        <f t="shared" si="41"/>
        <v>0</v>
      </c>
      <c r="DB36" s="130">
        <f t="shared" si="41"/>
        <v>223569</v>
      </c>
      <c r="DC36" s="130">
        <f t="shared" si="41"/>
        <v>65028</v>
      </c>
      <c r="DD36" s="130">
        <f t="shared" si="41"/>
        <v>153214</v>
      </c>
      <c r="DE36" s="130">
        <f t="shared" si="41"/>
        <v>5327</v>
      </c>
      <c r="DF36" s="130">
        <f t="shared" si="41"/>
        <v>0</v>
      </c>
      <c r="DG36" s="130">
        <f t="shared" si="41"/>
        <v>0</v>
      </c>
      <c r="DH36" s="130">
        <f t="shared" si="41"/>
        <v>0</v>
      </c>
      <c r="DI36" s="130">
        <f t="shared" si="41"/>
        <v>0</v>
      </c>
      <c r="DJ36" s="130">
        <f t="shared" si="41"/>
        <v>505372</v>
      </c>
    </row>
    <row r="37" spans="1:114" s="122" customFormat="1" ht="12" customHeight="1">
      <c r="A37" s="118" t="s">
        <v>42</v>
      </c>
      <c r="B37" s="133" t="s">
        <v>296</v>
      </c>
      <c r="C37" s="118" t="s">
        <v>237</v>
      </c>
      <c r="D37" s="130">
        <f t="shared" si="0"/>
        <v>363994</v>
      </c>
      <c r="E37" s="130">
        <f t="shared" si="1"/>
        <v>14196</v>
      </c>
      <c r="F37" s="130">
        <v>0</v>
      </c>
      <c r="G37" s="130">
        <v>0</v>
      </c>
      <c r="H37" s="130">
        <v>0</v>
      </c>
      <c r="I37" s="130">
        <v>14196</v>
      </c>
      <c r="J37" s="131" t="s">
        <v>306</v>
      </c>
      <c r="K37" s="130">
        <v>0</v>
      </c>
      <c r="L37" s="130">
        <v>349798</v>
      </c>
      <c r="M37" s="130">
        <f t="shared" si="2"/>
        <v>36678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306</v>
      </c>
      <c r="T37" s="130">
        <v>0</v>
      </c>
      <c r="U37" s="130">
        <v>36678</v>
      </c>
      <c r="V37" s="130">
        <f t="shared" si="4"/>
        <v>400672</v>
      </c>
      <c r="W37" s="130">
        <f t="shared" si="5"/>
        <v>14196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14196</v>
      </c>
      <c r="AB37" s="131" t="s">
        <v>306</v>
      </c>
      <c r="AC37" s="130">
        <f t="shared" si="10"/>
        <v>0</v>
      </c>
      <c r="AD37" s="130">
        <f t="shared" si="11"/>
        <v>386476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356316</v>
      </c>
      <c r="AN37" s="130">
        <f t="shared" si="15"/>
        <v>26851</v>
      </c>
      <c r="AO37" s="130">
        <v>26851</v>
      </c>
      <c r="AP37" s="130">
        <v>0</v>
      </c>
      <c r="AQ37" s="130">
        <v>0</v>
      </c>
      <c r="AR37" s="130">
        <v>0</v>
      </c>
      <c r="AS37" s="130">
        <f t="shared" si="16"/>
        <v>0</v>
      </c>
      <c r="AT37" s="130"/>
      <c r="AU37" s="130"/>
      <c r="AV37" s="130">
        <v>0</v>
      </c>
      <c r="AW37" s="130">
        <v>0</v>
      </c>
      <c r="AX37" s="130">
        <f t="shared" si="17"/>
        <v>329465</v>
      </c>
      <c r="AY37" s="130">
        <v>64687</v>
      </c>
      <c r="AZ37" s="130">
        <v>231248</v>
      </c>
      <c r="BA37" s="130">
        <v>25993</v>
      </c>
      <c r="BB37" s="130">
        <v>7537</v>
      </c>
      <c r="BC37" s="130">
        <v>0</v>
      </c>
      <c r="BD37" s="130">
        <v>0</v>
      </c>
      <c r="BE37" s="130">
        <v>7678</v>
      </c>
      <c r="BF37" s="130">
        <f t="shared" si="18"/>
        <v>363994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36678</v>
      </c>
      <c r="BP37" s="130">
        <f t="shared" si="22"/>
        <v>2706</v>
      </c>
      <c r="BQ37" s="130">
        <v>2706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/>
      <c r="BX37" s="130">
        <v>0</v>
      </c>
      <c r="BY37" s="130">
        <v>0</v>
      </c>
      <c r="BZ37" s="130">
        <f t="shared" si="24"/>
        <v>33972</v>
      </c>
      <c r="CA37" s="130"/>
      <c r="CB37" s="130">
        <v>33972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f t="shared" si="25"/>
        <v>36678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0</v>
      </c>
      <c r="CQ37" s="130">
        <f t="shared" si="42"/>
        <v>392994</v>
      </c>
      <c r="CR37" s="130">
        <f t="shared" si="42"/>
        <v>29557</v>
      </c>
      <c r="CS37" s="130">
        <f t="shared" si="42"/>
        <v>29557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0</v>
      </c>
      <c r="CX37" s="130">
        <f t="shared" si="41"/>
        <v>0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363437</v>
      </c>
      <c r="DC37" s="130">
        <f t="shared" si="41"/>
        <v>64687</v>
      </c>
      <c r="DD37" s="130">
        <f t="shared" si="41"/>
        <v>265220</v>
      </c>
      <c r="DE37" s="130">
        <f t="shared" si="41"/>
        <v>25993</v>
      </c>
      <c r="DF37" s="130">
        <f t="shared" si="41"/>
        <v>7537</v>
      </c>
      <c r="DG37" s="130">
        <f t="shared" si="41"/>
        <v>0</v>
      </c>
      <c r="DH37" s="130">
        <f t="shared" si="41"/>
        <v>0</v>
      </c>
      <c r="DI37" s="130">
        <f t="shared" si="41"/>
        <v>7678</v>
      </c>
      <c r="DJ37" s="130">
        <f t="shared" si="41"/>
        <v>400672</v>
      </c>
    </row>
    <row r="38" spans="1:114" s="122" customFormat="1" ht="12" customHeight="1">
      <c r="A38" s="118" t="s">
        <v>42</v>
      </c>
      <c r="B38" s="133" t="s">
        <v>297</v>
      </c>
      <c r="C38" s="118" t="s">
        <v>298</v>
      </c>
      <c r="D38" s="130">
        <f t="shared" si="0"/>
        <v>623743</v>
      </c>
      <c r="E38" s="130">
        <f t="shared" si="1"/>
        <v>37713</v>
      </c>
      <c r="F38" s="130">
        <v>0</v>
      </c>
      <c r="G38" s="130">
        <v>0</v>
      </c>
      <c r="H38" s="130">
        <v>0</v>
      </c>
      <c r="I38" s="130">
        <v>9707</v>
      </c>
      <c r="J38" s="131" t="s">
        <v>306</v>
      </c>
      <c r="K38" s="130">
        <v>28006</v>
      </c>
      <c r="L38" s="130">
        <v>586030</v>
      </c>
      <c r="M38" s="130">
        <f t="shared" si="2"/>
        <v>203609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306</v>
      </c>
      <c r="T38" s="130">
        <v>0</v>
      </c>
      <c r="U38" s="130">
        <v>203609</v>
      </c>
      <c r="V38" s="130">
        <f t="shared" si="4"/>
        <v>827352</v>
      </c>
      <c r="W38" s="130">
        <f t="shared" si="5"/>
        <v>37713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9707</v>
      </c>
      <c r="AB38" s="131" t="s">
        <v>306</v>
      </c>
      <c r="AC38" s="130">
        <f t="shared" si="10"/>
        <v>28006</v>
      </c>
      <c r="AD38" s="130">
        <f t="shared" si="11"/>
        <v>789639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f t="shared" si="14"/>
        <v>623743</v>
      </c>
      <c r="AN38" s="130">
        <f t="shared" si="15"/>
        <v>60250</v>
      </c>
      <c r="AO38" s="130">
        <v>23001</v>
      </c>
      <c r="AP38" s="130">
        <v>17749</v>
      </c>
      <c r="AQ38" s="130">
        <v>19500</v>
      </c>
      <c r="AR38" s="130">
        <v>0</v>
      </c>
      <c r="AS38" s="130">
        <f t="shared" si="16"/>
        <v>283956</v>
      </c>
      <c r="AT38" s="130">
        <v>8381</v>
      </c>
      <c r="AU38" s="130">
        <v>170076</v>
      </c>
      <c r="AV38" s="130">
        <v>105499</v>
      </c>
      <c r="AW38" s="130">
        <v>0</v>
      </c>
      <c r="AX38" s="130">
        <f t="shared" si="17"/>
        <v>279537</v>
      </c>
      <c r="AY38" s="130">
        <v>63787</v>
      </c>
      <c r="AZ38" s="130">
        <v>114567</v>
      </c>
      <c r="BA38" s="130">
        <v>100980</v>
      </c>
      <c r="BB38" s="130">
        <v>203</v>
      </c>
      <c r="BC38" s="130">
        <v>0</v>
      </c>
      <c r="BD38" s="130">
        <v>0</v>
      </c>
      <c r="BE38" s="130">
        <v>0</v>
      </c>
      <c r="BF38" s="130">
        <f t="shared" si="18"/>
        <v>623743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203609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0</v>
      </c>
      <c r="CQ38" s="130">
        <f t="shared" si="42"/>
        <v>623743</v>
      </c>
      <c r="CR38" s="130">
        <f t="shared" si="42"/>
        <v>60250</v>
      </c>
      <c r="CS38" s="130">
        <f t="shared" si="42"/>
        <v>23001</v>
      </c>
      <c r="CT38" s="130">
        <f t="shared" si="42"/>
        <v>17749</v>
      </c>
      <c r="CU38" s="130">
        <f t="shared" si="42"/>
        <v>19500</v>
      </c>
      <c r="CV38" s="130">
        <f t="shared" si="42"/>
        <v>0</v>
      </c>
      <c r="CW38" s="130">
        <f t="shared" si="42"/>
        <v>283956</v>
      </c>
      <c r="CX38" s="130">
        <f t="shared" si="41"/>
        <v>8381</v>
      </c>
      <c r="CY38" s="130">
        <f t="shared" si="41"/>
        <v>170076</v>
      </c>
      <c r="CZ38" s="130">
        <f t="shared" si="41"/>
        <v>105499</v>
      </c>
      <c r="DA38" s="130">
        <f t="shared" si="41"/>
        <v>0</v>
      </c>
      <c r="DB38" s="130">
        <f t="shared" si="41"/>
        <v>279537</v>
      </c>
      <c r="DC38" s="130">
        <f t="shared" si="41"/>
        <v>63787</v>
      </c>
      <c r="DD38" s="130">
        <f t="shared" si="41"/>
        <v>114567</v>
      </c>
      <c r="DE38" s="130">
        <f t="shared" si="41"/>
        <v>100980</v>
      </c>
      <c r="DF38" s="130">
        <f t="shared" si="41"/>
        <v>203</v>
      </c>
      <c r="DG38" s="130">
        <f t="shared" si="41"/>
        <v>203609</v>
      </c>
      <c r="DH38" s="130">
        <f t="shared" si="41"/>
        <v>0</v>
      </c>
      <c r="DI38" s="130">
        <f t="shared" si="41"/>
        <v>0</v>
      </c>
      <c r="DJ38" s="130">
        <f t="shared" si="41"/>
        <v>623743</v>
      </c>
    </row>
    <row r="39" spans="1:114" s="122" customFormat="1" ht="12" customHeight="1">
      <c r="A39" s="118" t="s">
        <v>42</v>
      </c>
      <c r="B39" s="133" t="s">
        <v>299</v>
      </c>
      <c r="C39" s="118" t="s">
        <v>300</v>
      </c>
      <c r="D39" s="130">
        <f t="shared" si="0"/>
        <v>344658</v>
      </c>
      <c r="E39" s="130">
        <f t="shared" si="1"/>
        <v>3907</v>
      </c>
      <c r="F39" s="130">
        <v>0</v>
      </c>
      <c r="G39" s="130">
        <v>0</v>
      </c>
      <c r="H39" s="130"/>
      <c r="I39" s="130">
        <v>0</v>
      </c>
      <c r="J39" s="131" t="s">
        <v>306</v>
      </c>
      <c r="K39" s="130">
        <v>3907</v>
      </c>
      <c r="L39" s="130">
        <v>340751</v>
      </c>
      <c r="M39" s="130">
        <f t="shared" si="2"/>
        <v>48446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306</v>
      </c>
      <c r="T39" s="130">
        <v>0</v>
      </c>
      <c r="U39" s="130">
        <v>48446</v>
      </c>
      <c r="V39" s="130">
        <f t="shared" si="4"/>
        <v>393104</v>
      </c>
      <c r="W39" s="130">
        <f t="shared" si="5"/>
        <v>3907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 t="s">
        <v>306</v>
      </c>
      <c r="AC39" s="130">
        <f t="shared" si="10"/>
        <v>3907</v>
      </c>
      <c r="AD39" s="130">
        <f t="shared" si="11"/>
        <v>389197</v>
      </c>
      <c r="AE39" s="130">
        <f t="shared" si="12"/>
        <v>500</v>
      </c>
      <c r="AF39" s="130">
        <f t="shared" si="13"/>
        <v>500</v>
      </c>
      <c r="AG39" s="130">
        <v>0</v>
      </c>
      <c r="AH39" s="130">
        <v>0</v>
      </c>
      <c r="AI39" s="130">
        <v>500</v>
      </c>
      <c r="AJ39" s="130">
        <v>0</v>
      </c>
      <c r="AK39" s="130">
        <v>0</v>
      </c>
      <c r="AL39" s="130">
        <v>8587</v>
      </c>
      <c r="AM39" s="130">
        <f t="shared" si="14"/>
        <v>87370</v>
      </c>
      <c r="AN39" s="130">
        <f t="shared" si="15"/>
        <v>12611</v>
      </c>
      <c r="AO39" s="130">
        <v>8691</v>
      </c>
      <c r="AP39" s="130">
        <v>0</v>
      </c>
      <c r="AQ39" s="130">
        <v>0</v>
      </c>
      <c r="AR39" s="130">
        <v>3920</v>
      </c>
      <c r="AS39" s="130">
        <f t="shared" si="16"/>
        <v>6219</v>
      </c>
      <c r="AT39" s="130">
        <v>436</v>
      </c>
      <c r="AU39" s="130">
        <v>0</v>
      </c>
      <c r="AV39" s="130">
        <v>5783</v>
      </c>
      <c r="AW39" s="130">
        <v>0</v>
      </c>
      <c r="AX39" s="130">
        <f t="shared" si="17"/>
        <v>68540</v>
      </c>
      <c r="AY39" s="130">
        <v>42845</v>
      </c>
      <c r="AZ39" s="130">
        <v>23339</v>
      </c>
      <c r="BA39" s="130">
        <v>2356</v>
      </c>
      <c r="BB39" s="130">
        <v>0</v>
      </c>
      <c r="BC39" s="130">
        <v>248201</v>
      </c>
      <c r="BD39" s="130">
        <v>0</v>
      </c>
      <c r="BE39" s="130">
        <v>0</v>
      </c>
      <c r="BF39" s="130">
        <f t="shared" si="18"/>
        <v>87870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48446</v>
      </c>
      <c r="CF39" s="130">
        <v>0</v>
      </c>
      <c r="CG39" s="130">
        <v>0</v>
      </c>
      <c r="CH39" s="130">
        <f t="shared" si="25"/>
        <v>0</v>
      </c>
      <c r="CI39" s="130">
        <f t="shared" si="42"/>
        <v>500</v>
      </c>
      <c r="CJ39" s="130">
        <f t="shared" si="42"/>
        <v>500</v>
      </c>
      <c r="CK39" s="130">
        <f t="shared" si="42"/>
        <v>0</v>
      </c>
      <c r="CL39" s="130">
        <f t="shared" si="42"/>
        <v>0</v>
      </c>
      <c r="CM39" s="130">
        <f t="shared" si="42"/>
        <v>500</v>
      </c>
      <c r="CN39" s="130">
        <f t="shared" si="42"/>
        <v>0</v>
      </c>
      <c r="CO39" s="130">
        <f t="shared" si="42"/>
        <v>0</v>
      </c>
      <c r="CP39" s="130">
        <f t="shared" si="42"/>
        <v>8587</v>
      </c>
      <c r="CQ39" s="130">
        <f t="shared" si="42"/>
        <v>87370</v>
      </c>
      <c r="CR39" s="130">
        <f t="shared" si="42"/>
        <v>12611</v>
      </c>
      <c r="CS39" s="130">
        <f t="shared" si="42"/>
        <v>8691</v>
      </c>
      <c r="CT39" s="130">
        <f t="shared" si="42"/>
        <v>0</v>
      </c>
      <c r="CU39" s="130">
        <f t="shared" si="42"/>
        <v>0</v>
      </c>
      <c r="CV39" s="130">
        <f t="shared" si="42"/>
        <v>3920</v>
      </c>
      <c r="CW39" s="130">
        <f t="shared" si="42"/>
        <v>6219</v>
      </c>
      <c r="CX39" s="130">
        <f t="shared" si="41"/>
        <v>436</v>
      </c>
      <c r="CY39" s="130">
        <f t="shared" si="41"/>
        <v>0</v>
      </c>
      <c r="CZ39" s="130">
        <f t="shared" si="41"/>
        <v>5783</v>
      </c>
      <c r="DA39" s="130">
        <f t="shared" si="41"/>
        <v>0</v>
      </c>
      <c r="DB39" s="130">
        <f t="shared" si="41"/>
        <v>68540</v>
      </c>
      <c r="DC39" s="130">
        <f t="shared" si="41"/>
        <v>42845</v>
      </c>
      <c r="DD39" s="130">
        <f t="shared" si="41"/>
        <v>23339</v>
      </c>
      <c r="DE39" s="130">
        <f t="shared" si="41"/>
        <v>2356</v>
      </c>
      <c r="DF39" s="130">
        <f t="shared" si="41"/>
        <v>0</v>
      </c>
      <c r="DG39" s="130">
        <f t="shared" si="41"/>
        <v>296647</v>
      </c>
      <c r="DH39" s="130">
        <f t="shared" si="41"/>
        <v>0</v>
      </c>
      <c r="DI39" s="130">
        <f t="shared" si="41"/>
        <v>0</v>
      </c>
      <c r="DJ39" s="130">
        <f t="shared" si="41"/>
        <v>87870</v>
      </c>
    </row>
    <row r="40" spans="1:114" s="122" customFormat="1" ht="12" customHeight="1">
      <c r="A40" s="118" t="s">
        <v>42</v>
      </c>
      <c r="B40" s="133" t="s">
        <v>301</v>
      </c>
      <c r="C40" s="118" t="s">
        <v>302</v>
      </c>
      <c r="D40" s="130">
        <f t="shared" si="0"/>
        <v>343297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 t="s">
        <v>306</v>
      </c>
      <c r="K40" s="130">
        <v>0</v>
      </c>
      <c r="L40" s="130">
        <v>343297</v>
      </c>
      <c r="M40" s="130">
        <f t="shared" si="2"/>
        <v>90860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306</v>
      </c>
      <c r="T40" s="130">
        <v>0</v>
      </c>
      <c r="U40" s="130">
        <v>90860</v>
      </c>
      <c r="V40" s="130">
        <f t="shared" si="4"/>
        <v>434157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 t="s">
        <v>306</v>
      </c>
      <c r="AC40" s="130">
        <f t="shared" si="10"/>
        <v>0</v>
      </c>
      <c r="AD40" s="130">
        <f t="shared" si="11"/>
        <v>434157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0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0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343297</v>
      </c>
      <c r="BD40" s="130">
        <v>0</v>
      </c>
      <c r="BE40" s="130">
        <v>0</v>
      </c>
      <c r="BF40" s="130">
        <f t="shared" si="18"/>
        <v>0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90860</v>
      </c>
      <c r="CF40" s="130">
        <v>0</v>
      </c>
      <c r="CG40" s="130">
        <v>0</v>
      </c>
      <c r="CH40" s="130">
        <f t="shared" si="25"/>
        <v>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0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0</v>
      </c>
      <c r="DC40" s="130">
        <f t="shared" si="41"/>
        <v>0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434157</v>
      </c>
      <c r="DH40" s="130">
        <f t="shared" si="41"/>
        <v>0</v>
      </c>
      <c r="DI40" s="130">
        <f t="shared" si="41"/>
        <v>0</v>
      </c>
      <c r="DJ40" s="130">
        <f t="shared" si="41"/>
        <v>0</v>
      </c>
    </row>
    <row r="41" spans="1:114" s="122" customFormat="1" ht="12" customHeight="1">
      <c r="A41" s="118" t="s">
        <v>42</v>
      </c>
      <c r="B41" s="133" t="s">
        <v>303</v>
      </c>
      <c r="C41" s="118" t="s">
        <v>304</v>
      </c>
      <c r="D41" s="130">
        <f t="shared" si="0"/>
        <v>139339</v>
      </c>
      <c r="E41" s="130">
        <f t="shared" si="1"/>
        <v>14582</v>
      </c>
      <c r="F41" s="130">
        <v>0</v>
      </c>
      <c r="G41" s="130">
        <v>0</v>
      </c>
      <c r="H41" s="130">
        <v>0</v>
      </c>
      <c r="I41" s="130">
        <v>11020</v>
      </c>
      <c r="J41" s="131" t="s">
        <v>306</v>
      </c>
      <c r="K41" s="130">
        <v>3562</v>
      </c>
      <c r="L41" s="130">
        <v>124757</v>
      </c>
      <c r="M41" s="130">
        <f t="shared" si="2"/>
        <v>47389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306</v>
      </c>
      <c r="T41" s="130">
        <v>0</v>
      </c>
      <c r="U41" s="130">
        <v>47389</v>
      </c>
      <c r="V41" s="130">
        <f t="shared" si="4"/>
        <v>186728</v>
      </c>
      <c r="W41" s="130">
        <f t="shared" si="5"/>
        <v>14582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11020</v>
      </c>
      <c r="AB41" s="131" t="s">
        <v>306</v>
      </c>
      <c r="AC41" s="130">
        <f t="shared" si="10"/>
        <v>3562</v>
      </c>
      <c r="AD41" s="130">
        <f t="shared" si="11"/>
        <v>172146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139339</v>
      </c>
      <c r="AN41" s="130">
        <f t="shared" si="15"/>
        <v>51987</v>
      </c>
      <c r="AO41" s="130">
        <v>19461</v>
      </c>
      <c r="AP41" s="130">
        <v>32526</v>
      </c>
      <c r="AQ41" s="130">
        <v>0</v>
      </c>
      <c r="AR41" s="130">
        <v>0</v>
      </c>
      <c r="AS41" s="130">
        <f t="shared" si="16"/>
        <v>7940</v>
      </c>
      <c r="AT41" s="130">
        <v>7940</v>
      </c>
      <c r="AU41" s="130">
        <v>0</v>
      </c>
      <c r="AV41" s="130">
        <v>0</v>
      </c>
      <c r="AW41" s="130">
        <v>0</v>
      </c>
      <c r="AX41" s="130">
        <f t="shared" si="17"/>
        <v>79412</v>
      </c>
      <c r="AY41" s="130">
        <v>22002</v>
      </c>
      <c r="AZ41" s="130">
        <v>55762</v>
      </c>
      <c r="BA41" s="130">
        <v>1638</v>
      </c>
      <c r="BB41" s="130">
        <v>10</v>
      </c>
      <c r="BC41" s="130">
        <v>0</v>
      </c>
      <c r="BD41" s="130">
        <v>0</v>
      </c>
      <c r="BE41" s="130">
        <v>0</v>
      </c>
      <c r="BF41" s="130">
        <f t="shared" si="18"/>
        <v>139339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0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47389</v>
      </c>
      <c r="CF41" s="130">
        <v>0</v>
      </c>
      <c r="CG41" s="130">
        <v>0</v>
      </c>
      <c r="CH41" s="130">
        <f t="shared" si="25"/>
        <v>0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0</v>
      </c>
      <c r="CQ41" s="130">
        <f t="shared" si="42"/>
        <v>139339</v>
      </c>
      <c r="CR41" s="130">
        <f t="shared" si="42"/>
        <v>51987</v>
      </c>
      <c r="CS41" s="130">
        <f t="shared" si="42"/>
        <v>19461</v>
      </c>
      <c r="CT41" s="130">
        <f t="shared" si="42"/>
        <v>32526</v>
      </c>
      <c r="CU41" s="130">
        <f t="shared" si="42"/>
        <v>0</v>
      </c>
      <c r="CV41" s="130">
        <f t="shared" si="42"/>
        <v>0</v>
      </c>
      <c r="CW41" s="130">
        <f t="shared" si="42"/>
        <v>7940</v>
      </c>
      <c r="CX41" s="130">
        <f t="shared" si="41"/>
        <v>7940</v>
      </c>
      <c r="CY41" s="130">
        <f t="shared" si="41"/>
        <v>0</v>
      </c>
      <c r="CZ41" s="130">
        <f t="shared" si="41"/>
        <v>0</v>
      </c>
      <c r="DA41" s="130">
        <f t="shared" si="41"/>
        <v>0</v>
      </c>
      <c r="DB41" s="130">
        <f t="shared" si="41"/>
        <v>79412</v>
      </c>
      <c r="DC41" s="130">
        <f t="shared" si="41"/>
        <v>22002</v>
      </c>
      <c r="DD41" s="130">
        <f t="shared" si="41"/>
        <v>55762</v>
      </c>
      <c r="DE41" s="130">
        <f t="shared" si="41"/>
        <v>1638</v>
      </c>
      <c r="DF41" s="130">
        <f t="shared" si="41"/>
        <v>10</v>
      </c>
      <c r="DG41" s="130">
        <f t="shared" si="41"/>
        <v>47389</v>
      </c>
      <c r="DH41" s="130">
        <f t="shared" si="41"/>
        <v>0</v>
      </c>
      <c r="DI41" s="130">
        <f t="shared" si="41"/>
        <v>0</v>
      </c>
      <c r="DJ41" s="130">
        <f t="shared" si="41"/>
        <v>139339</v>
      </c>
    </row>
    <row r="42" spans="1:114" s="122" customFormat="1" ht="12" customHeight="1">
      <c r="A42" s="118" t="s">
        <v>42</v>
      </c>
      <c r="B42" s="133" t="s">
        <v>305</v>
      </c>
      <c r="C42" s="118" t="s">
        <v>236</v>
      </c>
      <c r="D42" s="130">
        <f t="shared" si="0"/>
        <v>160775</v>
      </c>
      <c r="E42" s="130">
        <f t="shared" si="1"/>
        <v>9028</v>
      </c>
      <c r="F42" s="130">
        <v>0</v>
      </c>
      <c r="G42" s="130">
        <v>0</v>
      </c>
      <c r="H42" s="130">
        <v>0</v>
      </c>
      <c r="I42" s="130">
        <v>457</v>
      </c>
      <c r="J42" s="131" t="s">
        <v>306</v>
      </c>
      <c r="K42" s="130">
        <v>8571</v>
      </c>
      <c r="L42" s="130">
        <v>151747</v>
      </c>
      <c r="M42" s="130">
        <f t="shared" si="2"/>
        <v>51720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 t="s">
        <v>306</v>
      </c>
      <c r="T42" s="130">
        <v>0</v>
      </c>
      <c r="U42" s="130">
        <v>51720</v>
      </c>
      <c r="V42" s="130">
        <f t="shared" si="4"/>
        <v>212495</v>
      </c>
      <c r="W42" s="130">
        <f t="shared" si="5"/>
        <v>9028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457</v>
      </c>
      <c r="AB42" s="131" t="s">
        <v>306</v>
      </c>
      <c r="AC42" s="130">
        <f t="shared" si="10"/>
        <v>8571</v>
      </c>
      <c r="AD42" s="130">
        <f t="shared" si="11"/>
        <v>203467</v>
      </c>
      <c r="AE42" s="130">
        <f t="shared" si="12"/>
        <v>10664</v>
      </c>
      <c r="AF42" s="130">
        <f t="shared" si="13"/>
        <v>10664</v>
      </c>
      <c r="AG42" s="130">
        <v>0</v>
      </c>
      <c r="AH42" s="130">
        <v>0</v>
      </c>
      <c r="AI42" s="130">
        <v>0</v>
      </c>
      <c r="AJ42" s="130">
        <v>10664</v>
      </c>
      <c r="AK42" s="130">
        <v>0</v>
      </c>
      <c r="AL42" s="130">
        <v>189</v>
      </c>
      <c r="AM42" s="130">
        <f t="shared" si="14"/>
        <v>65723</v>
      </c>
      <c r="AN42" s="130">
        <f t="shared" si="15"/>
        <v>18200</v>
      </c>
      <c r="AO42" s="130">
        <v>18200</v>
      </c>
      <c r="AP42" s="130">
        <v>0</v>
      </c>
      <c r="AQ42" s="130">
        <v>0</v>
      </c>
      <c r="AR42" s="130">
        <v>0</v>
      </c>
      <c r="AS42" s="130">
        <f t="shared" si="16"/>
        <v>2624</v>
      </c>
      <c r="AT42" s="130">
        <v>2292</v>
      </c>
      <c r="AU42" s="130">
        <v>332</v>
      </c>
      <c r="AV42" s="130">
        <v>0</v>
      </c>
      <c r="AW42" s="130">
        <v>0</v>
      </c>
      <c r="AX42" s="130">
        <f t="shared" si="17"/>
        <v>44899</v>
      </c>
      <c r="AY42" s="130">
        <v>36342</v>
      </c>
      <c r="AZ42" s="130">
        <v>8253</v>
      </c>
      <c r="BA42" s="130">
        <v>0</v>
      </c>
      <c r="BB42" s="130">
        <v>304</v>
      </c>
      <c r="BC42" s="130">
        <v>81159</v>
      </c>
      <c r="BD42" s="130">
        <v>0</v>
      </c>
      <c r="BE42" s="130">
        <v>3040</v>
      </c>
      <c r="BF42" s="130">
        <f t="shared" si="18"/>
        <v>79427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0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51720</v>
      </c>
      <c r="CF42" s="130">
        <v>0</v>
      </c>
      <c r="CG42" s="130">
        <v>0</v>
      </c>
      <c r="CH42" s="130">
        <f t="shared" si="25"/>
        <v>0</v>
      </c>
      <c r="CI42" s="130">
        <f>SUM(AE42,+BG42)</f>
        <v>10664</v>
      </c>
      <c r="CJ42" s="130">
        <f>SUM(AF42,+BH42)</f>
        <v>10664</v>
      </c>
      <c r="CK42" s="130">
        <f>SUM(AG42,+BI42)</f>
        <v>0</v>
      </c>
      <c r="CL42" s="130">
        <f>SUM(AH42,+BJ42)</f>
        <v>0</v>
      </c>
      <c r="CM42" s="130">
        <f>SUM(AI42,+BK42)</f>
        <v>0</v>
      </c>
      <c r="CN42" s="130">
        <f>SUM(AJ42,+BL42)</f>
        <v>10664</v>
      </c>
      <c r="CO42" s="130">
        <f>SUM(AK42,+BM42)</f>
        <v>0</v>
      </c>
      <c r="CP42" s="130">
        <f>SUM(AL42,+BN42)</f>
        <v>189</v>
      </c>
      <c r="CQ42" s="130">
        <f>SUM(AM42,+BO42)</f>
        <v>65723</v>
      </c>
      <c r="CR42" s="130">
        <f>SUM(AN42,+BP42)</f>
        <v>18200</v>
      </c>
      <c r="CS42" s="130">
        <f>SUM(AO42,+BQ42)</f>
        <v>18200</v>
      </c>
      <c r="CT42" s="130">
        <f>SUM(AP42,+BR42)</f>
        <v>0</v>
      </c>
      <c r="CU42" s="130">
        <f>SUM(AQ42,+BS42)</f>
        <v>0</v>
      </c>
      <c r="CV42" s="130">
        <f>SUM(AR42,+BT42)</f>
        <v>0</v>
      </c>
      <c r="CW42" s="130">
        <f>SUM(AS42,+BU42)</f>
        <v>2624</v>
      </c>
      <c r="CX42" s="130">
        <f t="shared" si="41"/>
        <v>2292</v>
      </c>
      <c r="CY42" s="130">
        <f t="shared" si="41"/>
        <v>332</v>
      </c>
      <c r="CZ42" s="130">
        <f t="shared" si="41"/>
        <v>0</v>
      </c>
      <c r="DA42" s="130">
        <f t="shared" si="41"/>
        <v>0</v>
      </c>
      <c r="DB42" s="130">
        <f t="shared" si="41"/>
        <v>44899</v>
      </c>
      <c r="DC42" s="130">
        <f t="shared" si="41"/>
        <v>36342</v>
      </c>
      <c r="DD42" s="130">
        <f t="shared" si="41"/>
        <v>8253</v>
      </c>
      <c r="DE42" s="130">
        <f t="shared" si="41"/>
        <v>0</v>
      </c>
      <c r="DF42" s="130">
        <f t="shared" si="41"/>
        <v>304</v>
      </c>
      <c r="DG42" s="130">
        <f t="shared" si="41"/>
        <v>132879</v>
      </c>
      <c r="DH42" s="130">
        <f t="shared" si="41"/>
        <v>0</v>
      </c>
      <c r="DI42" s="130">
        <f t="shared" si="41"/>
        <v>3040</v>
      </c>
      <c r="DJ42" s="130">
        <f t="shared" si="41"/>
        <v>79427</v>
      </c>
    </row>
  </sheetData>
  <sheetProtection/>
  <autoFilter ref="A6:DJ42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307</v>
      </c>
      <c r="D7" s="192">
        <f>SUM(D8:D53)</f>
        <v>1291888</v>
      </c>
      <c r="E7" s="192">
        <f>SUM(E8:E53)</f>
        <v>1234557</v>
      </c>
      <c r="F7" s="192">
        <f>SUM(F8:F53)</f>
        <v>0</v>
      </c>
      <c r="G7" s="192">
        <f>SUM(G8:G53)</f>
        <v>0</v>
      </c>
      <c r="H7" s="192">
        <f>SUM(H8:H53)</f>
        <v>0</v>
      </c>
      <c r="I7" s="192">
        <f>SUM(I8:I53)</f>
        <v>746718</v>
      </c>
      <c r="J7" s="192">
        <f>SUM(J8:J53)</f>
        <v>5850678</v>
      </c>
      <c r="K7" s="192">
        <f>SUM(K8:K53)</f>
        <v>487839</v>
      </c>
      <c r="L7" s="192">
        <f>SUM(L8:L53)</f>
        <v>57331</v>
      </c>
      <c r="M7" s="192">
        <f>SUM(M8:M53)</f>
        <v>360431</v>
      </c>
      <c r="N7" s="192">
        <f>SUM(N8:N53)</f>
        <v>1976</v>
      </c>
      <c r="O7" s="192">
        <f>SUM(O8:O53)</f>
        <v>0</v>
      </c>
      <c r="P7" s="192">
        <f>SUM(P8:P53)</f>
        <v>30</v>
      </c>
      <c r="Q7" s="192">
        <f>SUM(Q8:Q53)</f>
        <v>0</v>
      </c>
      <c r="R7" s="192">
        <f>SUM(R8:R53)</f>
        <v>407</v>
      </c>
      <c r="S7" s="192">
        <f>SUM(S8:S53)</f>
        <v>2218128</v>
      </c>
      <c r="T7" s="192">
        <f>SUM(T8:T53)</f>
        <v>1539</v>
      </c>
      <c r="U7" s="192">
        <f>SUM(U8:U53)</f>
        <v>358455</v>
      </c>
      <c r="V7" s="192">
        <f>SUM(V8:V53)</f>
        <v>1652319</v>
      </c>
      <c r="W7" s="192">
        <f>SUM(W8:W53)</f>
        <v>1236533</v>
      </c>
      <c r="X7" s="192">
        <f>SUM(X8:X53)</f>
        <v>0</v>
      </c>
      <c r="Y7" s="192">
        <f>SUM(Y8:Y53)</f>
        <v>30</v>
      </c>
      <c r="Z7" s="192">
        <f>SUM(Z8:Z53)</f>
        <v>0</v>
      </c>
      <c r="AA7" s="192">
        <f>SUM(AA8:AA53)</f>
        <v>747125</v>
      </c>
      <c r="AB7" s="192">
        <f>SUM(AB8:AB53)</f>
        <v>8068806</v>
      </c>
      <c r="AC7" s="192">
        <f>SUM(AC8:AC53)</f>
        <v>489378</v>
      </c>
      <c r="AD7" s="192">
        <f>SUM(AD8:AD53)</f>
        <v>415786</v>
      </c>
      <c r="AE7" s="192">
        <f>SUM(AE8:AE53)</f>
        <v>203412</v>
      </c>
      <c r="AF7" s="192">
        <f>SUM(AF8:AF53)</f>
        <v>157964</v>
      </c>
      <c r="AG7" s="192">
        <f>SUM(AG8:AG53)</f>
        <v>0</v>
      </c>
      <c r="AH7" s="192">
        <f>SUM(AH8:AH53)</f>
        <v>152063</v>
      </c>
      <c r="AI7" s="192">
        <f>SUM(AI8:AI53)</f>
        <v>5901</v>
      </c>
      <c r="AJ7" s="192">
        <f>SUM(AJ8:AJ53)</f>
        <v>0</v>
      </c>
      <c r="AK7" s="192">
        <f>SUM(AK8:AK53)</f>
        <v>45448</v>
      </c>
      <c r="AL7" s="192" t="s">
        <v>306</v>
      </c>
      <c r="AM7" s="192">
        <f>SUM(AM8:AM53)</f>
        <v>6226769</v>
      </c>
      <c r="AN7" s="192">
        <f>SUM(AN8:AN53)</f>
        <v>914533</v>
      </c>
      <c r="AO7" s="192">
        <f>SUM(AO8:AO53)</f>
        <v>495991</v>
      </c>
      <c r="AP7" s="192">
        <f>SUM(AP8:AP53)</f>
        <v>0</v>
      </c>
      <c r="AQ7" s="192">
        <f>SUM(AQ8:AQ53)</f>
        <v>418542</v>
      </c>
      <c r="AR7" s="192">
        <f>SUM(AR8:AR53)</f>
        <v>0</v>
      </c>
      <c r="AS7" s="192">
        <f>SUM(AS8:AS53)</f>
        <v>2518322</v>
      </c>
      <c r="AT7" s="192">
        <f>SUM(AT8:AT53)</f>
        <v>16314</v>
      </c>
      <c r="AU7" s="192">
        <f>SUM(AU8:AU53)</f>
        <v>2341489</v>
      </c>
      <c r="AV7" s="192">
        <f>SUM(AV8:AV53)</f>
        <v>160519</v>
      </c>
      <c r="AW7" s="192">
        <f>SUM(AW8:AW53)</f>
        <v>0</v>
      </c>
      <c r="AX7" s="192">
        <f>SUM(AX8:AX53)</f>
        <v>2793340</v>
      </c>
      <c r="AY7" s="192">
        <f>SUM(AY8:AY53)</f>
        <v>127880</v>
      </c>
      <c r="AZ7" s="192">
        <f>SUM(AZ8:AZ53)</f>
        <v>2327974</v>
      </c>
      <c r="BA7" s="192">
        <f>SUM(BA8:BA53)</f>
        <v>78263</v>
      </c>
      <c r="BB7" s="192">
        <f>SUM(BB8:BB53)</f>
        <v>259223</v>
      </c>
      <c r="BC7" s="192" t="s">
        <v>306</v>
      </c>
      <c r="BD7" s="192">
        <f>SUM(BD8:BD53)</f>
        <v>574</v>
      </c>
      <c r="BE7" s="192">
        <f>SUM(BE8:BE53)</f>
        <v>712385</v>
      </c>
      <c r="BF7" s="192">
        <f>SUM(BF8:BF53)</f>
        <v>7142566</v>
      </c>
      <c r="BG7" s="192">
        <f>SUM(BG8:BG53)</f>
        <v>435470</v>
      </c>
      <c r="BH7" s="192">
        <f>SUM(BH8:BH53)</f>
        <v>435470</v>
      </c>
      <c r="BI7" s="192">
        <f>SUM(BI8:BI53)</f>
        <v>0</v>
      </c>
      <c r="BJ7" s="192">
        <f>SUM(BJ8:BJ53)</f>
        <v>435470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306</v>
      </c>
      <c r="BO7" s="192">
        <f>SUM(BO8:BO53)</f>
        <v>1898096</v>
      </c>
      <c r="BP7" s="192">
        <f>SUM(BP8:BP53)</f>
        <v>255383</v>
      </c>
      <c r="BQ7" s="192">
        <f>SUM(BQ8:BQ53)</f>
        <v>153647</v>
      </c>
      <c r="BR7" s="192">
        <f>SUM(BR8:BR53)</f>
        <v>0</v>
      </c>
      <c r="BS7" s="192">
        <f>SUM(BS8:BS53)</f>
        <v>101736</v>
      </c>
      <c r="BT7" s="192">
        <f>SUM(BT8:BT53)</f>
        <v>0</v>
      </c>
      <c r="BU7" s="192">
        <f>SUM(BU8:BU53)</f>
        <v>1026266</v>
      </c>
      <c r="BV7" s="192">
        <f>SUM(BV8:BV53)</f>
        <v>0</v>
      </c>
      <c r="BW7" s="192">
        <f>SUM(BW8:BW53)</f>
        <v>1026266</v>
      </c>
      <c r="BX7" s="192">
        <f>SUM(BX8:BX53)</f>
        <v>0</v>
      </c>
      <c r="BY7" s="192">
        <f>SUM(BY8:BY53)</f>
        <v>0</v>
      </c>
      <c r="BZ7" s="192">
        <f>SUM(BZ8:BZ53)</f>
        <v>616447</v>
      </c>
      <c r="CA7" s="192">
        <f>SUM(CA8:CA53)</f>
        <v>2943</v>
      </c>
      <c r="CB7" s="192">
        <f>SUM(CB8:CB53)</f>
        <v>609956</v>
      </c>
      <c r="CC7" s="192">
        <f>SUM(CC8:CC53)</f>
        <v>60</v>
      </c>
      <c r="CD7" s="192">
        <f>SUM(CD8:CD53)</f>
        <v>3488</v>
      </c>
      <c r="CE7" s="192" t="s">
        <v>306</v>
      </c>
      <c r="CF7" s="192">
        <f>SUM(CF8:CF53)</f>
        <v>0</v>
      </c>
      <c r="CG7" s="192">
        <f>SUM(CG8:CG53)</f>
        <v>244993</v>
      </c>
      <c r="CH7" s="192">
        <f>SUM(CH8:CH53)</f>
        <v>2578559</v>
      </c>
      <c r="CI7" s="192">
        <f>SUM(CI8:CI53)</f>
        <v>638882</v>
      </c>
      <c r="CJ7" s="192">
        <f>SUM(CJ8:CJ53)</f>
        <v>593434</v>
      </c>
      <c r="CK7" s="192">
        <f>SUM(CK8:CK53)</f>
        <v>0</v>
      </c>
      <c r="CL7" s="192">
        <f>SUM(CL8:CL53)</f>
        <v>587533</v>
      </c>
      <c r="CM7" s="192">
        <f>SUM(CM8:CM53)</f>
        <v>5901</v>
      </c>
      <c r="CN7" s="192">
        <f>SUM(CN8:CN53)</f>
        <v>0</v>
      </c>
      <c r="CO7" s="192">
        <f>SUM(CO8:CO53)</f>
        <v>45448</v>
      </c>
      <c r="CP7" s="192" t="s">
        <v>306</v>
      </c>
      <c r="CQ7" s="192">
        <f>SUM(CQ8:CQ53)</f>
        <v>8124865</v>
      </c>
      <c r="CR7" s="192">
        <f>SUM(CR8:CR53)</f>
        <v>1169916</v>
      </c>
      <c r="CS7" s="192">
        <f>SUM(CS8:CS53)</f>
        <v>649638</v>
      </c>
      <c r="CT7" s="192">
        <f>SUM(CT8:CT53)</f>
        <v>0</v>
      </c>
      <c r="CU7" s="192">
        <f>SUM(CU8:CU53)</f>
        <v>520278</v>
      </c>
      <c r="CV7" s="192">
        <f>SUM(CV8:CV53)</f>
        <v>0</v>
      </c>
      <c r="CW7" s="192">
        <f>SUM(CW8:CW53)</f>
        <v>3544588</v>
      </c>
      <c r="CX7" s="192">
        <f>SUM(CX8:CX53)</f>
        <v>16314</v>
      </c>
      <c r="CY7" s="192">
        <f>SUM(CY8:CY53)</f>
        <v>3367755</v>
      </c>
      <c r="CZ7" s="192">
        <f>SUM(CZ8:CZ53)</f>
        <v>160519</v>
      </c>
      <c r="DA7" s="192">
        <f>SUM(DA8:DA53)</f>
        <v>0</v>
      </c>
      <c r="DB7" s="192">
        <f>SUM(DB8:DB53)</f>
        <v>3409787</v>
      </c>
      <c r="DC7" s="192">
        <f>SUM(DC8:DC53)</f>
        <v>130823</v>
      </c>
      <c r="DD7" s="192">
        <f>SUM(DD8:DD53)</f>
        <v>2937930</v>
      </c>
      <c r="DE7" s="192">
        <f>SUM(DE8:DE53)</f>
        <v>78323</v>
      </c>
      <c r="DF7" s="192">
        <f>SUM(DF8:DF53)</f>
        <v>262711</v>
      </c>
      <c r="DG7" s="192" t="s">
        <v>306</v>
      </c>
      <c r="DH7" s="192">
        <f>SUM(DH8:DH53)</f>
        <v>574</v>
      </c>
      <c r="DI7" s="192">
        <f>SUM(DI8:DI53)</f>
        <v>957378</v>
      </c>
      <c r="DJ7" s="192">
        <f>SUM(DJ8:DJ53)</f>
        <v>9721125</v>
      </c>
    </row>
    <row r="8" spans="1:114" s="122" customFormat="1" ht="12" customHeight="1">
      <c r="A8" s="118" t="s">
        <v>42</v>
      </c>
      <c r="B8" s="133" t="s">
        <v>44</v>
      </c>
      <c r="C8" s="118" t="s">
        <v>45</v>
      </c>
      <c r="D8" s="120">
        <f aca="true" t="shared" si="0" ref="D8:D21">SUM(E8,+L8)</f>
        <v>0</v>
      </c>
      <c r="E8" s="120">
        <f aca="true" t="shared" si="1" ref="E8:E21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1">SUM(N8,+U8)</f>
        <v>40146</v>
      </c>
      <c r="N8" s="120">
        <f aca="true" t="shared" si="3" ref="N8:N21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263259</v>
      </c>
      <c r="T8" s="120">
        <v>0</v>
      </c>
      <c r="U8" s="120">
        <v>40146</v>
      </c>
      <c r="V8" s="120">
        <f aca="true" t="shared" si="4" ref="V8:V21">+SUM(D8,M8)</f>
        <v>40146</v>
      </c>
      <c r="W8" s="120">
        <f aca="true" t="shared" si="5" ref="W8:W21">+SUM(E8,N8)</f>
        <v>0</v>
      </c>
      <c r="X8" s="120">
        <f aca="true" t="shared" si="6" ref="X8:X21">+SUM(F8,O8)</f>
        <v>0</v>
      </c>
      <c r="Y8" s="120">
        <f aca="true" t="shared" si="7" ref="Y8:Y21">+SUM(G8,P8)</f>
        <v>0</v>
      </c>
      <c r="Z8" s="120">
        <f aca="true" t="shared" si="8" ref="Z8:Z21">+SUM(H8,Q8)</f>
        <v>0</v>
      </c>
      <c r="AA8" s="120">
        <f aca="true" t="shared" si="9" ref="AA8:AA21">+SUM(I8,R8)</f>
        <v>0</v>
      </c>
      <c r="AB8" s="120">
        <f aca="true" t="shared" si="10" ref="AB8:AB21">+SUM(J8,S8)</f>
        <v>263259</v>
      </c>
      <c r="AC8" s="120">
        <f aca="true" t="shared" si="11" ref="AC8:AC21">+SUM(K8,T8)</f>
        <v>0</v>
      </c>
      <c r="AD8" s="120">
        <f aca="true" t="shared" si="12" ref="AD8:AD21">+SUM(L8,U8)</f>
        <v>40146</v>
      </c>
      <c r="AE8" s="120">
        <f aca="true" t="shared" si="13" ref="AE8:AE21">SUM(AF8,+AK8)</f>
        <v>0</v>
      </c>
      <c r="AF8" s="120">
        <f aca="true" t="shared" si="14" ref="AF8:AF21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306</v>
      </c>
      <c r="AM8" s="120">
        <f aca="true" t="shared" si="15" ref="AM8:AM21">SUM(AN8,AS8,AW8,AX8,BD8)</f>
        <v>0</v>
      </c>
      <c r="AN8" s="120">
        <f aca="true" t="shared" si="16" ref="AN8:AN21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1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1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306</v>
      </c>
      <c r="BD8" s="120">
        <v>0</v>
      </c>
      <c r="BE8" s="120">
        <v>0</v>
      </c>
      <c r="BF8" s="120">
        <f aca="true" t="shared" si="19" ref="BF8:BF21">SUM(AE8,+AM8,+BE8)</f>
        <v>0</v>
      </c>
      <c r="BG8" s="120">
        <f aca="true" t="shared" si="20" ref="BG8:BG21">SUM(BH8,+BM8)</f>
        <v>0</v>
      </c>
      <c r="BH8" s="120">
        <f aca="true" t="shared" si="21" ref="BH8:BH21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306</v>
      </c>
      <c r="BO8" s="120">
        <f aca="true" t="shared" si="22" ref="BO8:BO21">SUM(BP8,BU8,BY8,BZ8,CF8)</f>
        <v>255143</v>
      </c>
      <c r="BP8" s="120">
        <f aca="true" t="shared" si="23" ref="BP8:BP21">SUM(BQ8:BT8)</f>
        <v>65998</v>
      </c>
      <c r="BQ8" s="120">
        <v>13997</v>
      </c>
      <c r="BR8" s="120">
        <v>0</v>
      </c>
      <c r="BS8" s="120">
        <v>52001</v>
      </c>
      <c r="BT8" s="120">
        <v>0</v>
      </c>
      <c r="BU8" s="120">
        <f aca="true" t="shared" si="24" ref="BU8:BU21">SUM(BV8:BX8)</f>
        <v>102694</v>
      </c>
      <c r="BV8" s="120">
        <v>0</v>
      </c>
      <c r="BW8" s="120">
        <v>102694</v>
      </c>
      <c r="BX8" s="120">
        <v>0</v>
      </c>
      <c r="BY8" s="120">
        <v>0</v>
      </c>
      <c r="BZ8" s="120">
        <f aca="true" t="shared" si="25" ref="BZ8:BZ21">SUM(CA8:CD8)</f>
        <v>86451</v>
      </c>
      <c r="CA8" s="120">
        <v>0</v>
      </c>
      <c r="CB8" s="120">
        <v>86451</v>
      </c>
      <c r="CC8" s="120"/>
      <c r="CD8" s="120">
        <v>0</v>
      </c>
      <c r="CE8" s="121" t="s">
        <v>306</v>
      </c>
      <c r="CF8" s="120">
        <v>0</v>
      </c>
      <c r="CG8" s="120">
        <v>48262</v>
      </c>
      <c r="CH8" s="120">
        <f aca="true" t="shared" si="26" ref="CH8:CH21">SUM(BG8,+BO8,+CG8)</f>
        <v>303405</v>
      </c>
      <c r="CI8" s="120">
        <f aca="true" t="shared" si="27" ref="CI8:CI21">SUM(AE8,+BG8)</f>
        <v>0</v>
      </c>
      <c r="CJ8" s="120">
        <f aca="true" t="shared" si="28" ref="CJ8:CJ21">SUM(AF8,+BH8)</f>
        <v>0</v>
      </c>
      <c r="CK8" s="120">
        <f aca="true" t="shared" si="29" ref="CK8:CK21">SUM(AG8,+BI8)</f>
        <v>0</v>
      </c>
      <c r="CL8" s="120">
        <f aca="true" t="shared" si="30" ref="CL8:CL21">SUM(AH8,+BJ8)</f>
        <v>0</v>
      </c>
      <c r="CM8" s="120">
        <f aca="true" t="shared" si="31" ref="CM8:CM21">SUM(AI8,+BK8)</f>
        <v>0</v>
      </c>
      <c r="CN8" s="120">
        <f aca="true" t="shared" si="32" ref="CN8:CN21">SUM(AJ8,+BL8)</f>
        <v>0</v>
      </c>
      <c r="CO8" s="120">
        <f aca="true" t="shared" si="33" ref="CO8:CO21">SUM(AK8,+BM8)</f>
        <v>0</v>
      </c>
      <c r="CP8" s="121" t="s">
        <v>306</v>
      </c>
      <c r="CQ8" s="120">
        <f aca="true" t="shared" si="34" ref="CQ8:CQ21">SUM(AM8,+BO8)</f>
        <v>255143</v>
      </c>
      <c r="CR8" s="120">
        <f aca="true" t="shared" si="35" ref="CR8:CR21">SUM(AN8,+BP8)</f>
        <v>65998</v>
      </c>
      <c r="CS8" s="120">
        <f aca="true" t="shared" si="36" ref="CS8:CS21">SUM(AO8,+BQ8)</f>
        <v>13997</v>
      </c>
      <c r="CT8" s="120">
        <f aca="true" t="shared" si="37" ref="CT8:CT21">SUM(AP8,+BR8)</f>
        <v>0</v>
      </c>
      <c r="CU8" s="120">
        <f aca="true" t="shared" si="38" ref="CU8:CU21">SUM(AQ8,+BS8)</f>
        <v>52001</v>
      </c>
      <c r="CV8" s="120">
        <f aca="true" t="shared" si="39" ref="CV8:CV21">SUM(AR8,+BT8)</f>
        <v>0</v>
      </c>
      <c r="CW8" s="120">
        <f aca="true" t="shared" si="40" ref="CW8:CW21">SUM(AS8,+BU8)</f>
        <v>102694</v>
      </c>
      <c r="CX8" s="120">
        <f aca="true" t="shared" si="41" ref="CX8:CX21">SUM(AT8,+BV8)</f>
        <v>0</v>
      </c>
      <c r="CY8" s="120">
        <f aca="true" t="shared" si="42" ref="CY8:CY21">SUM(AU8,+BW8)</f>
        <v>102694</v>
      </c>
      <c r="CZ8" s="120">
        <f aca="true" t="shared" si="43" ref="CZ8:CZ21">SUM(AV8,+BX8)</f>
        <v>0</v>
      </c>
      <c r="DA8" s="120">
        <f aca="true" t="shared" si="44" ref="DA8:DA21">SUM(AW8,+BY8)</f>
        <v>0</v>
      </c>
      <c r="DB8" s="120">
        <f aca="true" t="shared" si="45" ref="DB8:DB21">SUM(AX8,+BZ8)</f>
        <v>86451</v>
      </c>
      <c r="DC8" s="120">
        <f aca="true" t="shared" si="46" ref="DC8:DC21">SUM(AY8,+CA8)</f>
        <v>0</v>
      </c>
      <c r="DD8" s="120">
        <f aca="true" t="shared" si="47" ref="DD8:DD21">SUM(AZ8,+CB8)</f>
        <v>86451</v>
      </c>
      <c r="DE8" s="120">
        <f aca="true" t="shared" si="48" ref="DE8:DE21">SUM(BA8,+CC8)</f>
        <v>0</v>
      </c>
      <c r="DF8" s="120">
        <f aca="true" t="shared" si="49" ref="DF8:DF21">SUM(BB8,+CD8)</f>
        <v>0</v>
      </c>
      <c r="DG8" s="121" t="s">
        <v>306</v>
      </c>
      <c r="DH8" s="120">
        <f aca="true" t="shared" si="50" ref="DH8:DH21">SUM(BD8,+CF8)</f>
        <v>0</v>
      </c>
      <c r="DI8" s="120">
        <f aca="true" t="shared" si="51" ref="DI8:DI21">SUM(BE8,+CG8)</f>
        <v>48262</v>
      </c>
      <c r="DJ8" s="120">
        <f aca="true" t="shared" si="52" ref="DJ8:DJ21">SUM(BF8,+CH8)</f>
        <v>303405</v>
      </c>
    </row>
    <row r="9" spans="1:114" s="122" customFormat="1" ht="12" customHeight="1">
      <c r="A9" s="118" t="s">
        <v>42</v>
      </c>
      <c r="B9" s="133" t="s">
        <v>46</v>
      </c>
      <c r="C9" s="118" t="s">
        <v>47</v>
      </c>
      <c r="D9" s="120">
        <f t="shared" si="0"/>
        <v>164468</v>
      </c>
      <c r="E9" s="120">
        <f t="shared" si="1"/>
        <v>155477</v>
      </c>
      <c r="F9" s="120">
        <v>0</v>
      </c>
      <c r="G9" s="120">
        <v>0</v>
      </c>
      <c r="H9" s="120">
        <v>0</v>
      </c>
      <c r="I9" s="120">
        <v>108092</v>
      </c>
      <c r="J9" s="120">
        <v>646659</v>
      </c>
      <c r="K9" s="120">
        <v>47385</v>
      </c>
      <c r="L9" s="120">
        <v>8991</v>
      </c>
      <c r="M9" s="120">
        <f t="shared" si="2"/>
        <v>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f t="shared" si="4"/>
        <v>164468</v>
      </c>
      <c r="W9" s="120">
        <f t="shared" si="5"/>
        <v>155477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108092</v>
      </c>
      <c r="AB9" s="120">
        <f t="shared" si="10"/>
        <v>646659</v>
      </c>
      <c r="AC9" s="120">
        <f t="shared" si="11"/>
        <v>47385</v>
      </c>
      <c r="AD9" s="120">
        <f t="shared" si="12"/>
        <v>8991</v>
      </c>
      <c r="AE9" s="120">
        <f t="shared" si="13"/>
        <v>156704</v>
      </c>
      <c r="AF9" s="120">
        <f t="shared" si="14"/>
        <v>156704</v>
      </c>
      <c r="AG9" s="120">
        <v>0</v>
      </c>
      <c r="AH9" s="120">
        <v>150803</v>
      </c>
      <c r="AI9" s="120">
        <v>5901</v>
      </c>
      <c r="AJ9" s="120">
        <v>0</v>
      </c>
      <c r="AK9" s="120">
        <v>0</v>
      </c>
      <c r="AL9" s="121" t="s">
        <v>306</v>
      </c>
      <c r="AM9" s="120">
        <f t="shared" si="15"/>
        <v>654423</v>
      </c>
      <c r="AN9" s="120">
        <f t="shared" si="16"/>
        <v>146577</v>
      </c>
      <c r="AO9" s="120">
        <v>52489</v>
      </c>
      <c r="AP9" s="120">
        <v>0</v>
      </c>
      <c r="AQ9" s="120">
        <v>94088</v>
      </c>
      <c r="AR9" s="120">
        <v>0</v>
      </c>
      <c r="AS9" s="120">
        <f t="shared" si="17"/>
        <v>132654</v>
      </c>
      <c r="AT9" s="120">
        <v>15372</v>
      </c>
      <c r="AU9" s="120">
        <v>111503</v>
      </c>
      <c r="AV9" s="120">
        <v>5779</v>
      </c>
      <c r="AW9" s="120">
        <v>0</v>
      </c>
      <c r="AX9" s="120">
        <f t="shared" si="18"/>
        <v>374618</v>
      </c>
      <c r="AY9" s="120">
        <v>57215</v>
      </c>
      <c r="AZ9" s="120">
        <v>307866</v>
      </c>
      <c r="BA9" s="120">
        <v>7437</v>
      </c>
      <c r="BB9" s="120">
        <v>2100</v>
      </c>
      <c r="BC9" s="121" t="s">
        <v>306</v>
      </c>
      <c r="BD9" s="120">
        <v>574</v>
      </c>
      <c r="BE9" s="120">
        <v>0</v>
      </c>
      <c r="BF9" s="120">
        <f t="shared" si="19"/>
        <v>811127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306</v>
      </c>
      <c r="BO9" s="120">
        <f t="shared" si="22"/>
        <v>0</v>
      </c>
      <c r="BP9" s="120">
        <f t="shared" si="23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4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5"/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306</v>
      </c>
      <c r="CF9" s="120">
        <v>0</v>
      </c>
      <c r="CG9" s="120">
        <v>0</v>
      </c>
      <c r="CH9" s="120">
        <f t="shared" si="26"/>
        <v>0</v>
      </c>
      <c r="CI9" s="120">
        <f t="shared" si="27"/>
        <v>156704</v>
      </c>
      <c r="CJ9" s="120">
        <f t="shared" si="28"/>
        <v>156704</v>
      </c>
      <c r="CK9" s="120">
        <f t="shared" si="29"/>
        <v>0</v>
      </c>
      <c r="CL9" s="120">
        <f t="shared" si="30"/>
        <v>150803</v>
      </c>
      <c r="CM9" s="120">
        <f t="shared" si="31"/>
        <v>5901</v>
      </c>
      <c r="CN9" s="120">
        <f t="shared" si="32"/>
        <v>0</v>
      </c>
      <c r="CO9" s="120">
        <f t="shared" si="33"/>
        <v>0</v>
      </c>
      <c r="CP9" s="121" t="s">
        <v>306</v>
      </c>
      <c r="CQ9" s="120">
        <f t="shared" si="34"/>
        <v>654423</v>
      </c>
      <c r="CR9" s="120">
        <f t="shared" si="35"/>
        <v>146577</v>
      </c>
      <c r="CS9" s="120">
        <f t="shared" si="36"/>
        <v>52489</v>
      </c>
      <c r="CT9" s="120">
        <f t="shared" si="37"/>
        <v>0</v>
      </c>
      <c r="CU9" s="120">
        <f t="shared" si="38"/>
        <v>94088</v>
      </c>
      <c r="CV9" s="120">
        <f t="shared" si="39"/>
        <v>0</v>
      </c>
      <c r="CW9" s="120">
        <f t="shared" si="40"/>
        <v>132654</v>
      </c>
      <c r="CX9" s="120">
        <f t="shared" si="41"/>
        <v>15372</v>
      </c>
      <c r="CY9" s="120">
        <f t="shared" si="42"/>
        <v>111503</v>
      </c>
      <c r="CZ9" s="120">
        <f t="shared" si="43"/>
        <v>5779</v>
      </c>
      <c r="DA9" s="120">
        <f t="shared" si="44"/>
        <v>0</v>
      </c>
      <c r="DB9" s="120">
        <f t="shared" si="45"/>
        <v>374618</v>
      </c>
      <c r="DC9" s="120">
        <f t="shared" si="46"/>
        <v>57215</v>
      </c>
      <c r="DD9" s="120">
        <f t="shared" si="47"/>
        <v>307866</v>
      </c>
      <c r="DE9" s="120">
        <f t="shared" si="48"/>
        <v>7437</v>
      </c>
      <c r="DF9" s="120">
        <f t="shared" si="49"/>
        <v>2100</v>
      </c>
      <c r="DG9" s="121" t="s">
        <v>306</v>
      </c>
      <c r="DH9" s="120">
        <f t="shared" si="50"/>
        <v>574</v>
      </c>
      <c r="DI9" s="120">
        <f t="shared" si="51"/>
        <v>0</v>
      </c>
      <c r="DJ9" s="120">
        <f t="shared" si="52"/>
        <v>811127</v>
      </c>
    </row>
    <row r="10" spans="1:114" s="122" customFormat="1" ht="12" customHeight="1">
      <c r="A10" s="118" t="s">
        <v>42</v>
      </c>
      <c r="B10" s="133" t="s">
        <v>48</v>
      </c>
      <c r="C10" s="118" t="s">
        <v>49</v>
      </c>
      <c r="D10" s="120">
        <f t="shared" si="0"/>
        <v>120914</v>
      </c>
      <c r="E10" s="120">
        <f t="shared" si="1"/>
        <v>120914</v>
      </c>
      <c r="F10" s="120">
        <v>0</v>
      </c>
      <c r="G10" s="120">
        <v>0</v>
      </c>
      <c r="H10" s="120">
        <v>0</v>
      </c>
      <c r="I10" s="120">
        <v>118680</v>
      </c>
      <c r="J10" s="120">
        <v>1358004</v>
      </c>
      <c r="K10" s="120">
        <v>2234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251344</v>
      </c>
      <c r="T10" s="120">
        <v>0</v>
      </c>
      <c r="U10" s="120">
        <v>0</v>
      </c>
      <c r="V10" s="120">
        <f t="shared" si="4"/>
        <v>120914</v>
      </c>
      <c r="W10" s="120">
        <f t="shared" si="5"/>
        <v>120914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118680</v>
      </c>
      <c r="AB10" s="120">
        <f t="shared" si="10"/>
        <v>1609348</v>
      </c>
      <c r="AC10" s="120">
        <f t="shared" si="11"/>
        <v>2234</v>
      </c>
      <c r="AD10" s="120">
        <f t="shared" si="12"/>
        <v>0</v>
      </c>
      <c r="AE10" s="120">
        <f t="shared" si="13"/>
        <v>45448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45448</v>
      </c>
      <c r="AL10" s="121" t="s">
        <v>306</v>
      </c>
      <c r="AM10" s="120">
        <f t="shared" si="15"/>
        <v>1400951</v>
      </c>
      <c r="AN10" s="120">
        <f t="shared" si="16"/>
        <v>167467</v>
      </c>
      <c r="AO10" s="120">
        <v>33426</v>
      </c>
      <c r="AP10" s="120">
        <v>0</v>
      </c>
      <c r="AQ10" s="120">
        <v>134041</v>
      </c>
      <c r="AR10" s="120">
        <v>0</v>
      </c>
      <c r="AS10" s="120">
        <f t="shared" si="17"/>
        <v>720743</v>
      </c>
      <c r="AT10" s="120">
        <v>0</v>
      </c>
      <c r="AU10" s="120">
        <v>711679</v>
      </c>
      <c r="AV10" s="120">
        <v>9064</v>
      </c>
      <c r="AW10" s="120">
        <v>0</v>
      </c>
      <c r="AX10" s="120">
        <f t="shared" si="18"/>
        <v>512741</v>
      </c>
      <c r="AY10" s="120">
        <v>0</v>
      </c>
      <c r="AZ10" s="120">
        <v>512741</v>
      </c>
      <c r="BA10" s="120">
        <v>0</v>
      </c>
      <c r="BB10" s="120">
        <v>0</v>
      </c>
      <c r="BC10" s="121" t="s">
        <v>306</v>
      </c>
      <c r="BD10" s="120">
        <v>0</v>
      </c>
      <c r="BE10" s="120">
        <v>32519</v>
      </c>
      <c r="BF10" s="120">
        <f t="shared" si="19"/>
        <v>1478918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306</v>
      </c>
      <c r="BO10" s="120">
        <f t="shared" si="22"/>
        <v>251302</v>
      </c>
      <c r="BP10" s="120">
        <f t="shared" si="23"/>
        <v>40392</v>
      </c>
      <c r="BQ10" s="120">
        <v>10400</v>
      </c>
      <c r="BR10" s="120">
        <v>0</v>
      </c>
      <c r="BS10" s="120">
        <v>29992</v>
      </c>
      <c r="BT10" s="120">
        <v>0</v>
      </c>
      <c r="BU10" s="120">
        <f t="shared" si="24"/>
        <v>79111</v>
      </c>
      <c r="BV10" s="120">
        <v>0</v>
      </c>
      <c r="BW10" s="120">
        <v>79111</v>
      </c>
      <c r="BX10" s="120">
        <v>0</v>
      </c>
      <c r="BY10" s="120">
        <v>0</v>
      </c>
      <c r="BZ10" s="120">
        <f t="shared" si="25"/>
        <v>131799</v>
      </c>
      <c r="CA10" s="120">
        <v>0</v>
      </c>
      <c r="CB10" s="120">
        <v>131799</v>
      </c>
      <c r="CC10" s="120">
        <v>0</v>
      </c>
      <c r="CD10" s="120">
        <v>0</v>
      </c>
      <c r="CE10" s="121" t="s">
        <v>306</v>
      </c>
      <c r="CF10" s="120">
        <v>0</v>
      </c>
      <c r="CG10" s="120">
        <v>42</v>
      </c>
      <c r="CH10" s="120">
        <f t="shared" si="26"/>
        <v>251344</v>
      </c>
      <c r="CI10" s="120">
        <f t="shared" si="27"/>
        <v>45448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45448</v>
      </c>
      <c r="CP10" s="121" t="s">
        <v>306</v>
      </c>
      <c r="CQ10" s="120">
        <f t="shared" si="34"/>
        <v>1652253</v>
      </c>
      <c r="CR10" s="120">
        <f t="shared" si="35"/>
        <v>207859</v>
      </c>
      <c r="CS10" s="120">
        <f t="shared" si="36"/>
        <v>43826</v>
      </c>
      <c r="CT10" s="120">
        <f t="shared" si="37"/>
        <v>0</v>
      </c>
      <c r="CU10" s="120">
        <f t="shared" si="38"/>
        <v>164033</v>
      </c>
      <c r="CV10" s="120">
        <f t="shared" si="39"/>
        <v>0</v>
      </c>
      <c r="CW10" s="120">
        <f t="shared" si="40"/>
        <v>799854</v>
      </c>
      <c r="CX10" s="120">
        <f t="shared" si="41"/>
        <v>0</v>
      </c>
      <c r="CY10" s="120">
        <f t="shared" si="42"/>
        <v>790790</v>
      </c>
      <c r="CZ10" s="120">
        <f t="shared" si="43"/>
        <v>9064</v>
      </c>
      <c r="DA10" s="120">
        <f t="shared" si="44"/>
        <v>0</v>
      </c>
      <c r="DB10" s="120">
        <f t="shared" si="45"/>
        <v>644540</v>
      </c>
      <c r="DC10" s="120">
        <f t="shared" si="46"/>
        <v>0</v>
      </c>
      <c r="DD10" s="120">
        <f t="shared" si="47"/>
        <v>644540</v>
      </c>
      <c r="DE10" s="120">
        <f t="shared" si="48"/>
        <v>0</v>
      </c>
      <c r="DF10" s="120">
        <f t="shared" si="49"/>
        <v>0</v>
      </c>
      <c r="DG10" s="121" t="s">
        <v>306</v>
      </c>
      <c r="DH10" s="120">
        <f t="shared" si="50"/>
        <v>0</v>
      </c>
      <c r="DI10" s="120">
        <f t="shared" si="51"/>
        <v>32561</v>
      </c>
      <c r="DJ10" s="120">
        <f t="shared" si="52"/>
        <v>1730262</v>
      </c>
    </row>
    <row r="11" spans="1:114" s="122" customFormat="1" ht="12" customHeight="1">
      <c r="A11" s="118" t="s">
        <v>42</v>
      </c>
      <c r="B11" s="133" t="s">
        <v>50</v>
      </c>
      <c r="C11" s="118" t="s">
        <v>51</v>
      </c>
      <c r="D11" s="120">
        <f t="shared" si="0"/>
        <v>11347</v>
      </c>
      <c r="E11" s="120">
        <f t="shared" si="1"/>
        <v>11347</v>
      </c>
      <c r="F11" s="120">
        <v>0</v>
      </c>
      <c r="G11" s="120">
        <v>0</v>
      </c>
      <c r="H11" s="120">
        <v>0</v>
      </c>
      <c r="I11" s="120">
        <v>8052</v>
      </c>
      <c r="J11" s="120">
        <v>340564</v>
      </c>
      <c r="K11" s="120">
        <v>3295</v>
      </c>
      <c r="L11" s="120">
        <v>0</v>
      </c>
      <c r="M11" s="120">
        <f t="shared" si="2"/>
        <v>20</v>
      </c>
      <c r="N11" s="120">
        <f t="shared" si="3"/>
        <v>20</v>
      </c>
      <c r="O11" s="120">
        <v>0</v>
      </c>
      <c r="P11" s="120">
        <v>0</v>
      </c>
      <c r="Q11" s="120">
        <v>0</v>
      </c>
      <c r="R11" s="120">
        <v>0</v>
      </c>
      <c r="S11" s="120">
        <v>59634</v>
      </c>
      <c r="T11" s="120">
        <v>20</v>
      </c>
      <c r="U11" s="120">
        <v>0</v>
      </c>
      <c r="V11" s="120">
        <f t="shared" si="4"/>
        <v>11367</v>
      </c>
      <c r="W11" s="120">
        <f t="shared" si="5"/>
        <v>11367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8052</v>
      </c>
      <c r="AB11" s="120">
        <f t="shared" si="10"/>
        <v>400198</v>
      </c>
      <c r="AC11" s="120">
        <f t="shared" si="11"/>
        <v>3315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306</v>
      </c>
      <c r="AM11" s="120">
        <f t="shared" si="15"/>
        <v>326567</v>
      </c>
      <c r="AN11" s="120">
        <f t="shared" si="16"/>
        <v>133829</v>
      </c>
      <c r="AO11" s="120">
        <v>40731</v>
      </c>
      <c r="AP11" s="120">
        <v>0</v>
      </c>
      <c r="AQ11" s="120">
        <v>93098</v>
      </c>
      <c r="AR11" s="120">
        <v>0</v>
      </c>
      <c r="AS11" s="120">
        <f t="shared" si="17"/>
        <v>185889</v>
      </c>
      <c r="AT11" s="120">
        <v>0</v>
      </c>
      <c r="AU11" s="120">
        <v>185889</v>
      </c>
      <c r="AV11" s="120">
        <v>0</v>
      </c>
      <c r="AW11" s="120">
        <v>0</v>
      </c>
      <c r="AX11" s="120">
        <f t="shared" si="18"/>
        <v>6849</v>
      </c>
      <c r="AY11" s="120">
        <v>0</v>
      </c>
      <c r="AZ11" s="120">
        <v>6849</v>
      </c>
      <c r="BA11" s="120">
        <v>0</v>
      </c>
      <c r="BB11" s="120">
        <v>0</v>
      </c>
      <c r="BC11" s="121" t="s">
        <v>306</v>
      </c>
      <c r="BD11" s="120">
        <v>0</v>
      </c>
      <c r="BE11" s="120">
        <v>25344</v>
      </c>
      <c r="BF11" s="120">
        <f t="shared" si="19"/>
        <v>351911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306</v>
      </c>
      <c r="BO11" s="120">
        <f t="shared" si="22"/>
        <v>58251</v>
      </c>
      <c r="BP11" s="120">
        <f t="shared" si="23"/>
        <v>17170</v>
      </c>
      <c r="BQ11" s="120">
        <v>0</v>
      </c>
      <c r="BR11" s="120">
        <v>0</v>
      </c>
      <c r="BS11" s="120">
        <v>17170</v>
      </c>
      <c r="BT11" s="120">
        <v>0</v>
      </c>
      <c r="BU11" s="120">
        <f t="shared" si="24"/>
        <v>41081</v>
      </c>
      <c r="BV11" s="120">
        <v>0</v>
      </c>
      <c r="BW11" s="120">
        <v>41081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306</v>
      </c>
      <c r="CF11" s="120">
        <v>0</v>
      </c>
      <c r="CG11" s="120">
        <v>1403</v>
      </c>
      <c r="CH11" s="120">
        <f t="shared" si="26"/>
        <v>59654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306</v>
      </c>
      <c r="CQ11" s="120">
        <f t="shared" si="34"/>
        <v>384818</v>
      </c>
      <c r="CR11" s="120">
        <f t="shared" si="35"/>
        <v>150999</v>
      </c>
      <c r="CS11" s="120">
        <f t="shared" si="36"/>
        <v>40731</v>
      </c>
      <c r="CT11" s="120">
        <f t="shared" si="37"/>
        <v>0</v>
      </c>
      <c r="CU11" s="120">
        <f t="shared" si="38"/>
        <v>110268</v>
      </c>
      <c r="CV11" s="120">
        <f t="shared" si="39"/>
        <v>0</v>
      </c>
      <c r="CW11" s="120">
        <f t="shared" si="40"/>
        <v>226970</v>
      </c>
      <c r="CX11" s="120">
        <f t="shared" si="41"/>
        <v>0</v>
      </c>
      <c r="CY11" s="120">
        <f t="shared" si="42"/>
        <v>226970</v>
      </c>
      <c r="CZ11" s="120">
        <f t="shared" si="43"/>
        <v>0</v>
      </c>
      <c r="DA11" s="120">
        <f t="shared" si="44"/>
        <v>0</v>
      </c>
      <c r="DB11" s="120">
        <f t="shared" si="45"/>
        <v>6849</v>
      </c>
      <c r="DC11" s="120">
        <f t="shared" si="46"/>
        <v>0</v>
      </c>
      <c r="DD11" s="120">
        <f t="shared" si="47"/>
        <v>6849</v>
      </c>
      <c r="DE11" s="120">
        <f t="shared" si="48"/>
        <v>0</v>
      </c>
      <c r="DF11" s="120">
        <f t="shared" si="49"/>
        <v>0</v>
      </c>
      <c r="DG11" s="121" t="s">
        <v>306</v>
      </c>
      <c r="DH11" s="120">
        <f t="shared" si="50"/>
        <v>0</v>
      </c>
      <c r="DI11" s="120">
        <f t="shared" si="51"/>
        <v>26747</v>
      </c>
      <c r="DJ11" s="120">
        <f t="shared" si="52"/>
        <v>411565</v>
      </c>
    </row>
    <row r="12" spans="1:114" s="122" customFormat="1" ht="12" customHeight="1">
      <c r="A12" s="118" t="s">
        <v>42</v>
      </c>
      <c r="B12" s="133" t="s">
        <v>52</v>
      </c>
      <c r="C12" s="118" t="s">
        <v>53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372</v>
      </c>
      <c r="N12" s="130">
        <f t="shared" si="3"/>
        <v>372</v>
      </c>
      <c r="O12" s="130">
        <v>0</v>
      </c>
      <c r="P12" s="130">
        <v>30</v>
      </c>
      <c r="Q12" s="130">
        <v>0</v>
      </c>
      <c r="R12" s="130">
        <v>307</v>
      </c>
      <c r="S12" s="130">
        <v>100100</v>
      </c>
      <c r="T12" s="130">
        <v>35</v>
      </c>
      <c r="U12" s="130">
        <v>0</v>
      </c>
      <c r="V12" s="130">
        <f t="shared" si="4"/>
        <v>372</v>
      </c>
      <c r="W12" s="130">
        <f t="shared" si="5"/>
        <v>372</v>
      </c>
      <c r="X12" s="130">
        <f t="shared" si="6"/>
        <v>0</v>
      </c>
      <c r="Y12" s="130">
        <f t="shared" si="7"/>
        <v>30</v>
      </c>
      <c r="Z12" s="130">
        <f t="shared" si="8"/>
        <v>0</v>
      </c>
      <c r="AA12" s="130">
        <f t="shared" si="9"/>
        <v>307</v>
      </c>
      <c r="AB12" s="130">
        <f t="shared" si="10"/>
        <v>100100</v>
      </c>
      <c r="AC12" s="130">
        <f t="shared" si="11"/>
        <v>35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306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306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306</v>
      </c>
      <c r="BO12" s="130">
        <f t="shared" si="22"/>
        <v>84863</v>
      </c>
      <c r="BP12" s="130">
        <f t="shared" si="23"/>
        <v>28663</v>
      </c>
      <c r="BQ12" s="130">
        <v>28663</v>
      </c>
      <c r="BR12" s="130">
        <v>0</v>
      </c>
      <c r="BS12" s="130">
        <v>0</v>
      </c>
      <c r="BT12" s="130">
        <v>0</v>
      </c>
      <c r="BU12" s="130">
        <f t="shared" si="24"/>
        <v>56200</v>
      </c>
      <c r="BV12" s="130">
        <v>0</v>
      </c>
      <c r="BW12" s="130">
        <v>56200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306</v>
      </c>
      <c r="CF12" s="130">
        <v>0</v>
      </c>
      <c r="CG12" s="130">
        <v>15609</v>
      </c>
      <c r="CH12" s="130">
        <f t="shared" si="26"/>
        <v>100472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306</v>
      </c>
      <c r="CQ12" s="130">
        <f t="shared" si="34"/>
        <v>84863</v>
      </c>
      <c r="CR12" s="130">
        <f t="shared" si="35"/>
        <v>28663</v>
      </c>
      <c r="CS12" s="130">
        <f t="shared" si="36"/>
        <v>28663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56200</v>
      </c>
      <c r="CX12" s="130">
        <f t="shared" si="41"/>
        <v>0</v>
      </c>
      <c r="CY12" s="130">
        <f t="shared" si="42"/>
        <v>56200</v>
      </c>
      <c r="CZ12" s="130">
        <f t="shared" si="43"/>
        <v>0</v>
      </c>
      <c r="DA12" s="130">
        <f t="shared" si="44"/>
        <v>0</v>
      </c>
      <c r="DB12" s="130">
        <f t="shared" si="45"/>
        <v>0</v>
      </c>
      <c r="DC12" s="130">
        <f t="shared" si="46"/>
        <v>0</v>
      </c>
      <c r="DD12" s="130">
        <f t="shared" si="47"/>
        <v>0</v>
      </c>
      <c r="DE12" s="130">
        <f t="shared" si="48"/>
        <v>0</v>
      </c>
      <c r="DF12" s="130">
        <f t="shared" si="49"/>
        <v>0</v>
      </c>
      <c r="DG12" s="131" t="s">
        <v>306</v>
      </c>
      <c r="DH12" s="130">
        <f t="shared" si="50"/>
        <v>0</v>
      </c>
      <c r="DI12" s="130">
        <f t="shared" si="51"/>
        <v>15609</v>
      </c>
      <c r="DJ12" s="130">
        <f t="shared" si="52"/>
        <v>100472</v>
      </c>
    </row>
    <row r="13" spans="1:114" s="122" customFormat="1" ht="12" customHeight="1">
      <c r="A13" s="118" t="s">
        <v>42</v>
      </c>
      <c r="B13" s="133" t="s">
        <v>54</v>
      </c>
      <c r="C13" s="118" t="s">
        <v>55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76343</v>
      </c>
      <c r="T13" s="130">
        <v>0</v>
      </c>
      <c r="U13" s="130">
        <v>0</v>
      </c>
      <c r="V13" s="130">
        <f t="shared" si="4"/>
        <v>0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76343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306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306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306</v>
      </c>
      <c r="BO13" s="130">
        <f t="shared" si="22"/>
        <v>76293</v>
      </c>
      <c r="BP13" s="130">
        <f t="shared" si="23"/>
        <v>3792</v>
      </c>
      <c r="BQ13" s="130">
        <v>3792</v>
      </c>
      <c r="BR13" s="130">
        <v>0</v>
      </c>
      <c r="BS13" s="130">
        <v>0</v>
      </c>
      <c r="BT13" s="130">
        <v>0</v>
      </c>
      <c r="BU13" s="130">
        <f t="shared" si="24"/>
        <v>52852</v>
      </c>
      <c r="BV13" s="130">
        <v>0</v>
      </c>
      <c r="BW13" s="130">
        <v>52852</v>
      </c>
      <c r="BX13" s="130">
        <v>0</v>
      </c>
      <c r="BY13" s="130">
        <v>0</v>
      </c>
      <c r="BZ13" s="130">
        <f t="shared" si="25"/>
        <v>19649</v>
      </c>
      <c r="CA13" s="130">
        <v>0</v>
      </c>
      <c r="CB13" s="130">
        <v>16128</v>
      </c>
      <c r="CC13" s="130">
        <v>60</v>
      </c>
      <c r="CD13" s="130">
        <v>3461</v>
      </c>
      <c r="CE13" s="131" t="s">
        <v>306</v>
      </c>
      <c r="CF13" s="130">
        <v>0</v>
      </c>
      <c r="CG13" s="130">
        <v>50</v>
      </c>
      <c r="CH13" s="130">
        <f t="shared" si="26"/>
        <v>76343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306</v>
      </c>
      <c r="CQ13" s="130">
        <f t="shared" si="34"/>
        <v>76293</v>
      </c>
      <c r="CR13" s="130">
        <f t="shared" si="35"/>
        <v>3792</v>
      </c>
      <c r="CS13" s="130">
        <f t="shared" si="36"/>
        <v>3792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52852</v>
      </c>
      <c r="CX13" s="130">
        <f t="shared" si="41"/>
        <v>0</v>
      </c>
      <c r="CY13" s="130">
        <f t="shared" si="42"/>
        <v>52852</v>
      </c>
      <c r="CZ13" s="130">
        <f t="shared" si="43"/>
        <v>0</v>
      </c>
      <c r="DA13" s="130">
        <f t="shared" si="44"/>
        <v>0</v>
      </c>
      <c r="DB13" s="130">
        <f t="shared" si="45"/>
        <v>19649</v>
      </c>
      <c r="DC13" s="130">
        <f t="shared" si="46"/>
        <v>0</v>
      </c>
      <c r="DD13" s="130">
        <f t="shared" si="47"/>
        <v>16128</v>
      </c>
      <c r="DE13" s="130">
        <f t="shared" si="48"/>
        <v>60</v>
      </c>
      <c r="DF13" s="130">
        <f t="shared" si="49"/>
        <v>3461</v>
      </c>
      <c r="DG13" s="131" t="s">
        <v>306</v>
      </c>
      <c r="DH13" s="130">
        <f t="shared" si="50"/>
        <v>0</v>
      </c>
      <c r="DI13" s="130">
        <f t="shared" si="51"/>
        <v>50</v>
      </c>
      <c r="DJ13" s="130">
        <f t="shared" si="52"/>
        <v>76343</v>
      </c>
    </row>
    <row r="14" spans="1:114" s="122" customFormat="1" ht="12" customHeight="1">
      <c r="A14" s="118" t="s">
        <v>42</v>
      </c>
      <c r="B14" s="133" t="s">
        <v>56</v>
      </c>
      <c r="C14" s="118" t="s">
        <v>57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90150</v>
      </c>
      <c r="T14" s="130">
        <v>0</v>
      </c>
      <c r="U14" s="130">
        <v>0</v>
      </c>
      <c r="V14" s="130">
        <f t="shared" si="4"/>
        <v>0</v>
      </c>
      <c r="W14" s="130">
        <f t="shared" si="5"/>
        <v>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90150</v>
      </c>
      <c r="AC14" s="130">
        <f t="shared" si="11"/>
        <v>0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306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306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306</v>
      </c>
      <c r="BO14" s="130">
        <f t="shared" si="22"/>
        <v>57110</v>
      </c>
      <c r="BP14" s="130">
        <f t="shared" si="23"/>
        <v>154</v>
      </c>
      <c r="BQ14" s="130">
        <v>154</v>
      </c>
      <c r="BR14" s="130">
        <v>0</v>
      </c>
      <c r="BS14" s="130">
        <v>0</v>
      </c>
      <c r="BT14" s="130">
        <v>0</v>
      </c>
      <c r="BU14" s="130">
        <f t="shared" si="24"/>
        <v>11690</v>
      </c>
      <c r="BV14" s="130">
        <v>0</v>
      </c>
      <c r="BW14" s="130">
        <v>11690</v>
      </c>
      <c r="BX14" s="130">
        <v>0</v>
      </c>
      <c r="BY14" s="130">
        <v>0</v>
      </c>
      <c r="BZ14" s="130">
        <f t="shared" si="25"/>
        <v>45266</v>
      </c>
      <c r="CA14" s="130">
        <v>0</v>
      </c>
      <c r="CB14" s="130">
        <v>45266</v>
      </c>
      <c r="CC14" s="130">
        <v>0</v>
      </c>
      <c r="CD14" s="130">
        <v>0</v>
      </c>
      <c r="CE14" s="131" t="s">
        <v>306</v>
      </c>
      <c r="CF14" s="130">
        <v>0</v>
      </c>
      <c r="CG14" s="130">
        <v>33040</v>
      </c>
      <c r="CH14" s="130">
        <f t="shared" si="26"/>
        <v>90150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306</v>
      </c>
      <c r="CQ14" s="130">
        <f t="shared" si="34"/>
        <v>57110</v>
      </c>
      <c r="CR14" s="130">
        <f t="shared" si="35"/>
        <v>154</v>
      </c>
      <c r="CS14" s="130">
        <f t="shared" si="36"/>
        <v>154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11690</v>
      </c>
      <c r="CX14" s="130">
        <f t="shared" si="41"/>
        <v>0</v>
      </c>
      <c r="CY14" s="130">
        <f t="shared" si="42"/>
        <v>11690</v>
      </c>
      <c r="CZ14" s="130">
        <f t="shared" si="43"/>
        <v>0</v>
      </c>
      <c r="DA14" s="130">
        <f t="shared" si="44"/>
        <v>0</v>
      </c>
      <c r="DB14" s="130">
        <f t="shared" si="45"/>
        <v>45266</v>
      </c>
      <c r="DC14" s="130">
        <f t="shared" si="46"/>
        <v>0</v>
      </c>
      <c r="DD14" s="130">
        <f t="shared" si="47"/>
        <v>45266</v>
      </c>
      <c r="DE14" s="130">
        <f t="shared" si="48"/>
        <v>0</v>
      </c>
      <c r="DF14" s="130">
        <f t="shared" si="49"/>
        <v>0</v>
      </c>
      <c r="DG14" s="131" t="s">
        <v>306</v>
      </c>
      <c r="DH14" s="130">
        <f t="shared" si="50"/>
        <v>0</v>
      </c>
      <c r="DI14" s="130">
        <f t="shared" si="51"/>
        <v>33040</v>
      </c>
      <c r="DJ14" s="130">
        <f t="shared" si="52"/>
        <v>90150</v>
      </c>
    </row>
    <row r="15" spans="1:114" s="122" customFormat="1" ht="12" customHeight="1">
      <c r="A15" s="118" t="s">
        <v>42</v>
      </c>
      <c r="B15" s="133" t="s">
        <v>58</v>
      </c>
      <c r="C15" s="118" t="s">
        <v>59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f t="shared" si="2"/>
        <v>312866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445430</v>
      </c>
      <c r="T15" s="130">
        <v>0</v>
      </c>
      <c r="U15" s="130">
        <v>312866</v>
      </c>
      <c r="V15" s="130">
        <f t="shared" si="4"/>
        <v>312866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0">
        <f t="shared" si="10"/>
        <v>445430</v>
      </c>
      <c r="AC15" s="130">
        <f t="shared" si="11"/>
        <v>0</v>
      </c>
      <c r="AD15" s="130">
        <f t="shared" si="12"/>
        <v>312866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306</v>
      </c>
      <c r="AM15" s="130">
        <f t="shared" si="15"/>
        <v>0</v>
      </c>
      <c r="AN15" s="130">
        <f t="shared" si="16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7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8"/>
        <v>0</v>
      </c>
      <c r="AY15" s="130">
        <v>0</v>
      </c>
      <c r="AZ15" s="130">
        <v>0</v>
      </c>
      <c r="BA15" s="130">
        <v>0</v>
      </c>
      <c r="BB15" s="130">
        <v>0</v>
      </c>
      <c r="BC15" s="131" t="s">
        <v>306</v>
      </c>
      <c r="BD15" s="130">
        <v>0</v>
      </c>
      <c r="BE15" s="130">
        <v>0</v>
      </c>
      <c r="BF15" s="130">
        <f t="shared" si="19"/>
        <v>0</v>
      </c>
      <c r="BG15" s="130">
        <f t="shared" si="20"/>
        <v>435470</v>
      </c>
      <c r="BH15" s="130">
        <f t="shared" si="21"/>
        <v>435470</v>
      </c>
      <c r="BI15" s="130">
        <v>0</v>
      </c>
      <c r="BJ15" s="130">
        <v>435470</v>
      </c>
      <c r="BK15" s="130">
        <v>0</v>
      </c>
      <c r="BL15" s="130">
        <v>0</v>
      </c>
      <c r="BM15" s="130">
        <v>0</v>
      </c>
      <c r="BN15" s="131" t="s">
        <v>306</v>
      </c>
      <c r="BO15" s="130">
        <f t="shared" si="22"/>
        <v>179630</v>
      </c>
      <c r="BP15" s="130">
        <f t="shared" si="23"/>
        <v>45205</v>
      </c>
      <c r="BQ15" s="130">
        <v>42632</v>
      </c>
      <c r="BR15" s="130">
        <v>0</v>
      </c>
      <c r="BS15" s="130">
        <v>2573</v>
      </c>
      <c r="BT15" s="130">
        <v>0</v>
      </c>
      <c r="BU15" s="130">
        <f t="shared" si="24"/>
        <v>100751</v>
      </c>
      <c r="BV15" s="130">
        <v>0</v>
      </c>
      <c r="BW15" s="130">
        <v>100751</v>
      </c>
      <c r="BX15" s="130">
        <v>0</v>
      </c>
      <c r="BY15" s="130">
        <v>0</v>
      </c>
      <c r="BZ15" s="130">
        <f t="shared" si="25"/>
        <v>33674</v>
      </c>
      <c r="CA15" s="130">
        <v>0</v>
      </c>
      <c r="CB15" s="130">
        <v>33674</v>
      </c>
      <c r="CC15" s="130">
        <v>0</v>
      </c>
      <c r="CD15" s="130">
        <v>0</v>
      </c>
      <c r="CE15" s="131" t="s">
        <v>306</v>
      </c>
      <c r="CF15" s="130">
        <v>0</v>
      </c>
      <c r="CG15" s="130">
        <v>143196</v>
      </c>
      <c r="CH15" s="130">
        <f t="shared" si="26"/>
        <v>758296</v>
      </c>
      <c r="CI15" s="130">
        <f t="shared" si="27"/>
        <v>435470</v>
      </c>
      <c r="CJ15" s="130">
        <f t="shared" si="28"/>
        <v>435470</v>
      </c>
      <c r="CK15" s="130">
        <f t="shared" si="29"/>
        <v>0</v>
      </c>
      <c r="CL15" s="130">
        <f t="shared" si="30"/>
        <v>435470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306</v>
      </c>
      <c r="CQ15" s="130">
        <f t="shared" si="34"/>
        <v>179630</v>
      </c>
      <c r="CR15" s="130">
        <f t="shared" si="35"/>
        <v>45205</v>
      </c>
      <c r="CS15" s="130">
        <f t="shared" si="36"/>
        <v>42632</v>
      </c>
      <c r="CT15" s="130">
        <f t="shared" si="37"/>
        <v>0</v>
      </c>
      <c r="CU15" s="130">
        <f t="shared" si="38"/>
        <v>2573</v>
      </c>
      <c r="CV15" s="130">
        <f t="shared" si="39"/>
        <v>0</v>
      </c>
      <c r="CW15" s="130">
        <f t="shared" si="40"/>
        <v>100751</v>
      </c>
      <c r="CX15" s="130">
        <f t="shared" si="41"/>
        <v>0</v>
      </c>
      <c r="CY15" s="130">
        <f t="shared" si="42"/>
        <v>100751</v>
      </c>
      <c r="CZ15" s="130">
        <f t="shared" si="43"/>
        <v>0</v>
      </c>
      <c r="DA15" s="130">
        <f t="shared" si="44"/>
        <v>0</v>
      </c>
      <c r="DB15" s="130">
        <f t="shared" si="45"/>
        <v>33674</v>
      </c>
      <c r="DC15" s="130">
        <f t="shared" si="46"/>
        <v>0</v>
      </c>
      <c r="DD15" s="130">
        <f t="shared" si="47"/>
        <v>33674</v>
      </c>
      <c r="DE15" s="130">
        <f t="shared" si="48"/>
        <v>0</v>
      </c>
      <c r="DF15" s="130">
        <f t="shared" si="49"/>
        <v>0</v>
      </c>
      <c r="DG15" s="131" t="s">
        <v>306</v>
      </c>
      <c r="DH15" s="130">
        <f t="shared" si="50"/>
        <v>0</v>
      </c>
      <c r="DI15" s="130">
        <f t="shared" si="51"/>
        <v>143196</v>
      </c>
      <c r="DJ15" s="130">
        <f t="shared" si="52"/>
        <v>758296</v>
      </c>
    </row>
    <row r="16" spans="1:114" s="122" customFormat="1" ht="12" customHeight="1">
      <c r="A16" s="118" t="s">
        <v>42</v>
      </c>
      <c r="B16" s="133" t="s">
        <v>60</v>
      </c>
      <c r="C16" s="118" t="s">
        <v>61</v>
      </c>
      <c r="D16" s="130">
        <f t="shared" si="0"/>
        <v>7143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115239</v>
      </c>
      <c r="K16" s="130">
        <v>0</v>
      </c>
      <c r="L16" s="130">
        <v>7143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7143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0">
        <f t="shared" si="10"/>
        <v>115239</v>
      </c>
      <c r="AC16" s="130">
        <f t="shared" si="11"/>
        <v>0</v>
      </c>
      <c r="AD16" s="130">
        <f t="shared" si="12"/>
        <v>7143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306</v>
      </c>
      <c r="AM16" s="130">
        <f t="shared" si="15"/>
        <v>108661</v>
      </c>
      <c r="AN16" s="130">
        <f t="shared" si="16"/>
        <v>43683</v>
      </c>
      <c r="AO16" s="130">
        <v>17952</v>
      </c>
      <c r="AP16" s="130">
        <v>0</v>
      </c>
      <c r="AQ16" s="130">
        <v>25731</v>
      </c>
      <c r="AR16" s="130">
        <v>0</v>
      </c>
      <c r="AS16" s="130">
        <f t="shared" si="17"/>
        <v>60263</v>
      </c>
      <c r="AT16" s="130">
        <v>0</v>
      </c>
      <c r="AU16" s="130">
        <v>60159</v>
      </c>
      <c r="AV16" s="130">
        <v>104</v>
      </c>
      <c r="AW16" s="130">
        <v>0</v>
      </c>
      <c r="AX16" s="130">
        <f t="shared" si="18"/>
        <v>4715</v>
      </c>
      <c r="AY16" s="130">
        <v>0</v>
      </c>
      <c r="AZ16" s="130">
        <v>4715</v>
      </c>
      <c r="BA16" s="130">
        <v>0</v>
      </c>
      <c r="BB16" s="130">
        <v>0</v>
      </c>
      <c r="BC16" s="131" t="s">
        <v>306</v>
      </c>
      <c r="BD16" s="130">
        <v>0</v>
      </c>
      <c r="BE16" s="130">
        <v>13721</v>
      </c>
      <c r="BF16" s="130">
        <f t="shared" si="19"/>
        <v>122382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306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306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306</v>
      </c>
      <c r="CQ16" s="130">
        <f t="shared" si="34"/>
        <v>108661</v>
      </c>
      <c r="CR16" s="130">
        <f t="shared" si="35"/>
        <v>43683</v>
      </c>
      <c r="CS16" s="130">
        <f t="shared" si="36"/>
        <v>17952</v>
      </c>
      <c r="CT16" s="130">
        <f t="shared" si="37"/>
        <v>0</v>
      </c>
      <c r="CU16" s="130">
        <f t="shared" si="38"/>
        <v>25731</v>
      </c>
      <c r="CV16" s="130">
        <f t="shared" si="39"/>
        <v>0</v>
      </c>
      <c r="CW16" s="130">
        <f t="shared" si="40"/>
        <v>60263</v>
      </c>
      <c r="CX16" s="130">
        <f t="shared" si="41"/>
        <v>0</v>
      </c>
      <c r="CY16" s="130">
        <f t="shared" si="42"/>
        <v>60159</v>
      </c>
      <c r="CZ16" s="130">
        <f t="shared" si="43"/>
        <v>104</v>
      </c>
      <c r="DA16" s="130">
        <f t="shared" si="44"/>
        <v>0</v>
      </c>
      <c r="DB16" s="130">
        <f t="shared" si="45"/>
        <v>4715</v>
      </c>
      <c r="DC16" s="130">
        <f t="shared" si="46"/>
        <v>0</v>
      </c>
      <c r="DD16" s="130">
        <f t="shared" si="47"/>
        <v>4715</v>
      </c>
      <c r="DE16" s="130">
        <f t="shared" si="48"/>
        <v>0</v>
      </c>
      <c r="DF16" s="130">
        <f t="shared" si="49"/>
        <v>0</v>
      </c>
      <c r="DG16" s="131" t="s">
        <v>306</v>
      </c>
      <c r="DH16" s="130">
        <f t="shared" si="50"/>
        <v>0</v>
      </c>
      <c r="DI16" s="130">
        <f t="shared" si="51"/>
        <v>13721</v>
      </c>
      <c r="DJ16" s="130">
        <f t="shared" si="52"/>
        <v>122382</v>
      </c>
    </row>
    <row r="17" spans="1:114" s="122" customFormat="1" ht="12" customHeight="1">
      <c r="A17" s="118" t="s">
        <v>42</v>
      </c>
      <c r="B17" s="133" t="s">
        <v>62</v>
      </c>
      <c r="C17" s="118" t="s">
        <v>63</v>
      </c>
      <c r="D17" s="130">
        <f t="shared" si="0"/>
        <v>152705</v>
      </c>
      <c r="E17" s="130">
        <f t="shared" si="1"/>
        <v>152705</v>
      </c>
      <c r="F17" s="130">
        <v>0</v>
      </c>
      <c r="G17" s="130">
        <v>0</v>
      </c>
      <c r="H17" s="130">
        <v>0</v>
      </c>
      <c r="I17" s="130">
        <v>147706</v>
      </c>
      <c r="J17" s="130">
        <v>328186</v>
      </c>
      <c r="K17" s="130">
        <v>4999</v>
      </c>
      <c r="L17" s="130">
        <v>0</v>
      </c>
      <c r="M17" s="130">
        <f t="shared" si="2"/>
        <v>1484</v>
      </c>
      <c r="N17" s="130">
        <f t="shared" si="3"/>
        <v>1484</v>
      </c>
      <c r="O17" s="130">
        <v>0</v>
      </c>
      <c r="P17" s="130">
        <v>0</v>
      </c>
      <c r="Q17" s="130">
        <v>0</v>
      </c>
      <c r="R17" s="130">
        <v>0</v>
      </c>
      <c r="S17" s="130">
        <v>256038</v>
      </c>
      <c r="T17" s="130">
        <v>1484</v>
      </c>
      <c r="U17" s="130">
        <v>0</v>
      </c>
      <c r="V17" s="130">
        <f t="shared" si="4"/>
        <v>154189</v>
      </c>
      <c r="W17" s="130">
        <f t="shared" si="5"/>
        <v>154189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147706</v>
      </c>
      <c r="AB17" s="130">
        <f t="shared" si="10"/>
        <v>584224</v>
      </c>
      <c r="AC17" s="130">
        <f t="shared" si="11"/>
        <v>6483</v>
      </c>
      <c r="AD17" s="130">
        <f t="shared" si="12"/>
        <v>0</v>
      </c>
      <c r="AE17" s="130">
        <f t="shared" si="13"/>
        <v>1260</v>
      </c>
      <c r="AF17" s="130">
        <f t="shared" si="14"/>
        <v>1260</v>
      </c>
      <c r="AG17" s="130">
        <v>0</v>
      </c>
      <c r="AH17" s="130">
        <v>1260</v>
      </c>
      <c r="AI17" s="130">
        <v>0</v>
      </c>
      <c r="AJ17" s="130">
        <v>0</v>
      </c>
      <c r="AK17" s="130">
        <v>0</v>
      </c>
      <c r="AL17" s="131" t="s">
        <v>306</v>
      </c>
      <c r="AM17" s="130">
        <f t="shared" si="15"/>
        <v>479631</v>
      </c>
      <c r="AN17" s="130">
        <f t="shared" si="16"/>
        <v>56649</v>
      </c>
      <c r="AO17" s="130">
        <v>56649</v>
      </c>
      <c r="AP17" s="130">
        <v>0</v>
      </c>
      <c r="AQ17" s="130">
        <v>0</v>
      </c>
      <c r="AR17" s="130">
        <v>0</v>
      </c>
      <c r="AS17" s="130">
        <f t="shared" si="17"/>
        <v>214560</v>
      </c>
      <c r="AT17" s="130">
        <v>0</v>
      </c>
      <c r="AU17" s="130">
        <v>214560</v>
      </c>
      <c r="AV17" s="130">
        <v>0</v>
      </c>
      <c r="AW17" s="130">
        <v>0</v>
      </c>
      <c r="AX17" s="130">
        <f t="shared" si="18"/>
        <v>208422</v>
      </c>
      <c r="AY17" s="130">
        <v>0</v>
      </c>
      <c r="AZ17" s="130">
        <v>183708</v>
      </c>
      <c r="BA17" s="130">
        <v>0</v>
      </c>
      <c r="BB17" s="130">
        <v>24714</v>
      </c>
      <c r="BC17" s="131" t="s">
        <v>306</v>
      </c>
      <c r="BD17" s="130">
        <v>0</v>
      </c>
      <c r="BE17" s="130">
        <v>0</v>
      </c>
      <c r="BF17" s="130">
        <f t="shared" si="19"/>
        <v>480891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306</v>
      </c>
      <c r="BO17" s="130">
        <f t="shared" si="22"/>
        <v>257522</v>
      </c>
      <c r="BP17" s="130">
        <f t="shared" si="23"/>
        <v>21471</v>
      </c>
      <c r="BQ17" s="130">
        <v>21471</v>
      </c>
      <c r="BR17" s="130">
        <v>0</v>
      </c>
      <c r="BS17" s="130">
        <v>0</v>
      </c>
      <c r="BT17" s="130">
        <v>0</v>
      </c>
      <c r="BU17" s="130">
        <f t="shared" si="24"/>
        <v>120290</v>
      </c>
      <c r="BV17" s="130">
        <v>0</v>
      </c>
      <c r="BW17" s="130">
        <v>120290</v>
      </c>
      <c r="BX17" s="130">
        <v>0</v>
      </c>
      <c r="BY17" s="130">
        <v>0</v>
      </c>
      <c r="BZ17" s="130">
        <f t="shared" si="25"/>
        <v>115761</v>
      </c>
      <c r="CA17" s="130">
        <v>2943</v>
      </c>
      <c r="CB17" s="130">
        <v>112791</v>
      </c>
      <c r="CC17" s="130">
        <v>0</v>
      </c>
      <c r="CD17" s="130">
        <v>27</v>
      </c>
      <c r="CE17" s="131" t="s">
        <v>306</v>
      </c>
      <c r="CF17" s="130">
        <v>0</v>
      </c>
      <c r="CG17" s="130">
        <v>0</v>
      </c>
      <c r="CH17" s="130">
        <f t="shared" si="26"/>
        <v>257522</v>
      </c>
      <c r="CI17" s="130">
        <f t="shared" si="27"/>
        <v>1260</v>
      </c>
      <c r="CJ17" s="130">
        <f t="shared" si="28"/>
        <v>1260</v>
      </c>
      <c r="CK17" s="130">
        <f t="shared" si="29"/>
        <v>0</v>
      </c>
      <c r="CL17" s="130">
        <f t="shared" si="30"/>
        <v>1260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306</v>
      </c>
      <c r="CQ17" s="130">
        <f t="shared" si="34"/>
        <v>737153</v>
      </c>
      <c r="CR17" s="130">
        <f t="shared" si="35"/>
        <v>78120</v>
      </c>
      <c r="CS17" s="130">
        <f t="shared" si="36"/>
        <v>78120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334850</v>
      </c>
      <c r="CX17" s="130">
        <f t="shared" si="41"/>
        <v>0</v>
      </c>
      <c r="CY17" s="130">
        <f t="shared" si="42"/>
        <v>334850</v>
      </c>
      <c r="CZ17" s="130">
        <f t="shared" si="43"/>
        <v>0</v>
      </c>
      <c r="DA17" s="130">
        <f t="shared" si="44"/>
        <v>0</v>
      </c>
      <c r="DB17" s="130">
        <f t="shared" si="45"/>
        <v>324183</v>
      </c>
      <c r="DC17" s="130">
        <f t="shared" si="46"/>
        <v>2943</v>
      </c>
      <c r="DD17" s="130">
        <f t="shared" si="47"/>
        <v>296499</v>
      </c>
      <c r="DE17" s="130">
        <f t="shared" si="48"/>
        <v>0</v>
      </c>
      <c r="DF17" s="130">
        <f t="shared" si="49"/>
        <v>24741</v>
      </c>
      <c r="DG17" s="131" t="s">
        <v>306</v>
      </c>
      <c r="DH17" s="130">
        <f t="shared" si="50"/>
        <v>0</v>
      </c>
      <c r="DI17" s="130">
        <f t="shared" si="51"/>
        <v>0</v>
      </c>
      <c r="DJ17" s="130">
        <f t="shared" si="52"/>
        <v>738413</v>
      </c>
    </row>
    <row r="18" spans="1:114" s="122" customFormat="1" ht="12" customHeight="1">
      <c r="A18" s="118" t="s">
        <v>42</v>
      </c>
      <c r="B18" s="133" t="s">
        <v>64</v>
      </c>
      <c r="C18" s="118" t="s">
        <v>65</v>
      </c>
      <c r="D18" s="130">
        <f t="shared" si="0"/>
        <v>35143</v>
      </c>
      <c r="E18" s="130">
        <f t="shared" si="1"/>
        <v>35143</v>
      </c>
      <c r="F18" s="130">
        <v>0</v>
      </c>
      <c r="G18" s="130">
        <v>0</v>
      </c>
      <c r="H18" s="130">
        <v>0</v>
      </c>
      <c r="I18" s="130">
        <v>0</v>
      </c>
      <c r="J18" s="130">
        <v>449352</v>
      </c>
      <c r="K18" s="130">
        <v>35143</v>
      </c>
      <c r="L18" s="130">
        <v>0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f t="shared" si="4"/>
        <v>35143</v>
      </c>
      <c r="W18" s="130">
        <f t="shared" si="5"/>
        <v>35143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0">
        <f t="shared" si="10"/>
        <v>449352</v>
      </c>
      <c r="AC18" s="130">
        <f t="shared" si="11"/>
        <v>35143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306</v>
      </c>
      <c r="AM18" s="130">
        <f t="shared" si="15"/>
        <v>419495</v>
      </c>
      <c r="AN18" s="130">
        <f t="shared" si="16"/>
        <v>76446</v>
      </c>
      <c r="AO18" s="130">
        <v>62020</v>
      </c>
      <c r="AP18" s="130">
        <v>0</v>
      </c>
      <c r="AQ18" s="130">
        <v>14426</v>
      </c>
      <c r="AR18" s="130">
        <v>0</v>
      </c>
      <c r="AS18" s="130">
        <f t="shared" si="17"/>
        <v>158355</v>
      </c>
      <c r="AT18" s="130">
        <v>0</v>
      </c>
      <c r="AU18" s="130">
        <v>81536</v>
      </c>
      <c r="AV18" s="130">
        <v>76819</v>
      </c>
      <c r="AW18" s="130">
        <v>0</v>
      </c>
      <c r="AX18" s="130">
        <f t="shared" si="18"/>
        <v>184694</v>
      </c>
      <c r="AY18" s="130">
        <v>0</v>
      </c>
      <c r="AZ18" s="130">
        <v>128100</v>
      </c>
      <c r="BA18" s="130">
        <v>56594</v>
      </c>
      <c r="BB18" s="130">
        <v>0</v>
      </c>
      <c r="BC18" s="131" t="s">
        <v>306</v>
      </c>
      <c r="BD18" s="130">
        <v>0</v>
      </c>
      <c r="BE18" s="130">
        <v>65000</v>
      </c>
      <c r="BF18" s="130">
        <f t="shared" si="19"/>
        <v>484495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306</v>
      </c>
      <c r="BO18" s="130">
        <f t="shared" si="22"/>
        <v>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0</v>
      </c>
      <c r="CA18" s="130">
        <v>0</v>
      </c>
      <c r="CB18" s="130">
        <v>0</v>
      </c>
      <c r="CC18" s="130">
        <v>0</v>
      </c>
      <c r="CD18" s="130">
        <v>0</v>
      </c>
      <c r="CE18" s="131" t="s">
        <v>306</v>
      </c>
      <c r="CF18" s="130">
        <v>0</v>
      </c>
      <c r="CG18" s="130">
        <v>0</v>
      </c>
      <c r="CH18" s="130">
        <f t="shared" si="26"/>
        <v>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306</v>
      </c>
      <c r="CQ18" s="130">
        <f t="shared" si="34"/>
        <v>419495</v>
      </c>
      <c r="CR18" s="130">
        <f t="shared" si="35"/>
        <v>76446</v>
      </c>
      <c r="CS18" s="130">
        <f t="shared" si="36"/>
        <v>62020</v>
      </c>
      <c r="CT18" s="130">
        <f t="shared" si="37"/>
        <v>0</v>
      </c>
      <c r="CU18" s="130">
        <f t="shared" si="38"/>
        <v>14426</v>
      </c>
      <c r="CV18" s="130">
        <f t="shared" si="39"/>
        <v>0</v>
      </c>
      <c r="CW18" s="130">
        <f t="shared" si="40"/>
        <v>158355</v>
      </c>
      <c r="CX18" s="130">
        <f t="shared" si="41"/>
        <v>0</v>
      </c>
      <c r="CY18" s="130">
        <f t="shared" si="42"/>
        <v>81536</v>
      </c>
      <c r="CZ18" s="130">
        <f t="shared" si="43"/>
        <v>76819</v>
      </c>
      <c r="DA18" s="130">
        <f t="shared" si="44"/>
        <v>0</v>
      </c>
      <c r="DB18" s="130">
        <f t="shared" si="45"/>
        <v>184694</v>
      </c>
      <c r="DC18" s="130">
        <f t="shared" si="46"/>
        <v>0</v>
      </c>
      <c r="DD18" s="130">
        <f t="shared" si="47"/>
        <v>128100</v>
      </c>
      <c r="DE18" s="130">
        <f t="shared" si="48"/>
        <v>56594</v>
      </c>
      <c r="DF18" s="130">
        <f t="shared" si="49"/>
        <v>0</v>
      </c>
      <c r="DG18" s="131" t="s">
        <v>306</v>
      </c>
      <c r="DH18" s="130">
        <f t="shared" si="50"/>
        <v>0</v>
      </c>
      <c r="DI18" s="130">
        <f t="shared" si="51"/>
        <v>65000</v>
      </c>
      <c r="DJ18" s="130">
        <f t="shared" si="52"/>
        <v>484495</v>
      </c>
    </row>
    <row r="19" spans="1:114" s="122" customFormat="1" ht="12" customHeight="1">
      <c r="A19" s="118" t="s">
        <v>42</v>
      </c>
      <c r="B19" s="133" t="s">
        <v>66</v>
      </c>
      <c r="C19" s="118" t="s">
        <v>67</v>
      </c>
      <c r="D19" s="130">
        <f t="shared" si="0"/>
        <v>263630</v>
      </c>
      <c r="E19" s="130">
        <f t="shared" si="1"/>
        <v>263630</v>
      </c>
      <c r="F19" s="130">
        <v>0</v>
      </c>
      <c r="G19" s="130">
        <v>0</v>
      </c>
      <c r="H19" s="130">
        <v>0</v>
      </c>
      <c r="I19" s="130">
        <v>189034</v>
      </c>
      <c r="J19" s="130">
        <v>1058184</v>
      </c>
      <c r="K19" s="130">
        <v>74596</v>
      </c>
      <c r="L19" s="130">
        <v>0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487576</v>
      </c>
      <c r="T19" s="130">
        <v>0</v>
      </c>
      <c r="U19" s="130">
        <v>0</v>
      </c>
      <c r="V19" s="130">
        <f t="shared" si="4"/>
        <v>263630</v>
      </c>
      <c r="W19" s="130">
        <f t="shared" si="5"/>
        <v>263630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189034</v>
      </c>
      <c r="AB19" s="130">
        <f t="shared" si="10"/>
        <v>1545760</v>
      </c>
      <c r="AC19" s="130">
        <f t="shared" si="11"/>
        <v>74596</v>
      </c>
      <c r="AD19" s="130">
        <f t="shared" si="12"/>
        <v>0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1" t="s">
        <v>306</v>
      </c>
      <c r="AM19" s="130">
        <f t="shared" si="15"/>
        <v>1321814</v>
      </c>
      <c r="AN19" s="130">
        <f t="shared" si="16"/>
        <v>38092</v>
      </c>
      <c r="AO19" s="130">
        <v>38092</v>
      </c>
      <c r="AP19" s="130">
        <v>0</v>
      </c>
      <c r="AQ19" s="130">
        <v>0</v>
      </c>
      <c r="AR19" s="130">
        <v>0</v>
      </c>
      <c r="AS19" s="130">
        <f t="shared" si="17"/>
        <v>660395</v>
      </c>
      <c r="AT19" s="130">
        <v>0</v>
      </c>
      <c r="AU19" s="130">
        <v>604688</v>
      </c>
      <c r="AV19" s="130">
        <v>55707</v>
      </c>
      <c r="AW19" s="130">
        <v>0</v>
      </c>
      <c r="AX19" s="130">
        <f t="shared" si="18"/>
        <v>623327</v>
      </c>
      <c r="AY19" s="130">
        <v>0</v>
      </c>
      <c r="AZ19" s="130">
        <v>612884</v>
      </c>
      <c r="BA19" s="130">
        <v>10443</v>
      </c>
      <c r="BB19" s="130">
        <v>0</v>
      </c>
      <c r="BC19" s="131" t="s">
        <v>306</v>
      </c>
      <c r="BD19" s="130">
        <v>0</v>
      </c>
      <c r="BE19" s="130">
        <v>0</v>
      </c>
      <c r="BF19" s="130">
        <f t="shared" si="19"/>
        <v>1321814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306</v>
      </c>
      <c r="BO19" s="130">
        <f t="shared" si="22"/>
        <v>487576</v>
      </c>
      <c r="BP19" s="130">
        <f t="shared" si="23"/>
        <v>26310</v>
      </c>
      <c r="BQ19" s="130">
        <v>26310</v>
      </c>
      <c r="BR19" s="130">
        <v>0</v>
      </c>
      <c r="BS19" s="130">
        <v>0</v>
      </c>
      <c r="BT19" s="130">
        <v>0</v>
      </c>
      <c r="BU19" s="130">
        <f t="shared" si="24"/>
        <v>340046</v>
      </c>
      <c r="BV19" s="130">
        <v>0</v>
      </c>
      <c r="BW19" s="130">
        <v>340046</v>
      </c>
      <c r="BX19" s="130">
        <v>0</v>
      </c>
      <c r="BY19" s="130">
        <v>0</v>
      </c>
      <c r="BZ19" s="130">
        <f t="shared" si="25"/>
        <v>121220</v>
      </c>
      <c r="CA19" s="130">
        <v>0</v>
      </c>
      <c r="CB19" s="130">
        <v>121220</v>
      </c>
      <c r="CC19" s="130">
        <v>0</v>
      </c>
      <c r="CD19" s="130">
        <v>0</v>
      </c>
      <c r="CE19" s="131" t="s">
        <v>306</v>
      </c>
      <c r="CF19" s="130">
        <v>0</v>
      </c>
      <c r="CG19" s="130">
        <v>0</v>
      </c>
      <c r="CH19" s="130">
        <f t="shared" si="26"/>
        <v>487576</v>
      </c>
      <c r="CI19" s="130">
        <f t="shared" si="27"/>
        <v>0</v>
      </c>
      <c r="CJ19" s="130">
        <f t="shared" si="28"/>
        <v>0</v>
      </c>
      <c r="CK19" s="130">
        <f t="shared" si="29"/>
        <v>0</v>
      </c>
      <c r="CL19" s="130">
        <f t="shared" si="30"/>
        <v>0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306</v>
      </c>
      <c r="CQ19" s="130">
        <f t="shared" si="34"/>
        <v>1809390</v>
      </c>
      <c r="CR19" s="130">
        <f t="shared" si="35"/>
        <v>64402</v>
      </c>
      <c r="CS19" s="130">
        <f t="shared" si="36"/>
        <v>64402</v>
      </c>
      <c r="CT19" s="130">
        <f t="shared" si="37"/>
        <v>0</v>
      </c>
      <c r="CU19" s="130">
        <f t="shared" si="38"/>
        <v>0</v>
      </c>
      <c r="CV19" s="130">
        <f t="shared" si="39"/>
        <v>0</v>
      </c>
      <c r="CW19" s="130">
        <f t="shared" si="40"/>
        <v>1000441</v>
      </c>
      <c r="CX19" s="130">
        <f t="shared" si="41"/>
        <v>0</v>
      </c>
      <c r="CY19" s="130">
        <f t="shared" si="42"/>
        <v>944734</v>
      </c>
      <c r="CZ19" s="130">
        <f t="shared" si="43"/>
        <v>55707</v>
      </c>
      <c r="DA19" s="130">
        <f t="shared" si="44"/>
        <v>0</v>
      </c>
      <c r="DB19" s="130">
        <f t="shared" si="45"/>
        <v>744547</v>
      </c>
      <c r="DC19" s="130">
        <f t="shared" si="46"/>
        <v>0</v>
      </c>
      <c r="DD19" s="130">
        <f t="shared" si="47"/>
        <v>734104</v>
      </c>
      <c r="DE19" s="130">
        <f t="shared" si="48"/>
        <v>10443</v>
      </c>
      <c r="DF19" s="130">
        <f t="shared" si="49"/>
        <v>0</v>
      </c>
      <c r="DG19" s="131" t="s">
        <v>306</v>
      </c>
      <c r="DH19" s="130">
        <f t="shared" si="50"/>
        <v>0</v>
      </c>
      <c r="DI19" s="130">
        <f t="shared" si="51"/>
        <v>0</v>
      </c>
      <c r="DJ19" s="130">
        <f t="shared" si="52"/>
        <v>1809390</v>
      </c>
    </row>
    <row r="20" spans="1:114" s="122" customFormat="1" ht="12" customHeight="1">
      <c r="A20" s="118" t="s">
        <v>42</v>
      </c>
      <c r="B20" s="133" t="s">
        <v>68</v>
      </c>
      <c r="C20" s="118" t="s">
        <v>69</v>
      </c>
      <c r="D20" s="130">
        <f t="shared" si="0"/>
        <v>180832</v>
      </c>
      <c r="E20" s="130">
        <f t="shared" si="1"/>
        <v>97898</v>
      </c>
      <c r="F20" s="130">
        <v>0</v>
      </c>
      <c r="G20" s="130">
        <v>0</v>
      </c>
      <c r="H20" s="130">
        <v>0</v>
      </c>
      <c r="I20" s="130">
        <v>97898</v>
      </c>
      <c r="J20" s="130">
        <v>650614</v>
      </c>
      <c r="K20" s="130">
        <v>0</v>
      </c>
      <c r="L20" s="130">
        <v>82934</v>
      </c>
      <c r="M20" s="130">
        <f t="shared" si="2"/>
        <v>5543</v>
      </c>
      <c r="N20" s="130">
        <f t="shared" si="3"/>
        <v>100</v>
      </c>
      <c r="O20" s="130">
        <v>0</v>
      </c>
      <c r="P20" s="130">
        <v>0</v>
      </c>
      <c r="Q20" s="130">
        <v>0</v>
      </c>
      <c r="R20" s="130">
        <v>100</v>
      </c>
      <c r="S20" s="130">
        <v>188254</v>
      </c>
      <c r="T20" s="130">
        <v>0</v>
      </c>
      <c r="U20" s="130">
        <v>5443</v>
      </c>
      <c r="V20" s="130">
        <f t="shared" si="4"/>
        <v>186375</v>
      </c>
      <c r="W20" s="130">
        <f t="shared" si="5"/>
        <v>97998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97998</v>
      </c>
      <c r="AB20" s="130">
        <f t="shared" si="10"/>
        <v>838868</v>
      </c>
      <c r="AC20" s="130">
        <f t="shared" si="11"/>
        <v>0</v>
      </c>
      <c r="AD20" s="130">
        <f t="shared" si="12"/>
        <v>88377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1" t="s">
        <v>306</v>
      </c>
      <c r="AM20" s="130">
        <f t="shared" si="15"/>
        <v>743971</v>
      </c>
      <c r="AN20" s="130">
        <f t="shared" si="16"/>
        <v>135425</v>
      </c>
      <c r="AO20" s="130">
        <v>135425</v>
      </c>
      <c r="AP20" s="130">
        <v>0</v>
      </c>
      <c r="AQ20" s="130">
        <v>0</v>
      </c>
      <c r="AR20" s="130">
        <v>0</v>
      </c>
      <c r="AS20" s="130">
        <f t="shared" si="17"/>
        <v>382637</v>
      </c>
      <c r="AT20" s="130">
        <v>942</v>
      </c>
      <c r="AU20" s="130">
        <v>368649</v>
      </c>
      <c r="AV20" s="130">
        <v>13046</v>
      </c>
      <c r="AW20" s="130">
        <v>0</v>
      </c>
      <c r="AX20" s="130">
        <f t="shared" si="18"/>
        <v>225909</v>
      </c>
      <c r="AY20" s="130">
        <v>70665</v>
      </c>
      <c r="AZ20" s="130">
        <v>151035</v>
      </c>
      <c r="BA20" s="130">
        <v>3789</v>
      </c>
      <c r="BB20" s="130">
        <v>420</v>
      </c>
      <c r="BC20" s="131" t="s">
        <v>306</v>
      </c>
      <c r="BD20" s="130">
        <v>0</v>
      </c>
      <c r="BE20" s="130">
        <v>87475</v>
      </c>
      <c r="BF20" s="130">
        <f t="shared" si="19"/>
        <v>831446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306</v>
      </c>
      <c r="BO20" s="130">
        <f t="shared" si="22"/>
        <v>190406</v>
      </c>
      <c r="BP20" s="130">
        <f t="shared" si="23"/>
        <v>6228</v>
      </c>
      <c r="BQ20" s="130">
        <v>6228</v>
      </c>
      <c r="BR20" s="130">
        <v>0</v>
      </c>
      <c r="BS20" s="130">
        <v>0</v>
      </c>
      <c r="BT20" s="130">
        <v>0</v>
      </c>
      <c r="BU20" s="130">
        <f t="shared" si="24"/>
        <v>121551</v>
      </c>
      <c r="BV20" s="130">
        <v>0</v>
      </c>
      <c r="BW20" s="130">
        <v>121551</v>
      </c>
      <c r="BX20" s="130">
        <v>0</v>
      </c>
      <c r="BY20" s="130">
        <v>0</v>
      </c>
      <c r="BZ20" s="130">
        <f t="shared" si="25"/>
        <v>62627</v>
      </c>
      <c r="CA20" s="130">
        <v>0</v>
      </c>
      <c r="CB20" s="130">
        <v>62627</v>
      </c>
      <c r="CC20" s="130">
        <v>0</v>
      </c>
      <c r="CD20" s="130">
        <v>0</v>
      </c>
      <c r="CE20" s="131" t="s">
        <v>306</v>
      </c>
      <c r="CF20" s="130">
        <v>0</v>
      </c>
      <c r="CG20" s="130">
        <v>3391</v>
      </c>
      <c r="CH20" s="130">
        <f t="shared" si="26"/>
        <v>193797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1" t="s">
        <v>306</v>
      </c>
      <c r="CQ20" s="130">
        <f t="shared" si="34"/>
        <v>934377</v>
      </c>
      <c r="CR20" s="130">
        <f t="shared" si="35"/>
        <v>141653</v>
      </c>
      <c r="CS20" s="130">
        <f t="shared" si="36"/>
        <v>141653</v>
      </c>
      <c r="CT20" s="130">
        <f t="shared" si="37"/>
        <v>0</v>
      </c>
      <c r="CU20" s="130">
        <f t="shared" si="38"/>
        <v>0</v>
      </c>
      <c r="CV20" s="130">
        <f t="shared" si="39"/>
        <v>0</v>
      </c>
      <c r="CW20" s="130">
        <f t="shared" si="40"/>
        <v>504188</v>
      </c>
      <c r="CX20" s="130">
        <f t="shared" si="41"/>
        <v>942</v>
      </c>
      <c r="CY20" s="130">
        <f t="shared" si="42"/>
        <v>490200</v>
      </c>
      <c r="CZ20" s="130">
        <f t="shared" si="43"/>
        <v>13046</v>
      </c>
      <c r="DA20" s="130">
        <f t="shared" si="44"/>
        <v>0</v>
      </c>
      <c r="DB20" s="130">
        <f t="shared" si="45"/>
        <v>288536</v>
      </c>
      <c r="DC20" s="130">
        <f t="shared" si="46"/>
        <v>70665</v>
      </c>
      <c r="DD20" s="130">
        <f t="shared" si="47"/>
        <v>213662</v>
      </c>
      <c r="DE20" s="130">
        <f t="shared" si="48"/>
        <v>3789</v>
      </c>
      <c r="DF20" s="130">
        <f t="shared" si="49"/>
        <v>420</v>
      </c>
      <c r="DG20" s="131" t="s">
        <v>306</v>
      </c>
      <c r="DH20" s="130">
        <f t="shared" si="50"/>
        <v>0</v>
      </c>
      <c r="DI20" s="130">
        <f t="shared" si="51"/>
        <v>90866</v>
      </c>
      <c r="DJ20" s="130">
        <f t="shared" si="52"/>
        <v>1025243</v>
      </c>
    </row>
    <row r="21" spans="1:114" s="122" customFormat="1" ht="12" customHeight="1">
      <c r="A21" s="118" t="s">
        <v>42</v>
      </c>
      <c r="B21" s="133" t="s">
        <v>70</v>
      </c>
      <c r="C21" s="118" t="s">
        <v>71</v>
      </c>
      <c r="D21" s="130">
        <f t="shared" si="0"/>
        <v>355706</v>
      </c>
      <c r="E21" s="130">
        <f t="shared" si="1"/>
        <v>397443</v>
      </c>
      <c r="F21" s="130">
        <v>0</v>
      </c>
      <c r="G21" s="130">
        <v>0</v>
      </c>
      <c r="H21" s="130">
        <v>0</v>
      </c>
      <c r="I21" s="130">
        <v>77256</v>
      </c>
      <c r="J21" s="130">
        <v>903876</v>
      </c>
      <c r="K21" s="130">
        <v>320187</v>
      </c>
      <c r="L21" s="130">
        <v>-41737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355706</v>
      </c>
      <c r="W21" s="130">
        <f t="shared" si="5"/>
        <v>397443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77256</v>
      </c>
      <c r="AB21" s="130">
        <f t="shared" si="10"/>
        <v>903876</v>
      </c>
      <c r="AC21" s="130">
        <f t="shared" si="11"/>
        <v>320187</v>
      </c>
      <c r="AD21" s="130">
        <f t="shared" si="12"/>
        <v>-41737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306</v>
      </c>
      <c r="AM21" s="130">
        <f t="shared" si="15"/>
        <v>771256</v>
      </c>
      <c r="AN21" s="130">
        <f t="shared" si="16"/>
        <v>116365</v>
      </c>
      <c r="AO21" s="130">
        <v>59207</v>
      </c>
      <c r="AP21" s="130">
        <v>0</v>
      </c>
      <c r="AQ21" s="130">
        <v>57158</v>
      </c>
      <c r="AR21" s="130">
        <v>0</v>
      </c>
      <c r="AS21" s="130">
        <f t="shared" si="17"/>
        <v>2826</v>
      </c>
      <c r="AT21" s="130">
        <v>0</v>
      </c>
      <c r="AU21" s="130">
        <v>2826</v>
      </c>
      <c r="AV21" s="130">
        <v>0</v>
      </c>
      <c r="AW21" s="130">
        <v>0</v>
      </c>
      <c r="AX21" s="130">
        <f t="shared" si="18"/>
        <v>652065</v>
      </c>
      <c r="AY21" s="130">
        <v>0</v>
      </c>
      <c r="AZ21" s="130">
        <v>420076</v>
      </c>
      <c r="BA21" s="130">
        <v>0</v>
      </c>
      <c r="BB21" s="130">
        <v>231989</v>
      </c>
      <c r="BC21" s="131" t="s">
        <v>306</v>
      </c>
      <c r="BD21" s="130">
        <v>0</v>
      </c>
      <c r="BE21" s="130">
        <v>488326</v>
      </c>
      <c r="BF21" s="130">
        <f t="shared" si="19"/>
        <v>1259582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306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1" t="s">
        <v>306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306</v>
      </c>
      <c r="CQ21" s="130">
        <f t="shared" si="34"/>
        <v>771256</v>
      </c>
      <c r="CR21" s="130">
        <f t="shared" si="35"/>
        <v>116365</v>
      </c>
      <c r="CS21" s="130">
        <f t="shared" si="36"/>
        <v>59207</v>
      </c>
      <c r="CT21" s="130">
        <f t="shared" si="37"/>
        <v>0</v>
      </c>
      <c r="CU21" s="130">
        <f t="shared" si="38"/>
        <v>57158</v>
      </c>
      <c r="CV21" s="130">
        <f t="shared" si="39"/>
        <v>0</v>
      </c>
      <c r="CW21" s="130">
        <f t="shared" si="40"/>
        <v>2826</v>
      </c>
      <c r="CX21" s="130">
        <f t="shared" si="41"/>
        <v>0</v>
      </c>
      <c r="CY21" s="130">
        <f t="shared" si="42"/>
        <v>2826</v>
      </c>
      <c r="CZ21" s="130">
        <f t="shared" si="43"/>
        <v>0</v>
      </c>
      <c r="DA21" s="130">
        <f t="shared" si="44"/>
        <v>0</v>
      </c>
      <c r="DB21" s="130">
        <f t="shared" si="45"/>
        <v>652065</v>
      </c>
      <c r="DC21" s="130">
        <f t="shared" si="46"/>
        <v>0</v>
      </c>
      <c r="DD21" s="130">
        <f t="shared" si="47"/>
        <v>420076</v>
      </c>
      <c r="DE21" s="130">
        <f t="shared" si="48"/>
        <v>0</v>
      </c>
      <c r="DF21" s="130">
        <f t="shared" si="49"/>
        <v>231989</v>
      </c>
      <c r="DG21" s="131" t="s">
        <v>306</v>
      </c>
      <c r="DH21" s="130">
        <f t="shared" si="50"/>
        <v>0</v>
      </c>
      <c r="DI21" s="130">
        <f t="shared" si="51"/>
        <v>488326</v>
      </c>
      <c r="DJ21" s="130">
        <f t="shared" si="52"/>
        <v>1259582</v>
      </c>
    </row>
  </sheetData>
  <sheetProtection/>
  <autoFilter ref="A6:DJ21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232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233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42</v>
      </c>
      <c r="B7" s="191" t="s">
        <v>43</v>
      </c>
      <c r="C7" s="190" t="s">
        <v>307</v>
      </c>
      <c r="D7" s="192">
        <f>SUM(D8:D232)</f>
        <v>49262091</v>
      </c>
      <c r="E7" s="192">
        <f>SUM(E8:E232)</f>
        <v>13988135</v>
      </c>
      <c r="F7" s="192">
        <f>SUM(F8:F232)</f>
        <v>2353214</v>
      </c>
      <c r="G7" s="192">
        <f>SUM(G8:G232)</f>
        <v>53315</v>
      </c>
      <c r="H7" s="192">
        <f>SUM(H8:H232)</f>
        <v>5340800</v>
      </c>
      <c r="I7" s="192">
        <f>SUM(I8:I232)</f>
        <v>3695636</v>
      </c>
      <c r="J7" s="192">
        <f>SUM(J8:J232)</f>
        <v>5850678</v>
      </c>
      <c r="K7" s="192">
        <f>SUM(K8:K232)</f>
        <v>2545170</v>
      </c>
      <c r="L7" s="192">
        <f>SUM(L8:L232)</f>
        <v>35273956</v>
      </c>
      <c r="M7" s="192">
        <f>SUM(M8:M232)</f>
        <v>6609592</v>
      </c>
      <c r="N7" s="192">
        <f>SUM(N8:N232)</f>
        <v>562772</v>
      </c>
      <c r="O7" s="192">
        <f>SUM(O8:O232)</f>
        <v>20375</v>
      </c>
      <c r="P7" s="192">
        <f>SUM(P8:P232)</f>
        <v>30</v>
      </c>
      <c r="Q7" s="192">
        <f>SUM(Q8:Q232)</f>
        <v>0</v>
      </c>
      <c r="R7" s="192">
        <f>SUM(R8:R232)</f>
        <v>538428</v>
      </c>
      <c r="S7" s="192">
        <f>SUM(S8:S232)</f>
        <v>2218128</v>
      </c>
      <c r="T7" s="192">
        <f>SUM(T8:T232)</f>
        <v>3939</v>
      </c>
      <c r="U7" s="192">
        <f>SUM(U8:U232)</f>
        <v>6046820</v>
      </c>
      <c r="V7" s="192">
        <f>SUM(V8:V232)</f>
        <v>55871683</v>
      </c>
      <c r="W7" s="192">
        <f>SUM(W8:W232)</f>
        <v>14550907</v>
      </c>
      <c r="X7" s="192">
        <f>SUM(X8:X232)</f>
        <v>2373589</v>
      </c>
      <c r="Y7" s="192">
        <f>SUM(Y8:Y232)</f>
        <v>53345</v>
      </c>
      <c r="Z7" s="192">
        <f>SUM(Z8:Z232)</f>
        <v>5340800</v>
      </c>
      <c r="AA7" s="192">
        <f>SUM(AA8:AA232)</f>
        <v>4234064</v>
      </c>
      <c r="AB7" s="192">
        <f>SUM(AB8:AB232)</f>
        <v>8068806</v>
      </c>
      <c r="AC7" s="192">
        <f>SUM(AC8:AC232)</f>
        <v>2549109</v>
      </c>
      <c r="AD7" s="192">
        <f>SUM(AD8:AD232)</f>
        <v>41320776</v>
      </c>
    </row>
    <row r="8" spans="1:30" s="122" customFormat="1" ht="12" customHeight="1">
      <c r="A8" s="118" t="s">
        <v>42</v>
      </c>
      <c r="B8" s="133" t="s">
        <v>238</v>
      </c>
      <c r="C8" s="118" t="s">
        <v>239</v>
      </c>
      <c r="D8" s="120">
        <f aca="true" t="shared" si="0" ref="D8:D56">SUM(E8,+L8)</f>
        <v>9088006</v>
      </c>
      <c r="E8" s="120">
        <f aca="true" t="shared" si="1" ref="E8:E56">+SUM(F8:I8,K8)</f>
        <v>2576576</v>
      </c>
      <c r="F8" s="120">
        <v>277730</v>
      </c>
      <c r="G8" s="120">
        <v>0</v>
      </c>
      <c r="H8" s="120">
        <v>814700</v>
      </c>
      <c r="I8" s="120">
        <v>909295</v>
      </c>
      <c r="J8" s="121">
        <v>0</v>
      </c>
      <c r="K8" s="120">
        <v>574851</v>
      </c>
      <c r="L8" s="120">
        <v>6511430</v>
      </c>
      <c r="M8" s="120">
        <f aca="true" t="shared" si="2" ref="M8:M56">SUM(N8,+U8)</f>
        <v>697790</v>
      </c>
      <c r="N8" s="120">
        <f aca="true" t="shared" si="3" ref="N8:N56">+SUM(O8:R8,T8)</f>
        <v>21379</v>
      </c>
      <c r="O8" s="120">
        <v>20375</v>
      </c>
      <c r="P8" s="120">
        <v>0</v>
      </c>
      <c r="Q8" s="120">
        <v>0</v>
      </c>
      <c r="R8" s="120">
        <v>680</v>
      </c>
      <c r="S8" s="121">
        <v>0</v>
      </c>
      <c r="T8" s="120">
        <v>324</v>
      </c>
      <c r="U8" s="120">
        <v>676411</v>
      </c>
      <c r="V8" s="120">
        <f aca="true" t="shared" si="4" ref="V8:V56">+SUM(D8,M8)</f>
        <v>9785796</v>
      </c>
      <c r="W8" s="120">
        <f aca="true" t="shared" si="5" ref="W8:W56">+SUM(E8,N8)</f>
        <v>2597955</v>
      </c>
      <c r="X8" s="120">
        <f aca="true" t="shared" si="6" ref="X8:X56">+SUM(F8,O8)</f>
        <v>298105</v>
      </c>
      <c r="Y8" s="120">
        <f aca="true" t="shared" si="7" ref="Y8:Y56">+SUM(G8,P8)</f>
        <v>0</v>
      </c>
      <c r="Z8" s="120">
        <f aca="true" t="shared" si="8" ref="Z8:Z56">+SUM(H8,Q8)</f>
        <v>814700</v>
      </c>
      <c r="AA8" s="120">
        <f aca="true" t="shared" si="9" ref="AA8:AA56">+SUM(I8,R8)</f>
        <v>909975</v>
      </c>
      <c r="AB8" s="121">
        <v>0</v>
      </c>
      <c r="AC8" s="120">
        <f aca="true" t="shared" si="10" ref="AC8:AC56">+SUM(K8,T8)</f>
        <v>575175</v>
      </c>
      <c r="AD8" s="120">
        <f aca="true" t="shared" si="11" ref="AD8:AD56">+SUM(L8,U8)</f>
        <v>7187841</v>
      </c>
    </row>
    <row r="9" spans="1:30" s="122" customFormat="1" ht="12" customHeight="1">
      <c r="A9" s="118" t="s">
        <v>42</v>
      </c>
      <c r="B9" s="133" t="s">
        <v>240</v>
      </c>
      <c r="C9" s="118" t="s">
        <v>241</v>
      </c>
      <c r="D9" s="120">
        <f t="shared" si="0"/>
        <v>10512057</v>
      </c>
      <c r="E9" s="120">
        <f t="shared" si="1"/>
        <v>4750969</v>
      </c>
      <c r="F9" s="120">
        <v>1005900</v>
      </c>
      <c r="G9" s="120">
        <v>16820</v>
      </c>
      <c r="H9" s="120">
        <v>2811100</v>
      </c>
      <c r="I9" s="120">
        <v>581408</v>
      </c>
      <c r="J9" s="121">
        <v>0</v>
      </c>
      <c r="K9" s="120">
        <v>335741</v>
      </c>
      <c r="L9" s="120">
        <v>5761088</v>
      </c>
      <c r="M9" s="120">
        <f t="shared" si="2"/>
        <v>727878</v>
      </c>
      <c r="N9" s="120">
        <f t="shared" si="3"/>
        <v>407</v>
      </c>
      <c r="O9" s="120">
        <v>0</v>
      </c>
      <c r="P9" s="120">
        <v>0</v>
      </c>
      <c r="Q9" s="120">
        <v>0</v>
      </c>
      <c r="R9" s="120">
        <v>347</v>
      </c>
      <c r="S9" s="121">
        <v>0</v>
      </c>
      <c r="T9" s="120">
        <v>60</v>
      </c>
      <c r="U9" s="120">
        <v>727471</v>
      </c>
      <c r="V9" s="120">
        <f t="shared" si="4"/>
        <v>11239935</v>
      </c>
      <c r="W9" s="120">
        <f t="shared" si="5"/>
        <v>4751376</v>
      </c>
      <c r="X9" s="120">
        <f t="shared" si="6"/>
        <v>1005900</v>
      </c>
      <c r="Y9" s="120">
        <f t="shared" si="7"/>
        <v>16820</v>
      </c>
      <c r="Z9" s="120">
        <f t="shared" si="8"/>
        <v>2811100</v>
      </c>
      <c r="AA9" s="120">
        <f t="shared" si="9"/>
        <v>581755</v>
      </c>
      <c r="AB9" s="121">
        <v>0</v>
      </c>
      <c r="AC9" s="120">
        <f t="shared" si="10"/>
        <v>335801</v>
      </c>
      <c r="AD9" s="120">
        <f t="shared" si="11"/>
        <v>6488559</v>
      </c>
    </row>
    <row r="10" spans="1:30" s="122" customFormat="1" ht="12" customHeight="1">
      <c r="A10" s="118" t="s">
        <v>42</v>
      </c>
      <c r="B10" s="133" t="s">
        <v>242</v>
      </c>
      <c r="C10" s="118" t="s">
        <v>243</v>
      </c>
      <c r="D10" s="120">
        <f t="shared" si="0"/>
        <v>2437138</v>
      </c>
      <c r="E10" s="120">
        <f t="shared" si="1"/>
        <v>318845</v>
      </c>
      <c r="F10" s="120">
        <v>20000</v>
      </c>
      <c r="G10" s="120">
        <v>34041</v>
      </c>
      <c r="H10" s="120">
        <v>0</v>
      </c>
      <c r="I10" s="120">
        <v>134239</v>
      </c>
      <c r="J10" s="121">
        <v>0</v>
      </c>
      <c r="K10" s="120">
        <v>130565</v>
      </c>
      <c r="L10" s="120">
        <v>2118293</v>
      </c>
      <c r="M10" s="120">
        <f t="shared" si="2"/>
        <v>249806</v>
      </c>
      <c r="N10" s="120">
        <f t="shared" si="3"/>
        <v>1581</v>
      </c>
      <c r="O10" s="120">
        <v>0</v>
      </c>
      <c r="P10" s="120">
        <v>0</v>
      </c>
      <c r="Q10" s="120">
        <v>0</v>
      </c>
      <c r="R10" s="120">
        <v>1581</v>
      </c>
      <c r="S10" s="121">
        <v>0</v>
      </c>
      <c r="T10" s="120">
        <v>0</v>
      </c>
      <c r="U10" s="120">
        <v>248225</v>
      </c>
      <c r="V10" s="120">
        <f t="shared" si="4"/>
        <v>2686944</v>
      </c>
      <c r="W10" s="120">
        <f t="shared" si="5"/>
        <v>320426</v>
      </c>
      <c r="X10" s="120">
        <f t="shared" si="6"/>
        <v>20000</v>
      </c>
      <c r="Y10" s="120">
        <f t="shared" si="7"/>
        <v>34041</v>
      </c>
      <c r="Z10" s="120">
        <f t="shared" si="8"/>
        <v>0</v>
      </c>
      <c r="AA10" s="120">
        <f t="shared" si="9"/>
        <v>135820</v>
      </c>
      <c r="AB10" s="121">
        <v>0</v>
      </c>
      <c r="AC10" s="120">
        <f t="shared" si="10"/>
        <v>130565</v>
      </c>
      <c r="AD10" s="120">
        <f t="shared" si="11"/>
        <v>2366518</v>
      </c>
    </row>
    <row r="11" spans="1:30" s="122" customFormat="1" ht="12" customHeight="1">
      <c r="A11" s="118" t="s">
        <v>42</v>
      </c>
      <c r="B11" s="133" t="s">
        <v>244</v>
      </c>
      <c r="C11" s="118" t="s">
        <v>245</v>
      </c>
      <c r="D11" s="120">
        <f t="shared" si="0"/>
        <v>776075</v>
      </c>
      <c r="E11" s="120">
        <f t="shared" si="1"/>
        <v>9064</v>
      </c>
      <c r="F11" s="120">
        <v>0</v>
      </c>
      <c r="G11" s="120">
        <v>0</v>
      </c>
      <c r="H11" s="120">
        <v>0</v>
      </c>
      <c r="I11" s="120">
        <v>0</v>
      </c>
      <c r="J11" s="121">
        <v>0</v>
      </c>
      <c r="K11" s="120">
        <v>9064</v>
      </c>
      <c r="L11" s="120">
        <v>767011</v>
      </c>
      <c r="M11" s="120">
        <f t="shared" si="2"/>
        <v>72313</v>
      </c>
      <c r="N11" s="120">
        <f t="shared" si="3"/>
        <v>10</v>
      </c>
      <c r="O11" s="120">
        <v>0</v>
      </c>
      <c r="P11" s="120">
        <v>0</v>
      </c>
      <c r="Q11" s="120">
        <v>0</v>
      </c>
      <c r="R11" s="120">
        <v>10</v>
      </c>
      <c r="S11" s="121">
        <v>0</v>
      </c>
      <c r="T11" s="120">
        <v>0</v>
      </c>
      <c r="U11" s="120">
        <v>72303</v>
      </c>
      <c r="V11" s="120">
        <f t="shared" si="4"/>
        <v>848388</v>
      </c>
      <c r="W11" s="120">
        <f t="shared" si="5"/>
        <v>9074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10</v>
      </c>
      <c r="AB11" s="121">
        <v>0</v>
      </c>
      <c r="AC11" s="120">
        <f t="shared" si="10"/>
        <v>9064</v>
      </c>
      <c r="AD11" s="120">
        <f t="shared" si="11"/>
        <v>839314</v>
      </c>
    </row>
    <row r="12" spans="1:30" s="122" customFormat="1" ht="12" customHeight="1">
      <c r="A12" s="118" t="s">
        <v>42</v>
      </c>
      <c r="B12" s="133" t="s">
        <v>246</v>
      </c>
      <c r="C12" s="118" t="s">
        <v>247</v>
      </c>
      <c r="D12" s="130">
        <f t="shared" si="0"/>
        <v>962867</v>
      </c>
      <c r="E12" s="130">
        <f t="shared" si="1"/>
        <v>113302</v>
      </c>
      <c r="F12" s="130">
        <v>4197</v>
      </c>
      <c r="G12" s="130">
        <v>199</v>
      </c>
      <c r="H12" s="130">
        <v>0</v>
      </c>
      <c r="I12" s="130">
        <v>74740</v>
      </c>
      <c r="J12" s="131">
        <v>0</v>
      </c>
      <c r="K12" s="130">
        <v>34166</v>
      </c>
      <c r="L12" s="130">
        <v>849565</v>
      </c>
      <c r="M12" s="130">
        <f t="shared" si="2"/>
        <v>85333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85333</v>
      </c>
      <c r="V12" s="130">
        <f t="shared" si="4"/>
        <v>1048200</v>
      </c>
      <c r="W12" s="130">
        <f t="shared" si="5"/>
        <v>113302</v>
      </c>
      <c r="X12" s="130">
        <f t="shared" si="6"/>
        <v>4197</v>
      </c>
      <c r="Y12" s="130">
        <f t="shared" si="7"/>
        <v>199</v>
      </c>
      <c r="Z12" s="130">
        <f t="shared" si="8"/>
        <v>0</v>
      </c>
      <c r="AA12" s="130">
        <f t="shared" si="9"/>
        <v>74740</v>
      </c>
      <c r="AB12" s="131">
        <v>0</v>
      </c>
      <c r="AC12" s="130">
        <f t="shared" si="10"/>
        <v>34166</v>
      </c>
      <c r="AD12" s="130">
        <f t="shared" si="11"/>
        <v>934898</v>
      </c>
    </row>
    <row r="13" spans="1:30" s="122" customFormat="1" ht="12" customHeight="1">
      <c r="A13" s="118" t="s">
        <v>42</v>
      </c>
      <c r="B13" s="133" t="s">
        <v>248</v>
      </c>
      <c r="C13" s="118" t="s">
        <v>249</v>
      </c>
      <c r="D13" s="130">
        <f t="shared" si="0"/>
        <v>1191726</v>
      </c>
      <c r="E13" s="130">
        <f t="shared" si="1"/>
        <v>131603</v>
      </c>
      <c r="F13" s="130">
        <v>0</v>
      </c>
      <c r="G13" s="130">
        <v>0</v>
      </c>
      <c r="H13" s="130">
        <v>0</v>
      </c>
      <c r="I13" s="130">
        <v>106561</v>
      </c>
      <c r="J13" s="131">
        <v>0</v>
      </c>
      <c r="K13" s="130">
        <v>25042</v>
      </c>
      <c r="L13" s="130">
        <v>1060123</v>
      </c>
      <c r="M13" s="130">
        <f t="shared" si="2"/>
        <v>179517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179517</v>
      </c>
      <c r="V13" s="130">
        <f t="shared" si="4"/>
        <v>1371243</v>
      </c>
      <c r="W13" s="130">
        <f t="shared" si="5"/>
        <v>131603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106561</v>
      </c>
      <c r="AB13" s="131">
        <v>0</v>
      </c>
      <c r="AC13" s="130">
        <f t="shared" si="10"/>
        <v>25042</v>
      </c>
      <c r="AD13" s="130">
        <f t="shared" si="11"/>
        <v>1239640</v>
      </c>
    </row>
    <row r="14" spans="1:30" s="122" customFormat="1" ht="12" customHeight="1">
      <c r="A14" s="118" t="s">
        <v>42</v>
      </c>
      <c r="B14" s="133" t="s">
        <v>250</v>
      </c>
      <c r="C14" s="118" t="s">
        <v>251</v>
      </c>
      <c r="D14" s="130">
        <f t="shared" si="0"/>
        <v>1146959</v>
      </c>
      <c r="E14" s="130">
        <f t="shared" si="1"/>
        <v>253054</v>
      </c>
      <c r="F14" s="130">
        <v>0</v>
      </c>
      <c r="G14" s="130">
        <v>0</v>
      </c>
      <c r="H14" s="130">
        <v>0</v>
      </c>
      <c r="I14" s="130">
        <v>241637</v>
      </c>
      <c r="J14" s="131">
        <v>0</v>
      </c>
      <c r="K14" s="130">
        <v>11417</v>
      </c>
      <c r="L14" s="130">
        <v>893905</v>
      </c>
      <c r="M14" s="130">
        <f t="shared" si="2"/>
        <v>103917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103917</v>
      </c>
      <c r="V14" s="130">
        <f t="shared" si="4"/>
        <v>1250876</v>
      </c>
      <c r="W14" s="130">
        <f t="shared" si="5"/>
        <v>253054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241637</v>
      </c>
      <c r="AB14" s="131">
        <v>0</v>
      </c>
      <c r="AC14" s="130">
        <f t="shared" si="10"/>
        <v>11417</v>
      </c>
      <c r="AD14" s="130">
        <f t="shared" si="11"/>
        <v>997822</v>
      </c>
    </row>
    <row r="15" spans="1:30" s="122" customFormat="1" ht="12" customHeight="1">
      <c r="A15" s="118" t="s">
        <v>42</v>
      </c>
      <c r="B15" s="133" t="s">
        <v>252</v>
      </c>
      <c r="C15" s="118" t="s">
        <v>253</v>
      </c>
      <c r="D15" s="130">
        <f t="shared" si="0"/>
        <v>1260548</v>
      </c>
      <c r="E15" s="130">
        <f t="shared" si="1"/>
        <v>209351</v>
      </c>
      <c r="F15" s="130">
        <v>0</v>
      </c>
      <c r="G15" s="130">
        <v>0</v>
      </c>
      <c r="H15" s="130">
        <v>0</v>
      </c>
      <c r="I15" s="130">
        <v>107205</v>
      </c>
      <c r="J15" s="131">
        <v>0</v>
      </c>
      <c r="K15" s="130">
        <v>102146</v>
      </c>
      <c r="L15" s="130">
        <v>1051197</v>
      </c>
      <c r="M15" s="130">
        <f t="shared" si="2"/>
        <v>190680</v>
      </c>
      <c r="N15" s="130">
        <f t="shared" si="3"/>
        <v>22576</v>
      </c>
      <c r="O15" s="130">
        <v>0</v>
      </c>
      <c r="P15" s="130">
        <v>0</v>
      </c>
      <c r="Q15" s="130">
        <v>0</v>
      </c>
      <c r="R15" s="130">
        <v>21462</v>
      </c>
      <c r="S15" s="131">
        <v>0</v>
      </c>
      <c r="T15" s="130">
        <v>1114</v>
      </c>
      <c r="U15" s="130">
        <v>168104</v>
      </c>
      <c r="V15" s="130">
        <f t="shared" si="4"/>
        <v>1451228</v>
      </c>
      <c r="W15" s="130">
        <f t="shared" si="5"/>
        <v>231927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128667</v>
      </c>
      <c r="AB15" s="131">
        <v>0</v>
      </c>
      <c r="AC15" s="130">
        <f t="shared" si="10"/>
        <v>103260</v>
      </c>
      <c r="AD15" s="130">
        <f t="shared" si="11"/>
        <v>1219301</v>
      </c>
    </row>
    <row r="16" spans="1:30" s="122" customFormat="1" ht="12" customHeight="1">
      <c r="A16" s="118" t="s">
        <v>42</v>
      </c>
      <c r="B16" s="133" t="s">
        <v>254</v>
      </c>
      <c r="C16" s="118" t="s">
        <v>255</v>
      </c>
      <c r="D16" s="130">
        <f t="shared" si="0"/>
        <v>2076976</v>
      </c>
      <c r="E16" s="130">
        <f t="shared" si="1"/>
        <v>465780</v>
      </c>
      <c r="F16" s="130">
        <v>32755</v>
      </c>
      <c r="G16" s="130">
        <v>0</v>
      </c>
      <c r="H16" s="130">
        <v>0</v>
      </c>
      <c r="I16" s="130">
        <v>278323</v>
      </c>
      <c r="J16" s="131">
        <v>0</v>
      </c>
      <c r="K16" s="130">
        <v>154702</v>
      </c>
      <c r="L16" s="130">
        <v>1611196</v>
      </c>
      <c r="M16" s="130">
        <f t="shared" si="2"/>
        <v>255327</v>
      </c>
      <c r="N16" s="130">
        <f t="shared" si="3"/>
        <v>24904</v>
      </c>
      <c r="O16" s="130">
        <v>0</v>
      </c>
      <c r="P16" s="130">
        <v>0</v>
      </c>
      <c r="Q16" s="130">
        <v>0</v>
      </c>
      <c r="R16" s="130">
        <v>24904</v>
      </c>
      <c r="S16" s="131">
        <v>0</v>
      </c>
      <c r="T16" s="130">
        <v>0</v>
      </c>
      <c r="U16" s="130">
        <v>230423</v>
      </c>
      <c r="V16" s="130">
        <f t="shared" si="4"/>
        <v>2332303</v>
      </c>
      <c r="W16" s="130">
        <f t="shared" si="5"/>
        <v>490684</v>
      </c>
      <c r="X16" s="130">
        <f t="shared" si="6"/>
        <v>32755</v>
      </c>
      <c r="Y16" s="130">
        <f t="shared" si="7"/>
        <v>0</v>
      </c>
      <c r="Z16" s="130">
        <f t="shared" si="8"/>
        <v>0</v>
      </c>
      <c r="AA16" s="130">
        <f t="shared" si="9"/>
        <v>303227</v>
      </c>
      <c r="AB16" s="131">
        <v>0</v>
      </c>
      <c r="AC16" s="130">
        <f t="shared" si="10"/>
        <v>154702</v>
      </c>
      <c r="AD16" s="130">
        <f t="shared" si="11"/>
        <v>1841619</v>
      </c>
    </row>
    <row r="17" spans="1:30" s="122" customFormat="1" ht="12" customHeight="1">
      <c r="A17" s="118" t="s">
        <v>42</v>
      </c>
      <c r="B17" s="133" t="s">
        <v>256</v>
      </c>
      <c r="C17" s="118" t="s">
        <v>257</v>
      </c>
      <c r="D17" s="130">
        <f t="shared" si="0"/>
        <v>4251452</v>
      </c>
      <c r="E17" s="130">
        <f t="shared" si="1"/>
        <v>2891185</v>
      </c>
      <c r="F17" s="130">
        <v>1008600</v>
      </c>
      <c r="G17" s="130">
        <v>0</v>
      </c>
      <c r="H17" s="130">
        <v>1709900</v>
      </c>
      <c r="I17" s="130">
        <v>146758</v>
      </c>
      <c r="J17" s="131">
        <v>0</v>
      </c>
      <c r="K17" s="130">
        <v>25927</v>
      </c>
      <c r="L17" s="130">
        <v>1360267</v>
      </c>
      <c r="M17" s="130">
        <f t="shared" si="2"/>
        <v>154195</v>
      </c>
      <c r="N17" s="130">
        <f t="shared" si="3"/>
        <v>455</v>
      </c>
      <c r="O17" s="130">
        <v>0</v>
      </c>
      <c r="P17" s="130">
        <v>0</v>
      </c>
      <c r="Q17" s="130">
        <v>0</v>
      </c>
      <c r="R17" s="130">
        <v>382</v>
      </c>
      <c r="S17" s="131">
        <v>0</v>
      </c>
      <c r="T17" s="130">
        <v>73</v>
      </c>
      <c r="U17" s="130">
        <v>153740</v>
      </c>
      <c r="V17" s="130">
        <f t="shared" si="4"/>
        <v>4405647</v>
      </c>
      <c r="W17" s="130">
        <f t="shared" si="5"/>
        <v>2891640</v>
      </c>
      <c r="X17" s="130">
        <f t="shared" si="6"/>
        <v>1008600</v>
      </c>
      <c r="Y17" s="130">
        <f t="shared" si="7"/>
        <v>0</v>
      </c>
      <c r="Z17" s="130">
        <f t="shared" si="8"/>
        <v>1709900</v>
      </c>
      <c r="AA17" s="130">
        <f t="shared" si="9"/>
        <v>147140</v>
      </c>
      <c r="AB17" s="131">
        <v>0</v>
      </c>
      <c r="AC17" s="130">
        <f t="shared" si="10"/>
        <v>26000</v>
      </c>
      <c r="AD17" s="130">
        <f t="shared" si="11"/>
        <v>1514007</v>
      </c>
    </row>
    <row r="18" spans="1:30" s="122" customFormat="1" ht="12" customHeight="1">
      <c r="A18" s="118" t="s">
        <v>42</v>
      </c>
      <c r="B18" s="133" t="s">
        <v>258</v>
      </c>
      <c r="C18" s="118" t="s">
        <v>259</v>
      </c>
      <c r="D18" s="130">
        <f t="shared" si="0"/>
        <v>1077015</v>
      </c>
      <c r="E18" s="130">
        <f t="shared" si="1"/>
        <v>20957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30">
        <v>20957</v>
      </c>
      <c r="L18" s="130">
        <v>1056058</v>
      </c>
      <c r="M18" s="130">
        <f t="shared" si="2"/>
        <v>644077</v>
      </c>
      <c r="N18" s="130">
        <f t="shared" si="3"/>
        <v>398335</v>
      </c>
      <c r="O18" s="130">
        <v>0</v>
      </c>
      <c r="P18" s="130">
        <v>0</v>
      </c>
      <c r="Q18" s="130">
        <v>0</v>
      </c>
      <c r="R18" s="130">
        <v>397530</v>
      </c>
      <c r="S18" s="131">
        <v>0</v>
      </c>
      <c r="T18" s="130">
        <v>805</v>
      </c>
      <c r="U18" s="130">
        <v>245742</v>
      </c>
      <c r="V18" s="130">
        <f t="shared" si="4"/>
        <v>1721092</v>
      </c>
      <c r="W18" s="130">
        <f t="shared" si="5"/>
        <v>419292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397530</v>
      </c>
      <c r="AB18" s="131">
        <v>0</v>
      </c>
      <c r="AC18" s="130">
        <f t="shared" si="10"/>
        <v>21762</v>
      </c>
      <c r="AD18" s="130">
        <f t="shared" si="11"/>
        <v>1301800</v>
      </c>
    </row>
    <row r="19" spans="1:30" s="122" customFormat="1" ht="12" customHeight="1">
      <c r="A19" s="118" t="s">
        <v>42</v>
      </c>
      <c r="B19" s="133" t="s">
        <v>260</v>
      </c>
      <c r="C19" s="118" t="s">
        <v>261</v>
      </c>
      <c r="D19" s="130">
        <f t="shared" si="0"/>
        <v>1086024</v>
      </c>
      <c r="E19" s="130">
        <f t="shared" si="1"/>
        <v>94496</v>
      </c>
      <c r="F19" s="130">
        <v>0</v>
      </c>
      <c r="G19" s="130">
        <v>0</v>
      </c>
      <c r="H19" s="130">
        <v>0</v>
      </c>
      <c r="I19" s="130">
        <v>675</v>
      </c>
      <c r="J19" s="131">
        <v>0</v>
      </c>
      <c r="K19" s="130">
        <v>93821</v>
      </c>
      <c r="L19" s="130">
        <v>991528</v>
      </c>
      <c r="M19" s="130">
        <f t="shared" si="2"/>
        <v>215969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215969</v>
      </c>
      <c r="V19" s="130">
        <f t="shared" si="4"/>
        <v>1301993</v>
      </c>
      <c r="W19" s="130">
        <f t="shared" si="5"/>
        <v>94496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675</v>
      </c>
      <c r="AB19" s="131">
        <v>0</v>
      </c>
      <c r="AC19" s="130">
        <f t="shared" si="10"/>
        <v>93821</v>
      </c>
      <c r="AD19" s="130">
        <f t="shared" si="11"/>
        <v>1207497</v>
      </c>
    </row>
    <row r="20" spans="1:30" s="122" customFormat="1" ht="12" customHeight="1">
      <c r="A20" s="118" t="s">
        <v>42</v>
      </c>
      <c r="B20" s="133" t="s">
        <v>262</v>
      </c>
      <c r="C20" s="118" t="s">
        <v>263</v>
      </c>
      <c r="D20" s="130">
        <f t="shared" si="0"/>
        <v>1040274</v>
      </c>
      <c r="E20" s="130">
        <f t="shared" si="1"/>
        <v>36802</v>
      </c>
      <c r="F20" s="130">
        <v>0</v>
      </c>
      <c r="G20" s="130">
        <v>0</v>
      </c>
      <c r="H20" s="130">
        <v>0</v>
      </c>
      <c r="I20" s="130">
        <v>25</v>
      </c>
      <c r="J20" s="131">
        <v>0</v>
      </c>
      <c r="K20" s="130">
        <v>36777</v>
      </c>
      <c r="L20" s="130">
        <v>1003472</v>
      </c>
      <c r="M20" s="130">
        <f t="shared" si="2"/>
        <v>433221</v>
      </c>
      <c r="N20" s="130">
        <f t="shared" si="3"/>
        <v>32801</v>
      </c>
      <c r="O20" s="130">
        <v>0</v>
      </c>
      <c r="P20" s="130">
        <v>0</v>
      </c>
      <c r="Q20" s="130">
        <v>0</v>
      </c>
      <c r="R20" s="130">
        <v>32801</v>
      </c>
      <c r="S20" s="131">
        <v>0</v>
      </c>
      <c r="T20" s="130">
        <v>0</v>
      </c>
      <c r="U20" s="130">
        <v>400420</v>
      </c>
      <c r="V20" s="130">
        <f t="shared" si="4"/>
        <v>1473495</v>
      </c>
      <c r="W20" s="130">
        <f t="shared" si="5"/>
        <v>69603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32826</v>
      </c>
      <c r="AB20" s="131">
        <v>0</v>
      </c>
      <c r="AC20" s="130">
        <f t="shared" si="10"/>
        <v>36777</v>
      </c>
      <c r="AD20" s="130">
        <f t="shared" si="11"/>
        <v>1403892</v>
      </c>
    </row>
    <row r="21" spans="1:30" s="122" customFormat="1" ht="12" customHeight="1">
      <c r="A21" s="118" t="s">
        <v>42</v>
      </c>
      <c r="B21" s="133" t="s">
        <v>264</v>
      </c>
      <c r="C21" s="118" t="s">
        <v>265</v>
      </c>
      <c r="D21" s="130">
        <f t="shared" si="0"/>
        <v>1649927</v>
      </c>
      <c r="E21" s="130">
        <f t="shared" si="1"/>
        <v>55461</v>
      </c>
      <c r="F21" s="130">
        <v>0</v>
      </c>
      <c r="G21" s="130">
        <v>0</v>
      </c>
      <c r="H21" s="130">
        <v>0</v>
      </c>
      <c r="I21" s="130">
        <v>28138</v>
      </c>
      <c r="J21" s="131">
        <v>0</v>
      </c>
      <c r="K21" s="130">
        <v>27323</v>
      </c>
      <c r="L21" s="130">
        <v>1594466</v>
      </c>
      <c r="M21" s="130">
        <f t="shared" si="2"/>
        <v>202898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202898</v>
      </c>
      <c r="V21" s="130">
        <f t="shared" si="4"/>
        <v>1852825</v>
      </c>
      <c r="W21" s="130">
        <f t="shared" si="5"/>
        <v>55461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28138</v>
      </c>
      <c r="AB21" s="131">
        <v>0</v>
      </c>
      <c r="AC21" s="130">
        <f t="shared" si="10"/>
        <v>27323</v>
      </c>
      <c r="AD21" s="130">
        <f t="shared" si="11"/>
        <v>1797364</v>
      </c>
    </row>
    <row r="22" spans="1:30" s="122" customFormat="1" ht="12" customHeight="1">
      <c r="A22" s="118" t="s">
        <v>42</v>
      </c>
      <c r="B22" s="133" t="s">
        <v>266</v>
      </c>
      <c r="C22" s="118" t="s">
        <v>267</v>
      </c>
      <c r="D22" s="130">
        <f t="shared" si="0"/>
        <v>608277</v>
      </c>
      <c r="E22" s="130">
        <f t="shared" si="1"/>
        <v>50423</v>
      </c>
      <c r="F22" s="130">
        <v>4032</v>
      </c>
      <c r="G22" s="130">
        <v>2255</v>
      </c>
      <c r="H22" s="130">
        <v>0</v>
      </c>
      <c r="I22" s="130">
        <v>2081</v>
      </c>
      <c r="J22" s="131">
        <v>0</v>
      </c>
      <c r="K22" s="130">
        <v>42055</v>
      </c>
      <c r="L22" s="130">
        <v>557854</v>
      </c>
      <c r="M22" s="130">
        <f t="shared" si="2"/>
        <v>204318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204318</v>
      </c>
      <c r="V22" s="130">
        <f t="shared" si="4"/>
        <v>812595</v>
      </c>
      <c r="W22" s="130">
        <f t="shared" si="5"/>
        <v>50423</v>
      </c>
      <c r="X22" s="130">
        <f t="shared" si="6"/>
        <v>4032</v>
      </c>
      <c r="Y22" s="130">
        <f t="shared" si="7"/>
        <v>2255</v>
      </c>
      <c r="Z22" s="130">
        <f t="shared" si="8"/>
        <v>0</v>
      </c>
      <c r="AA22" s="130">
        <f t="shared" si="9"/>
        <v>2081</v>
      </c>
      <c r="AB22" s="131">
        <v>0</v>
      </c>
      <c r="AC22" s="130">
        <f t="shared" si="10"/>
        <v>42055</v>
      </c>
      <c r="AD22" s="130">
        <f t="shared" si="11"/>
        <v>762172</v>
      </c>
    </row>
    <row r="23" spans="1:30" s="122" customFormat="1" ht="12" customHeight="1">
      <c r="A23" s="118" t="s">
        <v>42</v>
      </c>
      <c r="B23" s="133" t="s">
        <v>268</v>
      </c>
      <c r="C23" s="118" t="s">
        <v>269</v>
      </c>
      <c r="D23" s="130">
        <f t="shared" si="0"/>
        <v>352830</v>
      </c>
      <c r="E23" s="130">
        <f t="shared" si="1"/>
        <v>97093</v>
      </c>
      <c r="F23" s="130">
        <v>0</v>
      </c>
      <c r="G23" s="130">
        <v>0</v>
      </c>
      <c r="H23" s="130">
        <v>5100</v>
      </c>
      <c r="I23" s="130">
        <v>71675</v>
      </c>
      <c r="J23" s="131">
        <v>0</v>
      </c>
      <c r="K23" s="130">
        <v>20318</v>
      </c>
      <c r="L23" s="130">
        <v>255737</v>
      </c>
      <c r="M23" s="130">
        <f t="shared" si="2"/>
        <v>66619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66619</v>
      </c>
      <c r="V23" s="130">
        <f t="shared" si="4"/>
        <v>419449</v>
      </c>
      <c r="W23" s="130">
        <f t="shared" si="5"/>
        <v>97093</v>
      </c>
      <c r="X23" s="130">
        <f t="shared" si="6"/>
        <v>0</v>
      </c>
      <c r="Y23" s="130">
        <f t="shared" si="7"/>
        <v>0</v>
      </c>
      <c r="Z23" s="130">
        <f t="shared" si="8"/>
        <v>5100</v>
      </c>
      <c r="AA23" s="130">
        <f t="shared" si="9"/>
        <v>71675</v>
      </c>
      <c r="AB23" s="131">
        <v>0</v>
      </c>
      <c r="AC23" s="130">
        <f t="shared" si="10"/>
        <v>20318</v>
      </c>
      <c r="AD23" s="130">
        <f t="shared" si="11"/>
        <v>322356</v>
      </c>
    </row>
    <row r="24" spans="1:30" s="122" customFormat="1" ht="12" customHeight="1">
      <c r="A24" s="118" t="s">
        <v>42</v>
      </c>
      <c r="B24" s="133" t="s">
        <v>270</v>
      </c>
      <c r="C24" s="118" t="s">
        <v>271</v>
      </c>
      <c r="D24" s="130">
        <f t="shared" si="0"/>
        <v>728818</v>
      </c>
      <c r="E24" s="130">
        <f t="shared" si="1"/>
        <v>83277</v>
      </c>
      <c r="F24" s="130">
        <v>0</v>
      </c>
      <c r="G24" s="130">
        <v>0</v>
      </c>
      <c r="H24" s="130">
        <v>0</v>
      </c>
      <c r="I24" s="130">
        <v>50153</v>
      </c>
      <c r="J24" s="131">
        <v>0</v>
      </c>
      <c r="K24" s="130">
        <v>33124</v>
      </c>
      <c r="L24" s="130">
        <v>645541</v>
      </c>
      <c r="M24" s="130">
        <f t="shared" si="2"/>
        <v>241821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241821</v>
      </c>
      <c r="V24" s="130">
        <f t="shared" si="4"/>
        <v>970639</v>
      </c>
      <c r="W24" s="130">
        <f t="shared" si="5"/>
        <v>83277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50153</v>
      </c>
      <c r="AB24" s="131">
        <v>0</v>
      </c>
      <c r="AC24" s="130">
        <f t="shared" si="10"/>
        <v>33124</v>
      </c>
      <c r="AD24" s="130">
        <f t="shared" si="11"/>
        <v>887362</v>
      </c>
    </row>
    <row r="25" spans="1:30" s="122" customFormat="1" ht="12" customHeight="1">
      <c r="A25" s="118" t="s">
        <v>42</v>
      </c>
      <c r="B25" s="133" t="s">
        <v>272</v>
      </c>
      <c r="C25" s="118" t="s">
        <v>273</v>
      </c>
      <c r="D25" s="130">
        <f t="shared" si="0"/>
        <v>1231703</v>
      </c>
      <c r="E25" s="130">
        <f t="shared" si="1"/>
        <v>185669</v>
      </c>
      <c r="F25" s="130">
        <v>0</v>
      </c>
      <c r="G25" s="130">
        <v>0</v>
      </c>
      <c r="H25" s="130">
        <v>0</v>
      </c>
      <c r="I25" s="130">
        <v>66394</v>
      </c>
      <c r="J25" s="131">
        <v>0</v>
      </c>
      <c r="K25" s="130">
        <v>119275</v>
      </c>
      <c r="L25" s="130">
        <v>1046034</v>
      </c>
      <c r="M25" s="130">
        <f t="shared" si="2"/>
        <v>343077</v>
      </c>
      <c r="N25" s="130">
        <f t="shared" si="3"/>
        <v>36703</v>
      </c>
      <c r="O25" s="130">
        <v>0</v>
      </c>
      <c r="P25" s="130">
        <v>0</v>
      </c>
      <c r="Q25" s="130">
        <v>0</v>
      </c>
      <c r="R25" s="130">
        <v>36703</v>
      </c>
      <c r="S25" s="131">
        <v>0</v>
      </c>
      <c r="T25" s="130">
        <v>0</v>
      </c>
      <c r="U25" s="130">
        <v>306374</v>
      </c>
      <c r="V25" s="130">
        <f t="shared" si="4"/>
        <v>1574780</v>
      </c>
      <c r="W25" s="130">
        <f t="shared" si="5"/>
        <v>222372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103097</v>
      </c>
      <c r="AB25" s="131">
        <v>0</v>
      </c>
      <c r="AC25" s="130">
        <f t="shared" si="10"/>
        <v>119275</v>
      </c>
      <c r="AD25" s="130">
        <f t="shared" si="11"/>
        <v>1352408</v>
      </c>
    </row>
    <row r="26" spans="1:30" s="122" customFormat="1" ht="12" customHeight="1">
      <c r="A26" s="118" t="s">
        <v>42</v>
      </c>
      <c r="B26" s="133" t="s">
        <v>274</v>
      </c>
      <c r="C26" s="118" t="s">
        <v>275</v>
      </c>
      <c r="D26" s="130">
        <f t="shared" si="0"/>
        <v>546990</v>
      </c>
      <c r="E26" s="130">
        <f t="shared" si="1"/>
        <v>91945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91945</v>
      </c>
      <c r="L26" s="130">
        <v>455045</v>
      </c>
      <c r="M26" s="130">
        <f t="shared" si="2"/>
        <v>47558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47558</v>
      </c>
      <c r="V26" s="130">
        <f t="shared" si="4"/>
        <v>594548</v>
      </c>
      <c r="W26" s="130">
        <f t="shared" si="5"/>
        <v>91945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91945</v>
      </c>
      <c r="AD26" s="130">
        <f t="shared" si="11"/>
        <v>502603</v>
      </c>
    </row>
    <row r="27" spans="1:30" s="122" customFormat="1" ht="12" customHeight="1">
      <c r="A27" s="118" t="s">
        <v>42</v>
      </c>
      <c r="B27" s="133" t="s">
        <v>276</v>
      </c>
      <c r="C27" s="118" t="s">
        <v>277</v>
      </c>
      <c r="D27" s="130">
        <f t="shared" si="0"/>
        <v>413862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413862</v>
      </c>
      <c r="M27" s="130">
        <f t="shared" si="2"/>
        <v>56916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56916</v>
      </c>
      <c r="V27" s="130">
        <f t="shared" si="4"/>
        <v>470778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470778</v>
      </c>
    </row>
    <row r="28" spans="1:30" s="122" customFormat="1" ht="12" customHeight="1">
      <c r="A28" s="118" t="s">
        <v>42</v>
      </c>
      <c r="B28" s="133" t="s">
        <v>278</v>
      </c>
      <c r="C28" s="118" t="s">
        <v>279</v>
      </c>
      <c r="D28" s="130">
        <f t="shared" si="0"/>
        <v>561033</v>
      </c>
      <c r="E28" s="130">
        <f t="shared" si="1"/>
        <v>45029</v>
      </c>
      <c r="F28" s="130">
        <v>0</v>
      </c>
      <c r="G28" s="130">
        <v>0</v>
      </c>
      <c r="H28" s="130">
        <v>0</v>
      </c>
      <c r="I28" s="130">
        <v>80</v>
      </c>
      <c r="J28" s="131">
        <v>0</v>
      </c>
      <c r="K28" s="130">
        <v>44949</v>
      </c>
      <c r="L28" s="130">
        <v>516004</v>
      </c>
      <c r="M28" s="130">
        <f t="shared" si="2"/>
        <v>133451</v>
      </c>
      <c r="N28" s="130">
        <f t="shared" si="3"/>
        <v>21630</v>
      </c>
      <c r="O28" s="130">
        <v>0</v>
      </c>
      <c r="P28" s="130">
        <v>0</v>
      </c>
      <c r="Q28" s="130">
        <v>0</v>
      </c>
      <c r="R28" s="130">
        <v>21612</v>
      </c>
      <c r="S28" s="131">
        <v>0</v>
      </c>
      <c r="T28" s="130">
        <v>18</v>
      </c>
      <c r="U28" s="130">
        <v>111821</v>
      </c>
      <c r="V28" s="130">
        <f t="shared" si="4"/>
        <v>694484</v>
      </c>
      <c r="W28" s="130">
        <f t="shared" si="5"/>
        <v>66659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21692</v>
      </c>
      <c r="AB28" s="131">
        <v>0</v>
      </c>
      <c r="AC28" s="130">
        <f t="shared" si="10"/>
        <v>44967</v>
      </c>
      <c r="AD28" s="130">
        <f t="shared" si="11"/>
        <v>627825</v>
      </c>
    </row>
    <row r="29" spans="1:30" s="122" customFormat="1" ht="12" customHeight="1">
      <c r="A29" s="118" t="s">
        <v>42</v>
      </c>
      <c r="B29" s="133" t="s">
        <v>280</v>
      </c>
      <c r="C29" s="118" t="s">
        <v>281</v>
      </c>
      <c r="D29" s="130">
        <f t="shared" si="0"/>
        <v>814779</v>
      </c>
      <c r="E29" s="130">
        <f t="shared" si="1"/>
        <v>82156</v>
      </c>
      <c r="F29" s="130">
        <v>0</v>
      </c>
      <c r="G29" s="130">
        <v>0</v>
      </c>
      <c r="H29" s="130">
        <v>0</v>
      </c>
      <c r="I29" s="130">
        <v>35974</v>
      </c>
      <c r="J29" s="131">
        <v>0</v>
      </c>
      <c r="K29" s="130">
        <v>46182</v>
      </c>
      <c r="L29" s="130">
        <v>732623</v>
      </c>
      <c r="M29" s="130">
        <f t="shared" si="2"/>
        <v>94093</v>
      </c>
      <c r="N29" s="130">
        <f t="shared" si="3"/>
        <v>6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6</v>
      </c>
      <c r="U29" s="130">
        <v>94087</v>
      </c>
      <c r="V29" s="130">
        <f t="shared" si="4"/>
        <v>908872</v>
      </c>
      <c r="W29" s="130">
        <f t="shared" si="5"/>
        <v>82162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35974</v>
      </c>
      <c r="AB29" s="131">
        <v>0</v>
      </c>
      <c r="AC29" s="130">
        <f t="shared" si="10"/>
        <v>46188</v>
      </c>
      <c r="AD29" s="130">
        <f t="shared" si="11"/>
        <v>826710</v>
      </c>
    </row>
    <row r="30" spans="1:30" s="122" customFormat="1" ht="12" customHeight="1">
      <c r="A30" s="118" t="s">
        <v>42</v>
      </c>
      <c r="B30" s="133" t="s">
        <v>282</v>
      </c>
      <c r="C30" s="118" t="s">
        <v>283</v>
      </c>
      <c r="D30" s="130">
        <f t="shared" si="0"/>
        <v>540114</v>
      </c>
      <c r="E30" s="130">
        <f t="shared" si="1"/>
        <v>90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90</v>
      </c>
      <c r="L30" s="130">
        <v>540024</v>
      </c>
      <c r="M30" s="130">
        <f t="shared" si="2"/>
        <v>152629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152629</v>
      </c>
      <c r="V30" s="130">
        <f t="shared" si="4"/>
        <v>692743</v>
      </c>
      <c r="W30" s="130">
        <f t="shared" si="5"/>
        <v>90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1">
        <v>0</v>
      </c>
      <c r="AC30" s="130">
        <f t="shared" si="10"/>
        <v>90</v>
      </c>
      <c r="AD30" s="130">
        <f t="shared" si="11"/>
        <v>692653</v>
      </c>
    </row>
    <row r="31" spans="1:30" s="122" customFormat="1" ht="12" customHeight="1">
      <c r="A31" s="118" t="s">
        <v>42</v>
      </c>
      <c r="B31" s="133" t="s">
        <v>284</v>
      </c>
      <c r="C31" s="118" t="s">
        <v>285</v>
      </c>
      <c r="D31" s="130">
        <f t="shared" si="0"/>
        <v>299019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299019</v>
      </c>
      <c r="M31" s="130">
        <f t="shared" si="2"/>
        <v>34677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34677</v>
      </c>
      <c r="V31" s="130">
        <f t="shared" si="4"/>
        <v>333696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333696</v>
      </c>
    </row>
    <row r="32" spans="1:30" s="122" customFormat="1" ht="12" customHeight="1">
      <c r="A32" s="118" t="s">
        <v>42</v>
      </c>
      <c r="B32" s="133" t="s">
        <v>286</v>
      </c>
      <c r="C32" s="118" t="s">
        <v>287</v>
      </c>
      <c r="D32" s="130">
        <f t="shared" si="0"/>
        <v>159255</v>
      </c>
      <c r="E32" s="130">
        <f t="shared" si="1"/>
        <v>15</v>
      </c>
      <c r="F32" s="130">
        <v>0</v>
      </c>
      <c r="G32" s="130">
        <v>0</v>
      </c>
      <c r="H32" s="130">
        <v>0</v>
      </c>
      <c r="I32" s="130">
        <v>15</v>
      </c>
      <c r="J32" s="131">
        <v>0</v>
      </c>
      <c r="K32" s="130">
        <v>0</v>
      </c>
      <c r="L32" s="130">
        <v>159240</v>
      </c>
      <c r="M32" s="130">
        <f t="shared" si="2"/>
        <v>24957</v>
      </c>
      <c r="N32" s="130">
        <f t="shared" si="3"/>
        <v>9</v>
      </c>
      <c r="O32" s="130">
        <v>0</v>
      </c>
      <c r="P32" s="130">
        <v>0</v>
      </c>
      <c r="Q32" s="130">
        <v>0</v>
      </c>
      <c r="R32" s="130">
        <v>9</v>
      </c>
      <c r="S32" s="131">
        <v>0</v>
      </c>
      <c r="T32" s="130">
        <v>0</v>
      </c>
      <c r="U32" s="130">
        <v>24948</v>
      </c>
      <c r="V32" s="130">
        <f t="shared" si="4"/>
        <v>184212</v>
      </c>
      <c r="W32" s="130">
        <f t="shared" si="5"/>
        <v>24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24</v>
      </c>
      <c r="AB32" s="131">
        <v>0</v>
      </c>
      <c r="AC32" s="130">
        <f t="shared" si="10"/>
        <v>0</v>
      </c>
      <c r="AD32" s="130">
        <f t="shared" si="11"/>
        <v>184188</v>
      </c>
    </row>
    <row r="33" spans="1:30" s="122" customFormat="1" ht="12" customHeight="1">
      <c r="A33" s="118" t="s">
        <v>42</v>
      </c>
      <c r="B33" s="133" t="s">
        <v>288</v>
      </c>
      <c r="C33" s="118" t="s">
        <v>289</v>
      </c>
      <c r="D33" s="130">
        <f t="shared" si="0"/>
        <v>228393</v>
      </c>
      <c r="E33" s="130">
        <f t="shared" si="1"/>
        <v>19476</v>
      </c>
      <c r="F33" s="130">
        <v>0</v>
      </c>
      <c r="G33" s="130">
        <v>0</v>
      </c>
      <c r="H33" s="130">
        <v>0</v>
      </c>
      <c r="I33" s="130">
        <v>18745</v>
      </c>
      <c r="J33" s="131">
        <v>0</v>
      </c>
      <c r="K33" s="130">
        <v>731</v>
      </c>
      <c r="L33" s="130">
        <v>208917</v>
      </c>
      <c r="M33" s="130">
        <f t="shared" si="2"/>
        <v>33481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33481</v>
      </c>
      <c r="V33" s="130">
        <f t="shared" si="4"/>
        <v>261874</v>
      </c>
      <c r="W33" s="130">
        <f t="shared" si="5"/>
        <v>19476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18745</v>
      </c>
      <c r="AB33" s="131">
        <v>0</v>
      </c>
      <c r="AC33" s="130">
        <f t="shared" si="10"/>
        <v>731</v>
      </c>
      <c r="AD33" s="130">
        <f t="shared" si="11"/>
        <v>242398</v>
      </c>
    </row>
    <row r="34" spans="1:30" s="122" customFormat="1" ht="12" customHeight="1">
      <c r="A34" s="118" t="s">
        <v>42</v>
      </c>
      <c r="B34" s="133" t="s">
        <v>290</v>
      </c>
      <c r="C34" s="118" t="s">
        <v>291</v>
      </c>
      <c r="D34" s="130">
        <f t="shared" si="0"/>
        <v>253425</v>
      </c>
      <c r="E34" s="130">
        <f t="shared" si="1"/>
        <v>17073</v>
      </c>
      <c r="F34" s="130">
        <v>0</v>
      </c>
      <c r="G34" s="130">
        <v>0</v>
      </c>
      <c r="H34" s="130">
        <v>0</v>
      </c>
      <c r="I34" s="130">
        <v>10868</v>
      </c>
      <c r="J34" s="131">
        <v>0</v>
      </c>
      <c r="K34" s="130">
        <v>6205</v>
      </c>
      <c r="L34" s="130">
        <v>236352</v>
      </c>
      <c r="M34" s="130">
        <f t="shared" si="2"/>
        <v>38598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38598</v>
      </c>
      <c r="V34" s="130">
        <f t="shared" si="4"/>
        <v>292023</v>
      </c>
      <c r="W34" s="130">
        <f t="shared" si="5"/>
        <v>17073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10868</v>
      </c>
      <c r="AB34" s="131">
        <v>0</v>
      </c>
      <c r="AC34" s="130">
        <f t="shared" si="10"/>
        <v>6205</v>
      </c>
      <c r="AD34" s="130">
        <f t="shared" si="11"/>
        <v>274950</v>
      </c>
    </row>
    <row r="35" spans="1:30" s="122" customFormat="1" ht="12" customHeight="1">
      <c r="A35" s="118" t="s">
        <v>42</v>
      </c>
      <c r="B35" s="133" t="s">
        <v>292</v>
      </c>
      <c r="C35" s="118" t="s">
        <v>293</v>
      </c>
      <c r="D35" s="130">
        <f t="shared" si="0"/>
        <v>223882</v>
      </c>
      <c r="E35" s="130">
        <f t="shared" si="1"/>
        <v>25193</v>
      </c>
      <c r="F35" s="130">
        <v>0</v>
      </c>
      <c r="G35" s="130">
        <v>0</v>
      </c>
      <c r="H35" s="130">
        <v>0</v>
      </c>
      <c r="I35" s="130">
        <v>20679</v>
      </c>
      <c r="J35" s="131">
        <v>0</v>
      </c>
      <c r="K35" s="130">
        <v>4514</v>
      </c>
      <c r="L35" s="130">
        <v>198689</v>
      </c>
      <c r="M35" s="130">
        <f t="shared" si="2"/>
        <v>54944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54944</v>
      </c>
      <c r="V35" s="130">
        <f t="shared" si="4"/>
        <v>278826</v>
      </c>
      <c r="W35" s="130">
        <f t="shared" si="5"/>
        <v>25193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20679</v>
      </c>
      <c r="AB35" s="131">
        <v>0</v>
      </c>
      <c r="AC35" s="130">
        <f t="shared" si="10"/>
        <v>4514</v>
      </c>
      <c r="AD35" s="130">
        <f t="shared" si="11"/>
        <v>253633</v>
      </c>
    </row>
    <row r="36" spans="1:30" s="122" customFormat="1" ht="12" customHeight="1">
      <c r="A36" s="118" t="s">
        <v>42</v>
      </c>
      <c r="B36" s="133" t="s">
        <v>294</v>
      </c>
      <c r="C36" s="118" t="s">
        <v>295</v>
      </c>
      <c r="D36" s="130">
        <f t="shared" si="0"/>
        <v>474973</v>
      </c>
      <c r="E36" s="130">
        <f t="shared" si="1"/>
        <v>49268</v>
      </c>
      <c r="F36" s="130">
        <v>0</v>
      </c>
      <c r="G36" s="130">
        <v>0</v>
      </c>
      <c r="H36" s="130">
        <v>0</v>
      </c>
      <c r="I36" s="130">
        <v>27870</v>
      </c>
      <c r="J36" s="131">
        <v>0</v>
      </c>
      <c r="K36" s="130">
        <v>21398</v>
      </c>
      <c r="L36" s="130">
        <v>425705</v>
      </c>
      <c r="M36" s="130">
        <f t="shared" si="2"/>
        <v>30399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30399</v>
      </c>
      <c r="V36" s="130">
        <f t="shared" si="4"/>
        <v>505372</v>
      </c>
      <c r="W36" s="130">
        <f t="shared" si="5"/>
        <v>49268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27870</v>
      </c>
      <c r="AB36" s="131">
        <v>0</v>
      </c>
      <c r="AC36" s="130">
        <f t="shared" si="10"/>
        <v>21398</v>
      </c>
      <c r="AD36" s="130">
        <f t="shared" si="11"/>
        <v>456104</v>
      </c>
    </row>
    <row r="37" spans="1:30" s="122" customFormat="1" ht="12" customHeight="1">
      <c r="A37" s="118" t="s">
        <v>42</v>
      </c>
      <c r="B37" s="133" t="s">
        <v>296</v>
      </c>
      <c r="C37" s="118" t="s">
        <v>237</v>
      </c>
      <c r="D37" s="130">
        <f t="shared" si="0"/>
        <v>363994</v>
      </c>
      <c r="E37" s="130">
        <f t="shared" si="1"/>
        <v>14196</v>
      </c>
      <c r="F37" s="130">
        <v>0</v>
      </c>
      <c r="G37" s="130">
        <v>0</v>
      </c>
      <c r="H37" s="130">
        <v>0</v>
      </c>
      <c r="I37" s="130">
        <v>14196</v>
      </c>
      <c r="J37" s="131">
        <v>0</v>
      </c>
      <c r="K37" s="130">
        <v>0</v>
      </c>
      <c r="L37" s="130">
        <v>349798</v>
      </c>
      <c r="M37" s="130">
        <f t="shared" si="2"/>
        <v>36678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36678</v>
      </c>
      <c r="V37" s="130">
        <f t="shared" si="4"/>
        <v>400672</v>
      </c>
      <c r="W37" s="130">
        <f t="shared" si="5"/>
        <v>14196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14196</v>
      </c>
      <c r="AB37" s="131">
        <v>0</v>
      </c>
      <c r="AC37" s="130">
        <f t="shared" si="10"/>
        <v>0</v>
      </c>
      <c r="AD37" s="130">
        <f t="shared" si="11"/>
        <v>386476</v>
      </c>
    </row>
    <row r="38" spans="1:30" s="122" customFormat="1" ht="12" customHeight="1">
      <c r="A38" s="118" t="s">
        <v>42</v>
      </c>
      <c r="B38" s="133" t="s">
        <v>297</v>
      </c>
      <c r="C38" s="118" t="s">
        <v>298</v>
      </c>
      <c r="D38" s="130">
        <f t="shared" si="0"/>
        <v>623743</v>
      </c>
      <c r="E38" s="130">
        <f t="shared" si="1"/>
        <v>37713</v>
      </c>
      <c r="F38" s="130">
        <v>0</v>
      </c>
      <c r="G38" s="130">
        <v>0</v>
      </c>
      <c r="H38" s="130">
        <v>0</v>
      </c>
      <c r="I38" s="130">
        <v>9707</v>
      </c>
      <c r="J38" s="131">
        <v>0</v>
      </c>
      <c r="K38" s="130">
        <v>28006</v>
      </c>
      <c r="L38" s="130">
        <v>586030</v>
      </c>
      <c r="M38" s="130">
        <f t="shared" si="2"/>
        <v>203609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203609</v>
      </c>
      <c r="V38" s="130">
        <f t="shared" si="4"/>
        <v>827352</v>
      </c>
      <c r="W38" s="130">
        <f t="shared" si="5"/>
        <v>37713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9707</v>
      </c>
      <c r="AB38" s="131">
        <v>0</v>
      </c>
      <c r="AC38" s="130">
        <f t="shared" si="10"/>
        <v>28006</v>
      </c>
      <c r="AD38" s="130">
        <f t="shared" si="11"/>
        <v>789639</v>
      </c>
    </row>
    <row r="39" spans="1:30" s="122" customFormat="1" ht="12" customHeight="1">
      <c r="A39" s="118" t="s">
        <v>42</v>
      </c>
      <c r="B39" s="133" t="s">
        <v>299</v>
      </c>
      <c r="C39" s="118" t="s">
        <v>300</v>
      </c>
      <c r="D39" s="130">
        <f t="shared" si="0"/>
        <v>344658</v>
      </c>
      <c r="E39" s="130">
        <f t="shared" si="1"/>
        <v>3907</v>
      </c>
      <c r="F39" s="130">
        <v>0</v>
      </c>
      <c r="G39" s="130">
        <v>0</v>
      </c>
      <c r="H39" s="130"/>
      <c r="I39" s="130">
        <v>0</v>
      </c>
      <c r="J39" s="131">
        <v>0</v>
      </c>
      <c r="K39" s="130">
        <v>3907</v>
      </c>
      <c r="L39" s="130">
        <v>340751</v>
      </c>
      <c r="M39" s="130">
        <f t="shared" si="2"/>
        <v>48446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48446</v>
      </c>
      <c r="V39" s="130">
        <f t="shared" si="4"/>
        <v>393104</v>
      </c>
      <c r="W39" s="130">
        <f t="shared" si="5"/>
        <v>3907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>
        <v>0</v>
      </c>
      <c r="AC39" s="130">
        <f t="shared" si="10"/>
        <v>3907</v>
      </c>
      <c r="AD39" s="130">
        <f t="shared" si="11"/>
        <v>389197</v>
      </c>
    </row>
    <row r="40" spans="1:30" s="122" customFormat="1" ht="12" customHeight="1">
      <c r="A40" s="118" t="s">
        <v>42</v>
      </c>
      <c r="B40" s="133" t="s">
        <v>301</v>
      </c>
      <c r="C40" s="118" t="s">
        <v>302</v>
      </c>
      <c r="D40" s="130">
        <f t="shared" si="0"/>
        <v>343297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1">
        <v>0</v>
      </c>
      <c r="K40" s="130">
        <v>0</v>
      </c>
      <c r="L40" s="130">
        <v>343297</v>
      </c>
      <c r="M40" s="130">
        <f t="shared" si="2"/>
        <v>90860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90860</v>
      </c>
      <c r="V40" s="130">
        <f t="shared" si="4"/>
        <v>434157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1">
        <v>0</v>
      </c>
      <c r="AC40" s="130">
        <f t="shared" si="10"/>
        <v>0</v>
      </c>
      <c r="AD40" s="130">
        <f t="shared" si="11"/>
        <v>434157</v>
      </c>
    </row>
    <row r="41" spans="1:30" s="122" customFormat="1" ht="12" customHeight="1">
      <c r="A41" s="118" t="s">
        <v>42</v>
      </c>
      <c r="B41" s="133" t="s">
        <v>303</v>
      </c>
      <c r="C41" s="118" t="s">
        <v>304</v>
      </c>
      <c r="D41" s="130">
        <f t="shared" si="0"/>
        <v>139339</v>
      </c>
      <c r="E41" s="130">
        <f t="shared" si="1"/>
        <v>14582</v>
      </c>
      <c r="F41" s="130">
        <v>0</v>
      </c>
      <c r="G41" s="130">
        <v>0</v>
      </c>
      <c r="H41" s="130">
        <v>0</v>
      </c>
      <c r="I41" s="130">
        <v>11020</v>
      </c>
      <c r="J41" s="131">
        <v>0</v>
      </c>
      <c r="K41" s="130">
        <v>3562</v>
      </c>
      <c r="L41" s="130">
        <v>124757</v>
      </c>
      <c r="M41" s="130">
        <f t="shared" si="2"/>
        <v>47389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47389</v>
      </c>
      <c r="V41" s="130">
        <f t="shared" si="4"/>
        <v>186728</v>
      </c>
      <c r="W41" s="130">
        <f t="shared" si="5"/>
        <v>14582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11020</v>
      </c>
      <c r="AB41" s="131">
        <v>0</v>
      </c>
      <c r="AC41" s="130">
        <f t="shared" si="10"/>
        <v>3562</v>
      </c>
      <c r="AD41" s="130">
        <f t="shared" si="11"/>
        <v>172146</v>
      </c>
    </row>
    <row r="42" spans="1:30" s="122" customFormat="1" ht="12" customHeight="1">
      <c r="A42" s="118" t="s">
        <v>42</v>
      </c>
      <c r="B42" s="133" t="s">
        <v>305</v>
      </c>
      <c r="C42" s="118" t="s">
        <v>236</v>
      </c>
      <c r="D42" s="130">
        <f t="shared" si="0"/>
        <v>160775</v>
      </c>
      <c r="E42" s="130">
        <f t="shared" si="1"/>
        <v>9028</v>
      </c>
      <c r="F42" s="130">
        <v>0</v>
      </c>
      <c r="G42" s="130">
        <v>0</v>
      </c>
      <c r="H42" s="130">
        <v>0</v>
      </c>
      <c r="I42" s="130">
        <v>457</v>
      </c>
      <c r="J42" s="131">
        <v>0</v>
      </c>
      <c r="K42" s="130">
        <v>8571</v>
      </c>
      <c r="L42" s="130">
        <v>151747</v>
      </c>
      <c r="M42" s="130">
        <f t="shared" si="2"/>
        <v>51720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51720</v>
      </c>
      <c r="V42" s="130">
        <f t="shared" si="4"/>
        <v>212495</v>
      </c>
      <c r="W42" s="130">
        <f t="shared" si="5"/>
        <v>9028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457</v>
      </c>
      <c r="AB42" s="131">
        <v>0</v>
      </c>
      <c r="AC42" s="130">
        <f t="shared" si="10"/>
        <v>8571</v>
      </c>
      <c r="AD42" s="130">
        <f t="shared" si="11"/>
        <v>203467</v>
      </c>
    </row>
    <row r="43" spans="1:30" s="122" customFormat="1" ht="12" customHeight="1">
      <c r="A43" s="118" t="s">
        <v>42</v>
      </c>
      <c r="B43" s="133" t="s">
        <v>44</v>
      </c>
      <c r="C43" s="118" t="s">
        <v>45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30">
        <v>0</v>
      </c>
      <c r="L43" s="130">
        <v>0</v>
      </c>
      <c r="M43" s="130">
        <f t="shared" si="2"/>
        <v>40146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263259</v>
      </c>
      <c r="T43" s="130">
        <v>0</v>
      </c>
      <c r="U43" s="130">
        <v>40146</v>
      </c>
      <c r="V43" s="130">
        <f t="shared" si="4"/>
        <v>40146</v>
      </c>
      <c r="W43" s="130">
        <f t="shared" si="5"/>
        <v>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0</v>
      </c>
      <c r="AB43" s="131">
        <f aca="true" t="shared" si="12" ref="AB43:AB56">+SUM(J43,S43)</f>
        <v>263259</v>
      </c>
      <c r="AC43" s="130">
        <f t="shared" si="10"/>
        <v>0</v>
      </c>
      <c r="AD43" s="130">
        <f t="shared" si="11"/>
        <v>40146</v>
      </c>
    </row>
    <row r="44" spans="1:30" s="122" customFormat="1" ht="12" customHeight="1">
      <c r="A44" s="118" t="s">
        <v>42</v>
      </c>
      <c r="B44" s="133" t="s">
        <v>46</v>
      </c>
      <c r="C44" s="118" t="s">
        <v>47</v>
      </c>
      <c r="D44" s="130">
        <f t="shared" si="0"/>
        <v>164468</v>
      </c>
      <c r="E44" s="130">
        <f t="shared" si="1"/>
        <v>155477</v>
      </c>
      <c r="F44" s="130">
        <v>0</v>
      </c>
      <c r="G44" s="130">
        <v>0</v>
      </c>
      <c r="H44" s="130">
        <v>0</v>
      </c>
      <c r="I44" s="130">
        <v>108092</v>
      </c>
      <c r="J44" s="131">
        <v>646659</v>
      </c>
      <c r="K44" s="130">
        <v>47385</v>
      </c>
      <c r="L44" s="130">
        <v>8991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0</v>
      </c>
      <c r="V44" s="130">
        <f t="shared" si="4"/>
        <v>164468</v>
      </c>
      <c r="W44" s="130">
        <f t="shared" si="5"/>
        <v>155477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108092</v>
      </c>
      <c r="AB44" s="131">
        <f t="shared" si="12"/>
        <v>646659</v>
      </c>
      <c r="AC44" s="130">
        <f t="shared" si="10"/>
        <v>47385</v>
      </c>
      <c r="AD44" s="130">
        <f t="shared" si="11"/>
        <v>8991</v>
      </c>
    </row>
    <row r="45" spans="1:30" s="122" customFormat="1" ht="12" customHeight="1">
      <c r="A45" s="118" t="s">
        <v>42</v>
      </c>
      <c r="B45" s="133" t="s">
        <v>48</v>
      </c>
      <c r="C45" s="118" t="s">
        <v>49</v>
      </c>
      <c r="D45" s="130">
        <f t="shared" si="0"/>
        <v>120914</v>
      </c>
      <c r="E45" s="130">
        <f t="shared" si="1"/>
        <v>120914</v>
      </c>
      <c r="F45" s="130">
        <v>0</v>
      </c>
      <c r="G45" s="130">
        <v>0</v>
      </c>
      <c r="H45" s="130">
        <v>0</v>
      </c>
      <c r="I45" s="130">
        <v>118680</v>
      </c>
      <c r="J45" s="131">
        <v>1358004</v>
      </c>
      <c r="K45" s="130">
        <v>2234</v>
      </c>
      <c r="L45" s="130">
        <v>0</v>
      </c>
      <c r="M45" s="130">
        <f t="shared" si="2"/>
        <v>0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251344</v>
      </c>
      <c r="T45" s="130">
        <v>0</v>
      </c>
      <c r="U45" s="130">
        <v>0</v>
      </c>
      <c r="V45" s="130">
        <f t="shared" si="4"/>
        <v>120914</v>
      </c>
      <c r="W45" s="130">
        <f t="shared" si="5"/>
        <v>120914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118680</v>
      </c>
      <c r="AB45" s="131">
        <f t="shared" si="12"/>
        <v>1609348</v>
      </c>
      <c r="AC45" s="130">
        <f t="shared" si="10"/>
        <v>2234</v>
      </c>
      <c r="AD45" s="130">
        <f t="shared" si="11"/>
        <v>0</v>
      </c>
    </row>
    <row r="46" spans="1:30" s="122" customFormat="1" ht="12" customHeight="1">
      <c r="A46" s="118" t="s">
        <v>42</v>
      </c>
      <c r="B46" s="133" t="s">
        <v>50</v>
      </c>
      <c r="C46" s="118" t="s">
        <v>51</v>
      </c>
      <c r="D46" s="130">
        <f t="shared" si="0"/>
        <v>11347</v>
      </c>
      <c r="E46" s="130">
        <f t="shared" si="1"/>
        <v>11347</v>
      </c>
      <c r="F46" s="130">
        <v>0</v>
      </c>
      <c r="G46" s="130">
        <v>0</v>
      </c>
      <c r="H46" s="130">
        <v>0</v>
      </c>
      <c r="I46" s="130">
        <v>8052</v>
      </c>
      <c r="J46" s="131">
        <v>340564</v>
      </c>
      <c r="K46" s="130">
        <v>3295</v>
      </c>
      <c r="L46" s="130">
        <v>0</v>
      </c>
      <c r="M46" s="130">
        <f t="shared" si="2"/>
        <v>20</v>
      </c>
      <c r="N46" s="130">
        <f t="shared" si="3"/>
        <v>20</v>
      </c>
      <c r="O46" s="130">
        <v>0</v>
      </c>
      <c r="P46" s="130">
        <v>0</v>
      </c>
      <c r="Q46" s="130">
        <v>0</v>
      </c>
      <c r="R46" s="130">
        <v>0</v>
      </c>
      <c r="S46" s="131">
        <v>59634</v>
      </c>
      <c r="T46" s="130">
        <v>20</v>
      </c>
      <c r="U46" s="130">
        <v>0</v>
      </c>
      <c r="V46" s="130">
        <f t="shared" si="4"/>
        <v>11367</v>
      </c>
      <c r="W46" s="130">
        <f t="shared" si="5"/>
        <v>11367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8052</v>
      </c>
      <c r="AB46" s="131">
        <f t="shared" si="12"/>
        <v>400198</v>
      </c>
      <c r="AC46" s="130">
        <f t="shared" si="10"/>
        <v>3315</v>
      </c>
      <c r="AD46" s="130">
        <f t="shared" si="11"/>
        <v>0</v>
      </c>
    </row>
    <row r="47" spans="1:30" s="122" customFormat="1" ht="12" customHeight="1">
      <c r="A47" s="118" t="s">
        <v>42</v>
      </c>
      <c r="B47" s="133" t="s">
        <v>52</v>
      </c>
      <c r="C47" s="118" t="s">
        <v>53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>
        <v>0</v>
      </c>
      <c r="K47" s="130">
        <v>0</v>
      </c>
      <c r="L47" s="130">
        <v>0</v>
      </c>
      <c r="M47" s="130">
        <f t="shared" si="2"/>
        <v>372</v>
      </c>
      <c r="N47" s="130">
        <f t="shared" si="3"/>
        <v>372</v>
      </c>
      <c r="O47" s="130">
        <v>0</v>
      </c>
      <c r="P47" s="130">
        <v>30</v>
      </c>
      <c r="Q47" s="130">
        <v>0</v>
      </c>
      <c r="R47" s="130">
        <v>307</v>
      </c>
      <c r="S47" s="131">
        <v>100100</v>
      </c>
      <c r="T47" s="130">
        <v>35</v>
      </c>
      <c r="U47" s="130">
        <v>0</v>
      </c>
      <c r="V47" s="130">
        <f t="shared" si="4"/>
        <v>372</v>
      </c>
      <c r="W47" s="130">
        <f t="shared" si="5"/>
        <v>372</v>
      </c>
      <c r="X47" s="130">
        <f t="shared" si="6"/>
        <v>0</v>
      </c>
      <c r="Y47" s="130">
        <f t="shared" si="7"/>
        <v>30</v>
      </c>
      <c r="Z47" s="130">
        <f t="shared" si="8"/>
        <v>0</v>
      </c>
      <c r="AA47" s="130">
        <f t="shared" si="9"/>
        <v>307</v>
      </c>
      <c r="AB47" s="131">
        <f t="shared" si="12"/>
        <v>100100</v>
      </c>
      <c r="AC47" s="130">
        <f t="shared" si="10"/>
        <v>35</v>
      </c>
      <c r="AD47" s="130">
        <f t="shared" si="11"/>
        <v>0</v>
      </c>
    </row>
    <row r="48" spans="1:30" s="122" customFormat="1" ht="12" customHeight="1">
      <c r="A48" s="118" t="s">
        <v>42</v>
      </c>
      <c r="B48" s="133" t="s">
        <v>54</v>
      </c>
      <c r="C48" s="118" t="s">
        <v>55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0</v>
      </c>
      <c r="K48" s="130">
        <v>0</v>
      </c>
      <c r="L48" s="130">
        <v>0</v>
      </c>
      <c r="M48" s="130">
        <f t="shared" si="2"/>
        <v>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76343</v>
      </c>
      <c r="T48" s="130">
        <v>0</v>
      </c>
      <c r="U48" s="130">
        <v>0</v>
      </c>
      <c r="V48" s="130">
        <f t="shared" si="4"/>
        <v>0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1">
        <f t="shared" si="12"/>
        <v>76343</v>
      </c>
      <c r="AC48" s="130">
        <f t="shared" si="10"/>
        <v>0</v>
      </c>
      <c r="AD48" s="130">
        <f t="shared" si="11"/>
        <v>0</v>
      </c>
    </row>
    <row r="49" spans="1:30" s="122" customFormat="1" ht="12" customHeight="1">
      <c r="A49" s="118" t="s">
        <v>42</v>
      </c>
      <c r="B49" s="133" t="s">
        <v>56</v>
      </c>
      <c r="C49" s="118" t="s">
        <v>57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1">
        <v>0</v>
      </c>
      <c r="K49" s="130">
        <v>0</v>
      </c>
      <c r="L49" s="130">
        <v>0</v>
      </c>
      <c r="M49" s="130">
        <f t="shared" si="2"/>
        <v>0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1">
        <v>90150</v>
      </c>
      <c r="T49" s="130">
        <v>0</v>
      </c>
      <c r="U49" s="130">
        <v>0</v>
      </c>
      <c r="V49" s="130">
        <f t="shared" si="4"/>
        <v>0</v>
      </c>
      <c r="W49" s="130">
        <f t="shared" si="5"/>
        <v>0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0</v>
      </c>
      <c r="AB49" s="131">
        <f t="shared" si="12"/>
        <v>90150</v>
      </c>
      <c r="AC49" s="130">
        <f t="shared" si="10"/>
        <v>0</v>
      </c>
      <c r="AD49" s="130">
        <f t="shared" si="11"/>
        <v>0</v>
      </c>
    </row>
    <row r="50" spans="1:30" s="122" customFormat="1" ht="12" customHeight="1">
      <c r="A50" s="118" t="s">
        <v>42</v>
      </c>
      <c r="B50" s="133" t="s">
        <v>58</v>
      </c>
      <c r="C50" s="118" t="s">
        <v>59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1">
        <v>0</v>
      </c>
      <c r="K50" s="130">
        <v>0</v>
      </c>
      <c r="L50" s="130">
        <v>0</v>
      </c>
      <c r="M50" s="130">
        <f t="shared" si="2"/>
        <v>312866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445430</v>
      </c>
      <c r="T50" s="130">
        <v>0</v>
      </c>
      <c r="U50" s="130">
        <v>312866</v>
      </c>
      <c r="V50" s="130">
        <f t="shared" si="4"/>
        <v>312866</v>
      </c>
      <c r="W50" s="130">
        <f t="shared" si="5"/>
        <v>0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0</v>
      </c>
      <c r="AB50" s="131">
        <f t="shared" si="12"/>
        <v>445430</v>
      </c>
      <c r="AC50" s="130">
        <f t="shared" si="10"/>
        <v>0</v>
      </c>
      <c r="AD50" s="130">
        <f t="shared" si="11"/>
        <v>312866</v>
      </c>
    </row>
    <row r="51" spans="1:30" s="122" customFormat="1" ht="12" customHeight="1">
      <c r="A51" s="118" t="s">
        <v>42</v>
      </c>
      <c r="B51" s="133" t="s">
        <v>60</v>
      </c>
      <c r="C51" s="118" t="s">
        <v>61</v>
      </c>
      <c r="D51" s="130">
        <f t="shared" si="0"/>
        <v>7143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>
        <v>115239</v>
      </c>
      <c r="K51" s="130">
        <v>0</v>
      </c>
      <c r="L51" s="130">
        <v>7143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0</v>
      </c>
      <c r="V51" s="130">
        <f t="shared" si="4"/>
        <v>7143</v>
      </c>
      <c r="W51" s="130">
        <f t="shared" si="5"/>
        <v>0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1">
        <f t="shared" si="12"/>
        <v>115239</v>
      </c>
      <c r="AC51" s="130">
        <f t="shared" si="10"/>
        <v>0</v>
      </c>
      <c r="AD51" s="130">
        <f t="shared" si="11"/>
        <v>7143</v>
      </c>
    </row>
    <row r="52" spans="1:30" s="122" customFormat="1" ht="12" customHeight="1">
      <c r="A52" s="118" t="s">
        <v>42</v>
      </c>
      <c r="B52" s="133" t="s">
        <v>62</v>
      </c>
      <c r="C52" s="118" t="s">
        <v>63</v>
      </c>
      <c r="D52" s="130">
        <f t="shared" si="0"/>
        <v>152705</v>
      </c>
      <c r="E52" s="130">
        <f t="shared" si="1"/>
        <v>152705</v>
      </c>
      <c r="F52" s="130">
        <v>0</v>
      </c>
      <c r="G52" s="130">
        <v>0</v>
      </c>
      <c r="H52" s="130">
        <v>0</v>
      </c>
      <c r="I52" s="130">
        <v>147706</v>
      </c>
      <c r="J52" s="131">
        <v>328186</v>
      </c>
      <c r="K52" s="130">
        <v>4999</v>
      </c>
      <c r="L52" s="130">
        <v>0</v>
      </c>
      <c r="M52" s="130">
        <f t="shared" si="2"/>
        <v>1484</v>
      </c>
      <c r="N52" s="130">
        <f t="shared" si="3"/>
        <v>1484</v>
      </c>
      <c r="O52" s="130">
        <v>0</v>
      </c>
      <c r="P52" s="130">
        <v>0</v>
      </c>
      <c r="Q52" s="130">
        <v>0</v>
      </c>
      <c r="R52" s="130">
        <v>0</v>
      </c>
      <c r="S52" s="131">
        <v>256038</v>
      </c>
      <c r="T52" s="130">
        <v>1484</v>
      </c>
      <c r="U52" s="130">
        <v>0</v>
      </c>
      <c r="V52" s="130">
        <f t="shared" si="4"/>
        <v>154189</v>
      </c>
      <c r="W52" s="130">
        <f t="shared" si="5"/>
        <v>154189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147706</v>
      </c>
      <c r="AB52" s="131">
        <f t="shared" si="12"/>
        <v>584224</v>
      </c>
      <c r="AC52" s="130">
        <f t="shared" si="10"/>
        <v>6483</v>
      </c>
      <c r="AD52" s="130">
        <f t="shared" si="11"/>
        <v>0</v>
      </c>
    </row>
    <row r="53" spans="1:30" s="122" customFormat="1" ht="12" customHeight="1">
      <c r="A53" s="118" t="s">
        <v>42</v>
      </c>
      <c r="B53" s="133" t="s">
        <v>64</v>
      </c>
      <c r="C53" s="118" t="s">
        <v>65</v>
      </c>
      <c r="D53" s="130">
        <f t="shared" si="0"/>
        <v>35143</v>
      </c>
      <c r="E53" s="130">
        <f t="shared" si="1"/>
        <v>35143</v>
      </c>
      <c r="F53" s="130">
        <v>0</v>
      </c>
      <c r="G53" s="130">
        <v>0</v>
      </c>
      <c r="H53" s="130">
        <v>0</v>
      </c>
      <c r="I53" s="130">
        <v>0</v>
      </c>
      <c r="J53" s="131">
        <v>449352</v>
      </c>
      <c r="K53" s="130">
        <v>35143</v>
      </c>
      <c r="L53" s="130">
        <v>0</v>
      </c>
      <c r="M53" s="130">
        <f t="shared" si="2"/>
        <v>0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1">
        <v>0</v>
      </c>
      <c r="T53" s="130">
        <v>0</v>
      </c>
      <c r="U53" s="130">
        <v>0</v>
      </c>
      <c r="V53" s="130">
        <f t="shared" si="4"/>
        <v>35143</v>
      </c>
      <c r="W53" s="130">
        <f t="shared" si="5"/>
        <v>35143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0</v>
      </c>
      <c r="AB53" s="131">
        <f t="shared" si="12"/>
        <v>449352</v>
      </c>
      <c r="AC53" s="130">
        <f t="shared" si="10"/>
        <v>35143</v>
      </c>
      <c r="AD53" s="130">
        <f t="shared" si="11"/>
        <v>0</v>
      </c>
    </row>
    <row r="54" spans="1:30" s="122" customFormat="1" ht="12" customHeight="1">
      <c r="A54" s="118" t="s">
        <v>42</v>
      </c>
      <c r="B54" s="133" t="s">
        <v>66</v>
      </c>
      <c r="C54" s="118" t="s">
        <v>67</v>
      </c>
      <c r="D54" s="130">
        <f t="shared" si="0"/>
        <v>263630</v>
      </c>
      <c r="E54" s="130">
        <f t="shared" si="1"/>
        <v>263630</v>
      </c>
      <c r="F54" s="130">
        <v>0</v>
      </c>
      <c r="G54" s="130">
        <v>0</v>
      </c>
      <c r="H54" s="130">
        <v>0</v>
      </c>
      <c r="I54" s="130">
        <v>189034</v>
      </c>
      <c r="J54" s="131">
        <v>1058184</v>
      </c>
      <c r="K54" s="130">
        <v>74596</v>
      </c>
      <c r="L54" s="130">
        <v>0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>
        <v>487576</v>
      </c>
      <c r="T54" s="130">
        <v>0</v>
      </c>
      <c r="U54" s="130">
        <v>0</v>
      </c>
      <c r="V54" s="130">
        <f t="shared" si="4"/>
        <v>263630</v>
      </c>
      <c r="W54" s="130">
        <f t="shared" si="5"/>
        <v>263630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189034</v>
      </c>
      <c r="AB54" s="131">
        <f t="shared" si="12"/>
        <v>1545760</v>
      </c>
      <c r="AC54" s="130">
        <f t="shared" si="10"/>
        <v>74596</v>
      </c>
      <c r="AD54" s="130">
        <f t="shared" si="11"/>
        <v>0</v>
      </c>
    </row>
    <row r="55" spans="1:30" s="122" customFormat="1" ht="12" customHeight="1">
      <c r="A55" s="118" t="s">
        <v>42</v>
      </c>
      <c r="B55" s="133" t="s">
        <v>68</v>
      </c>
      <c r="C55" s="118" t="s">
        <v>69</v>
      </c>
      <c r="D55" s="130">
        <f t="shared" si="0"/>
        <v>180832</v>
      </c>
      <c r="E55" s="130">
        <f t="shared" si="1"/>
        <v>97898</v>
      </c>
      <c r="F55" s="130">
        <v>0</v>
      </c>
      <c r="G55" s="130">
        <v>0</v>
      </c>
      <c r="H55" s="130">
        <v>0</v>
      </c>
      <c r="I55" s="130">
        <v>97898</v>
      </c>
      <c r="J55" s="131">
        <v>650614</v>
      </c>
      <c r="K55" s="130">
        <v>0</v>
      </c>
      <c r="L55" s="130">
        <v>82934</v>
      </c>
      <c r="M55" s="130">
        <f t="shared" si="2"/>
        <v>5543</v>
      </c>
      <c r="N55" s="130">
        <f t="shared" si="3"/>
        <v>100</v>
      </c>
      <c r="O55" s="130">
        <v>0</v>
      </c>
      <c r="P55" s="130">
        <v>0</v>
      </c>
      <c r="Q55" s="130">
        <v>0</v>
      </c>
      <c r="R55" s="130">
        <v>100</v>
      </c>
      <c r="S55" s="131">
        <v>188254</v>
      </c>
      <c r="T55" s="130">
        <v>0</v>
      </c>
      <c r="U55" s="130">
        <v>5443</v>
      </c>
      <c r="V55" s="130">
        <f t="shared" si="4"/>
        <v>186375</v>
      </c>
      <c r="W55" s="130">
        <f t="shared" si="5"/>
        <v>97998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97998</v>
      </c>
      <c r="AB55" s="131">
        <f t="shared" si="12"/>
        <v>838868</v>
      </c>
      <c r="AC55" s="130">
        <f t="shared" si="10"/>
        <v>0</v>
      </c>
      <c r="AD55" s="130">
        <f t="shared" si="11"/>
        <v>88377</v>
      </c>
    </row>
    <row r="56" spans="1:30" s="122" customFormat="1" ht="12" customHeight="1">
      <c r="A56" s="118" t="s">
        <v>42</v>
      </c>
      <c r="B56" s="133" t="s">
        <v>70</v>
      </c>
      <c r="C56" s="118" t="s">
        <v>71</v>
      </c>
      <c r="D56" s="130">
        <f t="shared" si="0"/>
        <v>355706</v>
      </c>
      <c r="E56" s="130">
        <f t="shared" si="1"/>
        <v>397443</v>
      </c>
      <c r="F56" s="130">
        <v>0</v>
      </c>
      <c r="G56" s="130">
        <v>0</v>
      </c>
      <c r="H56" s="130">
        <v>0</v>
      </c>
      <c r="I56" s="130">
        <v>77256</v>
      </c>
      <c r="J56" s="131">
        <v>903876</v>
      </c>
      <c r="K56" s="130">
        <v>320187</v>
      </c>
      <c r="L56" s="130">
        <v>-41737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0</v>
      </c>
      <c r="T56" s="130">
        <v>0</v>
      </c>
      <c r="U56" s="130">
        <v>0</v>
      </c>
      <c r="V56" s="130">
        <f t="shared" si="4"/>
        <v>355706</v>
      </c>
      <c r="W56" s="130">
        <f t="shared" si="5"/>
        <v>397443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77256</v>
      </c>
      <c r="AB56" s="131">
        <f t="shared" si="12"/>
        <v>903876</v>
      </c>
      <c r="AC56" s="130">
        <f t="shared" si="10"/>
        <v>320187</v>
      </c>
      <c r="AD56" s="130">
        <f t="shared" si="11"/>
        <v>-41737</v>
      </c>
    </row>
  </sheetData>
  <sheetProtection/>
  <autoFilter ref="A6:AD5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405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233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42</v>
      </c>
      <c r="B7" s="191" t="s">
        <v>43</v>
      </c>
      <c r="C7" s="190" t="s">
        <v>307</v>
      </c>
      <c r="D7" s="192">
        <f>SUM(D8:D232)</f>
        <v>8755036</v>
      </c>
      <c r="E7" s="192">
        <f>SUM(E8:E232)</f>
        <v>8704479</v>
      </c>
      <c r="F7" s="192">
        <f>SUM(F8:F232)</f>
        <v>0</v>
      </c>
      <c r="G7" s="192">
        <f>SUM(G8:G232)</f>
        <v>8628284</v>
      </c>
      <c r="H7" s="192">
        <f>SUM(H8:H232)</f>
        <v>25570</v>
      </c>
      <c r="I7" s="192">
        <f>SUM(I8:I232)</f>
        <v>50625</v>
      </c>
      <c r="J7" s="192">
        <f>SUM(J8:J232)</f>
        <v>50557</v>
      </c>
      <c r="K7" s="192">
        <f>SUM(K8:K232)</f>
        <v>651705</v>
      </c>
      <c r="L7" s="192">
        <f>SUM(L8:L232)</f>
        <v>38491113</v>
      </c>
      <c r="M7" s="192">
        <f>SUM(M8:M232)</f>
        <v>10698690</v>
      </c>
      <c r="N7" s="192">
        <f>SUM(N8:N232)</f>
        <v>3383511</v>
      </c>
      <c r="O7" s="192">
        <f>SUM(O8:O232)</f>
        <v>4556299</v>
      </c>
      <c r="P7" s="192">
        <f>SUM(P8:P232)</f>
        <v>2467114</v>
      </c>
      <c r="Q7" s="192">
        <f>SUM(Q8:Q232)</f>
        <v>291766</v>
      </c>
      <c r="R7" s="192">
        <f>SUM(R8:R232)</f>
        <v>9334593</v>
      </c>
      <c r="S7" s="192">
        <f>SUM(S8:S232)</f>
        <v>707853</v>
      </c>
      <c r="T7" s="192">
        <f>SUM(T8:T232)</f>
        <v>7817227</v>
      </c>
      <c r="U7" s="192">
        <f>SUM(U8:U232)</f>
        <v>809513</v>
      </c>
      <c r="V7" s="192">
        <f>SUM(V8:V232)</f>
        <v>112437</v>
      </c>
      <c r="W7" s="192">
        <f>SUM(W8:W232)</f>
        <v>18324725</v>
      </c>
      <c r="X7" s="192">
        <f>SUM(X8:X232)</f>
        <v>7271429</v>
      </c>
      <c r="Y7" s="192">
        <f>SUM(Y8:Y232)</f>
        <v>9592775</v>
      </c>
      <c r="Z7" s="192">
        <f>SUM(Z8:Z232)</f>
        <v>847366</v>
      </c>
      <c r="AA7" s="192">
        <f>SUM(AA8:AA232)</f>
        <v>613155</v>
      </c>
      <c r="AB7" s="192">
        <f>SUM(AB8:AB232)</f>
        <v>5198973</v>
      </c>
      <c r="AC7" s="192">
        <f>SUM(AC8:AC232)</f>
        <v>20668</v>
      </c>
      <c r="AD7" s="192">
        <f>SUM(AD8:AD232)</f>
        <v>2015942</v>
      </c>
      <c r="AE7" s="192">
        <f>SUM(AE8:AE232)</f>
        <v>49262091</v>
      </c>
      <c r="AF7" s="192">
        <f>SUM(AF8:AF232)</f>
        <v>612927</v>
      </c>
      <c r="AG7" s="192">
        <f>SUM(AG8:AG232)</f>
        <v>611583</v>
      </c>
      <c r="AH7" s="192">
        <f>SUM(AH8:AH232)</f>
        <v>0</v>
      </c>
      <c r="AI7" s="192">
        <f>SUM(AI8:AI232)</f>
        <v>611583</v>
      </c>
      <c r="AJ7" s="192">
        <f>SUM(AJ8:AJ232)</f>
        <v>0</v>
      </c>
      <c r="AK7" s="192">
        <f>SUM(AK8:AK232)</f>
        <v>0</v>
      </c>
      <c r="AL7" s="192">
        <f>SUM(AL8:AL232)</f>
        <v>1344</v>
      </c>
      <c r="AM7" s="192">
        <f>SUM(AM8:AM232)</f>
        <v>0</v>
      </c>
      <c r="AN7" s="192">
        <f>SUM(AN8:AN232)</f>
        <v>5571791</v>
      </c>
      <c r="AO7" s="192">
        <f>SUM(AO8:AO232)</f>
        <v>1135044</v>
      </c>
      <c r="AP7" s="192">
        <f>SUM(AP8:AP232)</f>
        <v>528340</v>
      </c>
      <c r="AQ7" s="192">
        <f>SUM(AQ8:AQ232)</f>
        <v>256665</v>
      </c>
      <c r="AR7" s="192">
        <f>SUM(AR8:AR232)</f>
        <v>339487</v>
      </c>
      <c r="AS7" s="192">
        <f>SUM(AS8:AS232)</f>
        <v>10552</v>
      </c>
      <c r="AT7" s="192">
        <f>SUM(AT8:AT232)</f>
        <v>2313689</v>
      </c>
      <c r="AU7" s="192">
        <f>SUM(AU8:AU232)</f>
        <v>22367</v>
      </c>
      <c r="AV7" s="192">
        <f>SUM(AV8:AV232)</f>
        <v>2273461</v>
      </c>
      <c r="AW7" s="192">
        <f>SUM(AW8:AW232)</f>
        <v>17861</v>
      </c>
      <c r="AX7" s="192">
        <f>SUM(AX8:AX232)</f>
        <v>9658</v>
      </c>
      <c r="AY7" s="192">
        <f>SUM(AY8:AY232)</f>
        <v>2112056</v>
      </c>
      <c r="AZ7" s="192">
        <f>SUM(AZ8:AZ232)</f>
        <v>391639</v>
      </c>
      <c r="BA7" s="192">
        <f>SUM(BA8:BA232)</f>
        <v>1679912</v>
      </c>
      <c r="BB7" s="192">
        <f>SUM(BB8:BB232)</f>
        <v>2046</v>
      </c>
      <c r="BC7" s="192">
        <f>SUM(BC8:BC232)</f>
        <v>38459</v>
      </c>
      <c r="BD7" s="192">
        <f>SUM(BD8:BD232)</f>
        <v>2218128</v>
      </c>
      <c r="BE7" s="192">
        <f>SUM(BE8:BE232)</f>
        <v>1344</v>
      </c>
      <c r="BF7" s="192">
        <f>SUM(BF8:BF232)</f>
        <v>424874</v>
      </c>
      <c r="BG7" s="192">
        <f>SUM(BG8:BG232)</f>
        <v>6609592</v>
      </c>
      <c r="BH7" s="192">
        <f>SUM(BH8:BH232)</f>
        <v>9367963</v>
      </c>
      <c r="BI7" s="192">
        <f>SUM(BI8:BI232)</f>
        <v>9316062</v>
      </c>
      <c r="BJ7" s="192">
        <f>SUM(BJ8:BJ232)</f>
        <v>0</v>
      </c>
      <c r="BK7" s="192">
        <f>SUM(BK8:BK232)</f>
        <v>9239867</v>
      </c>
      <c r="BL7" s="192">
        <f>SUM(BL8:BL232)</f>
        <v>25570</v>
      </c>
      <c r="BM7" s="192">
        <f>SUM(BM8:BM232)</f>
        <v>50625</v>
      </c>
      <c r="BN7" s="192">
        <f>SUM(BN8:BN232)</f>
        <v>51901</v>
      </c>
      <c r="BO7" s="192">
        <f>SUM(BO8:BO232)</f>
        <v>651705</v>
      </c>
      <c r="BP7" s="192">
        <f>SUM(BP8:BP232)</f>
        <v>44062904</v>
      </c>
      <c r="BQ7" s="192">
        <f>SUM(BQ8:BQ232)</f>
        <v>11833734</v>
      </c>
      <c r="BR7" s="192">
        <f>SUM(BR8:BR232)</f>
        <v>3911851</v>
      </c>
      <c r="BS7" s="192">
        <f>SUM(BS8:BS232)</f>
        <v>4812964</v>
      </c>
      <c r="BT7" s="192">
        <f>SUM(BT8:BT232)</f>
        <v>2806601</v>
      </c>
      <c r="BU7" s="192">
        <f>SUM(BU8:BU232)</f>
        <v>302318</v>
      </c>
      <c r="BV7" s="192">
        <f>SUM(BV8:BV232)</f>
        <v>11648282</v>
      </c>
      <c r="BW7" s="192">
        <f>SUM(BW8:BW232)</f>
        <v>730220</v>
      </c>
      <c r="BX7" s="192">
        <f>SUM(BX8:BX232)</f>
        <v>10090688</v>
      </c>
      <c r="BY7" s="192">
        <f>SUM(BY8:BY232)</f>
        <v>827374</v>
      </c>
      <c r="BZ7" s="192">
        <f>SUM(BZ8:BZ232)</f>
        <v>122095</v>
      </c>
      <c r="CA7" s="192">
        <f>SUM(CA8:CA232)</f>
        <v>20436781</v>
      </c>
      <c r="CB7" s="192">
        <f>SUM(CB8:CB232)</f>
        <v>7663068</v>
      </c>
      <c r="CC7" s="192">
        <f>SUM(CC8:CC232)</f>
        <v>11272687</v>
      </c>
      <c r="CD7" s="192">
        <f>SUM(CD8:CD232)</f>
        <v>849412</v>
      </c>
      <c r="CE7" s="192">
        <f>SUM(CE8:CE232)</f>
        <v>651614</v>
      </c>
      <c r="CF7" s="192">
        <f>SUM(CF8:CF232)</f>
        <v>7417101</v>
      </c>
      <c r="CG7" s="192">
        <f>SUM(CG8:CG232)</f>
        <v>22012</v>
      </c>
      <c r="CH7" s="192">
        <f>SUM(CH8:CH232)</f>
        <v>2440816</v>
      </c>
      <c r="CI7" s="192">
        <f>SUM(CI8:CI232)</f>
        <v>55871683</v>
      </c>
    </row>
    <row r="8" spans="1:87" s="122" customFormat="1" ht="12" customHeight="1">
      <c r="A8" s="118" t="s">
        <v>42</v>
      </c>
      <c r="B8" s="133" t="s">
        <v>238</v>
      </c>
      <c r="C8" s="118" t="s">
        <v>239</v>
      </c>
      <c r="D8" s="120">
        <f aca="true" t="shared" si="0" ref="D8:D56">+SUM(E8,J8)</f>
        <v>1369383</v>
      </c>
      <c r="E8" s="120">
        <f aca="true" t="shared" si="1" ref="E8:E56">+SUM(F8:I8)</f>
        <v>1369383</v>
      </c>
      <c r="F8" s="120">
        <v>0</v>
      </c>
      <c r="G8" s="120">
        <v>1369383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56">+SUM(M8,R8,V8,W8,AC8)</f>
        <v>7539032</v>
      </c>
      <c r="M8" s="120">
        <f aca="true" t="shared" si="3" ref="M8:M56">+SUM(N8:Q8)</f>
        <v>2597588</v>
      </c>
      <c r="N8" s="120">
        <v>209319</v>
      </c>
      <c r="O8" s="120">
        <v>1634307</v>
      </c>
      <c r="P8" s="120">
        <v>714915</v>
      </c>
      <c r="Q8" s="120">
        <v>39047</v>
      </c>
      <c r="R8" s="120">
        <f aca="true" t="shared" si="4" ref="R8:R56">+SUM(S8:U8)</f>
        <v>1710105</v>
      </c>
      <c r="S8" s="120">
        <v>70253</v>
      </c>
      <c r="T8" s="120">
        <v>1544273</v>
      </c>
      <c r="U8" s="120">
        <v>95579</v>
      </c>
      <c r="V8" s="120">
        <v>24483</v>
      </c>
      <c r="W8" s="120">
        <f aca="true" t="shared" si="5" ref="W8:W56">+SUM(X8:AA8)</f>
        <v>3206856</v>
      </c>
      <c r="X8" s="120">
        <v>1422884</v>
      </c>
      <c r="Y8" s="120">
        <v>1607884</v>
      </c>
      <c r="Z8" s="120">
        <v>79582</v>
      </c>
      <c r="AA8" s="120">
        <v>96506</v>
      </c>
      <c r="AB8" s="121">
        <v>0</v>
      </c>
      <c r="AC8" s="120">
        <v>0</v>
      </c>
      <c r="AD8" s="120">
        <v>179591</v>
      </c>
      <c r="AE8" s="120">
        <f aca="true" t="shared" si="6" ref="AE8:AE56">+SUM(D8,L8,AD8)</f>
        <v>9088006</v>
      </c>
      <c r="AF8" s="120">
        <f aca="true" t="shared" si="7" ref="AF8:AF56">+SUM(AG8,AL8)</f>
        <v>0</v>
      </c>
      <c r="AG8" s="120">
        <f aca="true" t="shared" si="8" ref="AG8:AG56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56">+SUM(AO8,AT8,AX8,AY8,BE8)</f>
        <v>559640</v>
      </c>
      <c r="AO8" s="120">
        <f aca="true" t="shared" si="10" ref="AO8:AO56">+SUM(AP8:AS8)</f>
        <v>151997</v>
      </c>
      <c r="AP8" s="120">
        <v>0</v>
      </c>
      <c r="AQ8" s="120">
        <v>0</v>
      </c>
      <c r="AR8" s="120">
        <v>151997</v>
      </c>
      <c r="AS8" s="120">
        <v>0</v>
      </c>
      <c r="AT8" s="120">
        <f aca="true" t="shared" si="11" ref="AT8:AT56">+SUM(AU8:AW8)</f>
        <v>245939</v>
      </c>
      <c r="AU8" s="120">
        <v>0</v>
      </c>
      <c r="AV8" s="120">
        <v>245939</v>
      </c>
      <c r="AW8" s="120">
        <v>0</v>
      </c>
      <c r="AX8" s="120">
        <v>0</v>
      </c>
      <c r="AY8" s="120">
        <f aca="true" t="shared" si="12" ref="AY8:AY56">+SUM(AZ8:BC8)</f>
        <v>161704</v>
      </c>
      <c r="AZ8" s="120">
        <v>0</v>
      </c>
      <c r="BA8" s="120">
        <v>161704</v>
      </c>
      <c r="BB8" s="120">
        <v>0</v>
      </c>
      <c r="BC8" s="120">
        <v>0</v>
      </c>
      <c r="BD8" s="121">
        <v>0</v>
      </c>
      <c r="BE8" s="120">
        <v>0</v>
      </c>
      <c r="BF8" s="120">
        <v>138150</v>
      </c>
      <c r="BG8" s="120">
        <f aca="true" t="shared" si="13" ref="BG8:BG56">+SUM(BF8,AN8,AF8)</f>
        <v>697790</v>
      </c>
      <c r="BH8" s="120">
        <f>SUM(D8,AF8)</f>
        <v>1369383</v>
      </c>
      <c r="BI8" s="120">
        <f aca="true" t="shared" si="14" ref="BI8:BI23">SUM(E8,AG8)</f>
        <v>1369383</v>
      </c>
      <c r="BJ8" s="120">
        <f aca="true" t="shared" si="15" ref="BJ8:BJ23">SUM(F8,AH8)</f>
        <v>0</v>
      </c>
      <c r="BK8" s="120">
        <f aca="true" t="shared" si="16" ref="BK8:BK23">SUM(G8,AI8)</f>
        <v>1369383</v>
      </c>
      <c r="BL8" s="120">
        <f aca="true" t="shared" si="17" ref="BL8:BL23">SUM(H8,AJ8)</f>
        <v>0</v>
      </c>
      <c r="BM8" s="120">
        <f aca="true" t="shared" si="18" ref="BM8:BM23">SUM(I8,AK8)</f>
        <v>0</v>
      </c>
      <c r="BN8" s="120">
        <f aca="true" t="shared" si="19" ref="BN8:BN23">SUM(J8,AL8)</f>
        <v>0</v>
      </c>
      <c r="BO8" s="121">
        <f aca="true" t="shared" si="20" ref="BO8:BO23">SUM(K8,AM8)</f>
        <v>0</v>
      </c>
      <c r="BP8" s="120">
        <f aca="true" t="shared" si="21" ref="BP8:BP23">SUM(L8,AN8)</f>
        <v>8098672</v>
      </c>
      <c r="BQ8" s="120">
        <f aca="true" t="shared" si="22" ref="BQ8:BQ23">SUM(M8,AO8)</f>
        <v>2749585</v>
      </c>
      <c r="BR8" s="120">
        <f aca="true" t="shared" si="23" ref="BR8:BR23">SUM(N8,AP8)</f>
        <v>209319</v>
      </c>
      <c r="BS8" s="120">
        <f aca="true" t="shared" si="24" ref="BS8:BS23">SUM(O8,AQ8)</f>
        <v>1634307</v>
      </c>
      <c r="BT8" s="120">
        <f aca="true" t="shared" si="25" ref="BT8:BT23">SUM(P8,AR8)</f>
        <v>866912</v>
      </c>
      <c r="BU8" s="120">
        <f aca="true" t="shared" si="26" ref="BU8:BU23">SUM(Q8,AS8)</f>
        <v>39047</v>
      </c>
      <c r="BV8" s="120">
        <f aca="true" t="shared" si="27" ref="BV8:BV23">SUM(R8,AT8)</f>
        <v>1956044</v>
      </c>
      <c r="BW8" s="120">
        <f aca="true" t="shared" si="28" ref="BW8:CI23">SUM(S8,AU8)</f>
        <v>70253</v>
      </c>
      <c r="BX8" s="120">
        <f t="shared" si="28"/>
        <v>1790212</v>
      </c>
      <c r="BY8" s="120">
        <f t="shared" si="28"/>
        <v>95579</v>
      </c>
      <c r="BZ8" s="120">
        <f t="shared" si="28"/>
        <v>24483</v>
      </c>
      <c r="CA8" s="120">
        <f t="shared" si="28"/>
        <v>3368560</v>
      </c>
      <c r="CB8" s="120">
        <f t="shared" si="28"/>
        <v>1422884</v>
      </c>
      <c r="CC8" s="120">
        <f t="shared" si="28"/>
        <v>1769588</v>
      </c>
      <c r="CD8" s="120">
        <f t="shared" si="28"/>
        <v>79582</v>
      </c>
      <c r="CE8" s="120">
        <f t="shared" si="28"/>
        <v>96506</v>
      </c>
      <c r="CF8" s="121">
        <f t="shared" si="28"/>
        <v>0</v>
      </c>
      <c r="CG8" s="120">
        <f t="shared" si="28"/>
        <v>0</v>
      </c>
      <c r="CH8" s="120">
        <f t="shared" si="28"/>
        <v>317741</v>
      </c>
      <c r="CI8" s="120">
        <f t="shared" si="28"/>
        <v>9785796</v>
      </c>
    </row>
    <row r="9" spans="1:87" s="122" customFormat="1" ht="12" customHeight="1">
      <c r="A9" s="118" t="s">
        <v>42</v>
      </c>
      <c r="B9" s="133" t="s">
        <v>240</v>
      </c>
      <c r="C9" s="118" t="s">
        <v>241</v>
      </c>
      <c r="D9" s="120">
        <f t="shared" si="0"/>
        <v>4029270</v>
      </c>
      <c r="E9" s="120">
        <f t="shared" si="1"/>
        <v>4029270</v>
      </c>
      <c r="F9" s="120">
        <v>0</v>
      </c>
      <c r="G9" s="120">
        <v>4029270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6150619</v>
      </c>
      <c r="M9" s="120">
        <f t="shared" si="3"/>
        <v>1928372</v>
      </c>
      <c r="N9" s="120">
        <v>539019</v>
      </c>
      <c r="O9" s="120">
        <v>909038</v>
      </c>
      <c r="P9" s="120">
        <v>439399</v>
      </c>
      <c r="Q9" s="120">
        <v>40916</v>
      </c>
      <c r="R9" s="120">
        <f t="shared" si="4"/>
        <v>1029126</v>
      </c>
      <c r="S9" s="120">
        <v>101151</v>
      </c>
      <c r="T9" s="120">
        <v>845785</v>
      </c>
      <c r="U9" s="120">
        <v>82190</v>
      </c>
      <c r="V9" s="120">
        <v>19824</v>
      </c>
      <c r="W9" s="120">
        <f t="shared" si="5"/>
        <v>3173297</v>
      </c>
      <c r="X9" s="120">
        <v>1558178</v>
      </c>
      <c r="Y9" s="120">
        <v>1492420</v>
      </c>
      <c r="Z9" s="120">
        <v>122699</v>
      </c>
      <c r="AA9" s="120">
        <v>0</v>
      </c>
      <c r="AB9" s="121">
        <v>0</v>
      </c>
      <c r="AC9" s="120">
        <v>0</v>
      </c>
      <c r="AD9" s="120">
        <v>332168</v>
      </c>
      <c r="AE9" s="120">
        <f t="shared" si="6"/>
        <v>10512057</v>
      </c>
      <c r="AF9" s="120">
        <f t="shared" si="7"/>
        <v>95197</v>
      </c>
      <c r="AG9" s="120">
        <f t="shared" si="8"/>
        <v>95197</v>
      </c>
      <c r="AH9" s="120">
        <v>0</v>
      </c>
      <c r="AI9" s="120">
        <v>95197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632505</v>
      </c>
      <c r="AO9" s="120">
        <f t="shared" si="10"/>
        <v>118485</v>
      </c>
      <c r="AP9" s="120">
        <v>90163</v>
      </c>
      <c r="AQ9" s="120">
        <v>0</v>
      </c>
      <c r="AR9" s="120">
        <v>28322</v>
      </c>
      <c r="AS9" s="120">
        <v>0</v>
      </c>
      <c r="AT9" s="120">
        <f t="shared" si="11"/>
        <v>309173</v>
      </c>
      <c r="AU9" s="120">
        <v>0</v>
      </c>
      <c r="AV9" s="120">
        <v>309173</v>
      </c>
      <c r="AW9" s="120">
        <v>0</v>
      </c>
      <c r="AX9" s="120">
        <v>0</v>
      </c>
      <c r="AY9" s="120">
        <f t="shared" si="12"/>
        <v>204847</v>
      </c>
      <c r="AZ9" s="120">
        <v>0</v>
      </c>
      <c r="BA9" s="120">
        <v>204847</v>
      </c>
      <c r="BB9" s="120">
        <v>0</v>
      </c>
      <c r="BC9" s="120">
        <v>0</v>
      </c>
      <c r="BD9" s="121">
        <v>0</v>
      </c>
      <c r="BE9" s="120">
        <v>0</v>
      </c>
      <c r="BF9" s="120">
        <v>176</v>
      </c>
      <c r="BG9" s="120">
        <f t="shared" si="13"/>
        <v>727878</v>
      </c>
      <c r="BH9" s="120">
        <f>SUM(D9,AF9)</f>
        <v>4124467</v>
      </c>
      <c r="BI9" s="120">
        <f t="shared" si="14"/>
        <v>4124467</v>
      </c>
      <c r="BJ9" s="120">
        <f t="shared" si="15"/>
        <v>0</v>
      </c>
      <c r="BK9" s="120">
        <f t="shared" si="16"/>
        <v>4124467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6783124</v>
      </c>
      <c r="BQ9" s="120">
        <f t="shared" si="22"/>
        <v>2046857</v>
      </c>
      <c r="BR9" s="120">
        <f t="shared" si="23"/>
        <v>629182</v>
      </c>
      <c r="BS9" s="120">
        <f t="shared" si="24"/>
        <v>909038</v>
      </c>
      <c r="BT9" s="120">
        <f t="shared" si="25"/>
        <v>467721</v>
      </c>
      <c r="BU9" s="120">
        <f t="shared" si="26"/>
        <v>40916</v>
      </c>
      <c r="BV9" s="120">
        <f t="shared" si="27"/>
        <v>1338299</v>
      </c>
      <c r="BW9" s="120">
        <f t="shared" si="28"/>
        <v>101151</v>
      </c>
      <c r="BX9" s="120">
        <f t="shared" si="28"/>
        <v>1154958</v>
      </c>
      <c r="BY9" s="120">
        <f t="shared" si="28"/>
        <v>82190</v>
      </c>
      <c r="BZ9" s="120">
        <f t="shared" si="28"/>
        <v>19824</v>
      </c>
      <c r="CA9" s="120">
        <f t="shared" si="28"/>
        <v>3378144</v>
      </c>
      <c r="CB9" s="120">
        <f t="shared" si="28"/>
        <v>1558178</v>
      </c>
      <c r="CC9" s="120">
        <f t="shared" si="28"/>
        <v>1697267</v>
      </c>
      <c r="CD9" s="120">
        <f t="shared" si="28"/>
        <v>122699</v>
      </c>
      <c r="CE9" s="120">
        <f t="shared" si="28"/>
        <v>0</v>
      </c>
      <c r="CF9" s="121">
        <f t="shared" si="28"/>
        <v>0</v>
      </c>
      <c r="CG9" s="120">
        <f t="shared" si="28"/>
        <v>0</v>
      </c>
      <c r="CH9" s="120">
        <f t="shared" si="28"/>
        <v>332344</v>
      </c>
      <c r="CI9" s="120">
        <f t="shared" si="28"/>
        <v>11239935</v>
      </c>
    </row>
    <row r="10" spans="1:87" s="122" customFormat="1" ht="12" customHeight="1">
      <c r="A10" s="118" t="s">
        <v>42</v>
      </c>
      <c r="B10" s="133" t="s">
        <v>242</v>
      </c>
      <c r="C10" s="118" t="s">
        <v>243</v>
      </c>
      <c r="D10" s="120">
        <f t="shared" si="0"/>
        <v>24995</v>
      </c>
      <c r="E10" s="120">
        <f t="shared" si="1"/>
        <v>20094</v>
      </c>
      <c r="F10" s="120">
        <v>0</v>
      </c>
      <c r="G10" s="120">
        <v>20094</v>
      </c>
      <c r="H10" s="120">
        <v>0</v>
      </c>
      <c r="I10" s="120">
        <v>0</v>
      </c>
      <c r="J10" s="120">
        <v>4901</v>
      </c>
      <c r="K10" s="121">
        <v>0</v>
      </c>
      <c r="L10" s="120">
        <f t="shared" si="2"/>
        <v>2350058</v>
      </c>
      <c r="M10" s="120">
        <f t="shared" si="3"/>
        <v>1066182</v>
      </c>
      <c r="N10" s="120">
        <v>185663</v>
      </c>
      <c r="O10" s="120">
        <v>604428</v>
      </c>
      <c r="P10" s="120">
        <v>236583</v>
      </c>
      <c r="Q10" s="120">
        <v>39508</v>
      </c>
      <c r="R10" s="120">
        <f t="shared" si="4"/>
        <v>517274</v>
      </c>
      <c r="S10" s="120">
        <v>59959</v>
      </c>
      <c r="T10" s="120">
        <v>347015</v>
      </c>
      <c r="U10" s="120">
        <v>110300</v>
      </c>
      <c r="V10" s="120">
        <v>0</v>
      </c>
      <c r="W10" s="120">
        <f t="shared" si="5"/>
        <v>746508</v>
      </c>
      <c r="X10" s="120">
        <v>339296</v>
      </c>
      <c r="Y10" s="120">
        <v>396806</v>
      </c>
      <c r="Z10" s="120">
        <v>10406</v>
      </c>
      <c r="AA10" s="120">
        <v>0</v>
      </c>
      <c r="AB10" s="121">
        <v>46807</v>
      </c>
      <c r="AC10" s="120">
        <v>20094</v>
      </c>
      <c r="AD10" s="120">
        <v>15278</v>
      </c>
      <c r="AE10" s="120">
        <f t="shared" si="6"/>
        <v>2390331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249298</v>
      </c>
      <c r="AO10" s="120">
        <f t="shared" si="10"/>
        <v>68474</v>
      </c>
      <c r="AP10" s="120">
        <v>57249</v>
      </c>
      <c r="AQ10" s="120">
        <v>0</v>
      </c>
      <c r="AR10" s="120">
        <v>11225</v>
      </c>
      <c r="AS10" s="120">
        <v>0</v>
      </c>
      <c r="AT10" s="120">
        <f t="shared" si="11"/>
        <v>79982</v>
      </c>
      <c r="AU10" s="120">
        <v>0</v>
      </c>
      <c r="AV10" s="120">
        <v>79982</v>
      </c>
      <c r="AW10" s="120">
        <v>0</v>
      </c>
      <c r="AX10" s="120">
        <v>0</v>
      </c>
      <c r="AY10" s="120">
        <f t="shared" si="12"/>
        <v>100842</v>
      </c>
      <c r="AZ10" s="120">
        <v>0</v>
      </c>
      <c r="BA10" s="120">
        <v>100842</v>
      </c>
      <c r="BB10" s="120">
        <v>0</v>
      </c>
      <c r="BC10" s="120">
        <v>0</v>
      </c>
      <c r="BD10" s="121">
        <v>0</v>
      </c>
      <c r="BE10" s="120">
        <v>0</v>
      </c>
      <c r="BF10" s="120">
        <v>508</v>
      </c>
      <c r="BG10" s="120">
        <f t="shared" si="13"/>
        <v>249806</v>
      </c>
      <c r="BH10" s="120">
        <f>SUM(D10,AF10)</f>
        <v>24995</v>
      </c>
      <c r="BI10" s="120">
        <f t="shared" si="14"/>
        <v>20094</v>
      </c>
      <c r="BJ10" s="120">
        <f t="shared" si="15"/>
        <v>0</v>
      </c>
      <c r="BK10" s="120">
        <f t="shared" si="16"/>
        <v>20094</v>
      </c>
      <c r="BL10" s="120">
        <f t="shared" si="17"/>
        <v>0</v>
      </c>
      <c r="BM10" s="120">
        <f t="shared" si="18"/>
        <v>0</v>
      </c>
      <c r="BN10" s="120">
        <f t="shared" si="19"/>
        <v>4901</v>
      </c>
      <c r="BO10" s="121">
        <f t="shared" si="20"/>
        <v>0</v>
      </c>
      <c r="BP10" s="120">
        <f t="shared" si="21"/>
        <v>2599356</v>
      </c>
      <c r="BQ10" s="120">
        <f t="shared" si="22"/>
        <v>1134656</v>
      </c>
      <c r="BR10" s="120">
        <f t="shared" si="23"/>
        <v>242912</v>
      </c>
      <c r="BS10" s="120">
        <f t="shared" si="24"/>
        <v>604428</v>
      </c>
      <c r="BT10" s="120">
        <f t="shared" si="25"/>
        <v>247808</v>
      </c>
      <c r="BU10" s="120">
        <f t="shared" si="26"/>
        <v>39508</v>
      </c>
      <c r="BV10" s="120">
        <f t="shared" si="27"/>
        <v>597256</v>
      </c>
      <c r="BW10" s="120">
        <f t="shared" si="28"/>
        <v>59959</v>
      </c>
      <c r="BX10" s="120">
        <f t="shared" si="28"/>
        <v>426997</v>
      </c>
      <c r="BY10" s="120">
        <f t="shared" si="28"/>
        <v>110300</v>
      </c>
      <c r="BZ10" s="120">
        <f t="shared" si="28"/>
        <v>0</v>
      </c>
      <c r="CA10" s="120">
        <f t="shared" si="28"/>
        <v>847350</v>
      </c>
      <c r="CB10" s="120">
        <f t="shared" si="28"/>
        <v>339296</v>
      </c>
      <c r="CC10" s="120">
        <f t="shared" si="28"/>
        <v>497648</v>
      </c>
      <c r="CD10" s="120">
        <f t="shared" si="28"/>
        <v>10406</v>
      </c>
      <c r="CE10" s="120">
        <f t="shared" si="28"/>
        <v>0</v>
      </c>
      <c r="CF10" s="121">
        <f t="shared" si="28"/>
        <v>46807</v>
      </c>
      <c r="CG10" s="120">
        <f t="shared" si="28"/>
        <v>20094</v>
      </c>
      <c r="CH10" s="120">
        <f t="shared" si="28"/>
        <v>15786</v>
      </c>
      <c r="CI10" s="120">
        <f t="shared" si="28"/>
        <v>2640137</v>
      </c>
    </row>
    <row r="11" spans="1:87" s="122" customFormat="1" ht="12" customHeight="1">
      <c r="A11" s="118" t="s">
        <v>42</v>
      </c>
      <c r="B11" s="133" t="s">
        <v>244</v>
      </c>
      <c r="C11" s="118" t="s">
        <v>245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770426</v>
      </c>
      <c r="M11" s="120">
        <f t="shared" si="3"/>
        <v>141678</v>
      </c>
      <c r="N11" s="120">
        <v>41657</v>
      </c>
      <c r="O11" s="120">
        <v>100021</v>
      </c>
      <c r="P11" s="120">
        <v>0</v>
      </c>
      <c r="Q11" s="120">
        <v>0</v>
      </c>
      <c r="R11" s="120">
        <f t="shared" si="4"/>
        <v>239222</v>
      </c>
      <c r="S11" s="120">
        <v>7550</v>
      </c>
      <c r="T11" s="120">
        <v>230847</v>
      </c>
      <c r="U11" s="120">
        <v>825</v>
      </c>
      <c r="V11" s="120">
        <v>4953</v>
      </c>
      <c r="W11" s="120">
        <f t="shared" si="5"/>
        <v>384573</v>
      </c>
      <c r="X11" s="120">
        <v>118900</v>
      </c>
      <c r="Y11" s="120">
        <v>252766</v>
      </c>
      <c r="Z11" s="120">
        <v>9030</v>
      </c>
      <c r="AA11" s="120">
        <v>3877</v>
      </c>
      <c r="AB11" s="121">
        <v>0</v>
      </c>
      <c r="AC11" s="120">
        <v>0</v>
      </c>
      <c r="AD11" s="120">
        <v>5649</v>
      </c>
      <c r="AE11" s="120">
        <f t="shared" si="6"/>
        <v>776075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72313</v>
      </c>
      <c r="AO11" s="120">
        <f t="shared" si="10"/>
        <v>8855</v>
      </c>
      <c r="AP11" s="120">
        <v>8855</v>
      </c>
      <c r="AQ11" s="120">
        <v>0</v>
      </c>
      <c r="AR11" s="120"/>
      <c r="AS11" s="120">
        <v>0</v>
      </c>
      <c r="AT11" s="120">
        <f t="shared" si="11"/>
        <v>26573</v>
      </c>
      <c r="AU11" s="120">
        <v>0</v>
      </c>
      <c r="AV11" s="120">
        <v>26573</v>
      </c>
      <c r="AW11" s="120">
        <v>0</v>
      </c>
      <c r="AX11" s="120">
        <v>0</v>
      </c>
      <c r="AY11" s="120">
        <f t="shared" si="12"/>
        <v>36885</v>
      </c>
      <c r="AZ11" s="120">
        <v>0</v>
      </c>
      <c r="BA11" s="120">
        <v>35157</v>
      </c>
      <c r="BB11" s="120">
        <v>0</v>
      </c>
      <c r="BC11" s="120">
        <v>1728</v>
      </c>
      <c r="BD11" s="121">
        <v>0</v>
      </c>
      <c r="BE11" s="120">
        <v>0</v>
      </c>
      <c r="BF11" s="120">
        <v>0</v>
      </c>
      <c r="BG11" s="120">
        <f t="shared" si="13"/>
        <v>72313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842739</v>
      </c>
      <c r="BQ11" s="120">
        <f t="shared" si="22"/>
        <v>150533</v>
      </c>
      <c r="BR11" s="120">
        <f t="shared" si="23"/>
        <v>50512</v>
      </c>
      <c r="BS11" s="120">
        <f t="shared" si="24"/>
        <v>100021</v>
      </c>
      <c r="BT11" s="120">
        <f t="shared" si="25"/>
        <v>0</v>
      </c>
      <c r="BU11" s="120">
        <f t="shared" si="26"/>
        <v>0</v>
      </c>
      <c r="BV11" s="120">
        <f t="shared" si="27"/>
        <v>265795</v>
      </c>
      <c r="BW11" s="120">
        <f t="shared" si="28"/>
        <v>7550</v>
      </c>
      <c r="BX11" s="120">
        <f t="shared" si="28"/>
        <v>257420</v>
      </c>
      <c r="BY11" s="120">
        <f t="shared" si="28"/>
        <v>825</v>
      </c>
      <c r="BZ11" s="120">
        <f t="shared" si="28"/>
        <v>4953</v>
      </c>
      <c r="CA11" s="120">
        <f t="shared" si="28"/>
        <v>421458</v>
      </c>
      <c r="CB11" s="120">
        <f t="shared" si="28"/>
        <v>118900</v>
      </c>
      <c r="CC11" s="120">
        <f t="shared" si="28"/>
        <v>287923</v>
      </c>
      <c r="CD11" s="120">
        <f t="shared" si="28"/>
        <v>9030</v>
      </c>
      <c r="CE11" s="120">
        <f t="shared" si="28"/>
        <v>5605</v>
      </c>
      <c r="CF11" s="121">
        <f t="shared" si="28"/>
        <v>0</v>
      </c>
      <c r="CG11" s="120">
        <f t="shared" si="28"/>
        <v>0</v>
      </c>
      <c r="CH11" s="120">
        <f t="shared" si="28"/>
        <v>5649</v>
      </c>
      <c r="CI11" s="120">
        <f t="shared" si="28"/>
        <v>848388</v>
      </c>
    </row>
    <row r="12" spans="1:87" s="122" customFormat="1" ht="12" customHeight="1">
      <c r="A12" s="118" t="s">
        <v>42</v>
      </c>
      <c r="B12" s="133" t="s">
        <v>246</v>
      </c>
      <c r="C12" s="118" t="s">
        <v>247</v>
      </c>
      <c r="D12" s="130">
        <f t="shared" si="0"/>
        <v>0</v>
      </c>
      <c r="E12" s="130">
        <f t="shared" si="1"/>
        <v>0</v>
      </c>
      <c r="F12" s="130"/>
      <c r="G12" s="130"/>
      <c r="H12" s="130"/>
      <c r="I12" s="130"/>
      <c r="J12" s="130">
        <v>0</v>
      </c>
      <c r="K12" s="131">
        <v>0</v>
      </c>
      <c r="L12" s="130">
        <f t="shared" si="2"/>
        <v>948640</v>
      </c>
      <c r="M12" s="130">
        <f t="shared" si="3"/>
        <v>160566</v>
      </c>
      <c r="N12" s="130">
        <v>86456</v>
      </c>
      <c r="O12" s="130">
        <v>15020</v>
      </c>
      <c r="P12" s="130">
        <v>50165</v>
      </c>
      <c r="Q12" s="130">
        <v>8925</v>
      </c>
      <c r="R12" s="130">
        <f t="shared" si="4"/>
        <v>389730</v>
      </c>
      <c r="S12" s="130">
        <v>5649</v>
      </c>
      <c r="T12" s="130">
        <v>369752</v>
      </c>
      <c r="U12" s="130">
        <v>14329</v>
      </c>
      <c r="V12" s="130">
        <v>539</v>
      </c>
      <c r="W12" s="130">
        <f t="shared" si="5"/>
        <v>397805</v>
      </c>
      <c r="X12" s="130">
        <v>239358</v>
      </c>
      <c r="Y12" s="130">
        <v>125228</v>
      </c>
      <c r="Z12" s="130">
        <v>32257</v>
      </c>
      <c r="AA12" s="130">
        <v>962</v>
      </c>
      <c r="AB12" s="131">
        <v>0</v>
      </c>
      <c r="AC12" s="130">
        <v>0</v>
      </c>
      <c r="AD12" s="130">
        <v>14227</v>
      </c>
      <c r="AE12" s="130">
        <f t="shared" si="6"/>
        <v>962867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85333</v>
      </c>
      <c r="AO12" s="130">
        <f t="shared" si="10"/>
        <v>2427</v>
      </c>
      <c r="AP12" s="130">
        <v>2427</v>
      </c>
      <c r="AQ12" s="130">
        <v>0</v>
      </c>
      <c r="AR12" s="130">
        <v>0</v>
      </c>
      <c r="AS12" s="130">
        <v>0</v>
      </c>
      <c r="AT12" s="130">
        <f t="shared" si="11"/>
        <v>51950</v>
      </c>
      <c r="AU12" s="130">
        <v>0</v>
      </c>
      <c r="AV12" s="130">
        <v>51950</v>
      </c>
      <c r="AW12" s="130">
        <v>0</v>
      </c>
      <c r="AX12" s="130">
        <v>337</v>
      </c>
      <c r="AY12" s="130">
        <f t="shared" si="12"/>
        <v>30619</v>
      </c>
      <c r="AZ12" s="130">
        <v>0</v>
      </c>
      <c r="BA12" s="130">
        <v>29985</v>
      </c>
      <c r="BB12" s="130">
        <v>0</v>
      </c>
      <c r="BC12" s="130">
        <v>634</v>
      </c>
      <c r="BD12" s="131">
        <v>0</v>
      </c>
      <c r="BE12" s="130">
        <v>0</v>
      </c>
      <c r="BF12" s="130">
        <v>0</v>
      </c>
      <c r="BG12" s="130">
        <f t="shared" si="13"/>
        <v>85333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1033973</v>
      </c>
      <c r="BQ12" s="130">
        <f t="shared" si="22"/>
        <v>162993</v>
      </c>
      <c r="BR12" s="130">
        <f t="shared" si="23"/>
        <v>88883</v>
      </c>
      <c r="BS12" s="130">
        <f t="shared" si="24"/>
        <v>15020</v>
      </c>
      <c r="BT12" s="130">
        <f t="shared" si="25"/>
        <v>50165</v>
      </c>
      <c r="BU12" s="130">
        <f t="shared" si="26"/>
        <v>8925</v>
      </c>
      <c r="BV12" s="130">
        <f t="shared" si="27"/>
        <v>441680</v>
      </c>
      <c r="BW12" s="130">
        <f t="shared" si="28"/>
        <v>5649</v>
      </c>
      <c r="BX12" s="130">
        <f t="shared" si="28"/>
        <v>421702</v>
      </c>
      <c r="BY12" s="130">
        <f t="shared" si="28"/>
        <v>14329</v>
      </c>
      <c r="BZ12" s="130">
        <f t="shared" si="28"/>
        <v>876</v>
      </c>
      <c r="CA12" s="130">
        <f t="shared" si="28"/>
        <v>428424</v>
      </c>
      <c r="CB12" s="130">
        <f t="shared" si="28"/>
        <v>239358</v>
      </c>
      <c r="CC12" s="130">
        <f t="shared" si="28"/>
        <v>155213</v>
      </c>
      <c r="CD12" s="130">
        <f t="shared" si="28"/>
        <v>32257</v>
      </c>
      <c r="CE12" s="130">
        <f t="shared" si="28"/>
        <v>1596</v>
      </c>
      <c r="CF12" s="131">
        <f t="shared" si="28"/>
        <v>0</v>
      </c>
      <c r="CG12" s="130">
        <f t="shared" si="28"/>
        <v>0</v>
      </c>
      <c r="CH12" s="130">
        <f t="shared" si="28"/>
        <v>14227</v>
      </c>
      <c r="CI12" s="130">
        <f t="shared" si="28"/>
        <v>1048200</v>
      </c>
    </row>
    <row r="13" spans="1:87" s="122" customFormat="1" ht="12" customHeight="1">
      <c r="A13" s="118" t="s">
        <v>42</v>
      </c>
      <c r="B13" s="133" t="s">
        <v>248</v>
      </c>
      <c r="C13" s="118" t="s">
        <v>249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1169428</v>
      </c>
      <c r="M13" s="130">
        <f t="shared" si="3"/>
        <v>205838</v>
      </c>
      <c r="N13" s="130">
        <v>105530</v>
      </c>
      <c r="O13" s="130">
        <v>0</v>
      </c>
      <c r="P13" s="130">
        <v>100308</v>
      </c>
      <c r="Q13" s="130">
        <v>0</v>
      </c>
      <c r="R13" s="130">
        <f t="shared" si="4"/>
        <v>323869</v>
      </c>
      <c r="S13" s="130">
        <v>0</v>
      </c>
      <c r="T13" s="130">
        <v>321712</v>
      </c>
      <c r="U13" s="130">
        <v>2157</v>
      </c>
      <c r="V13" s="130">
        <v>0</v>
      </c>
      <c r="W13" s="130">
        <f t="shared" si="5"/>
        <v>639721</v>
      </c>
      <c r="X13" s="130">
        <v>383392</v>
      </c>
      <c r="Y13" s="130">
        <v>246614</v>
      </c>
      <c r="Z13" s="130">
        <v>0</v>
      </c>
      <c r="AA13" s="130">
        <v>9715</v>
      </c>
      <c r="AB13" s="131">
        <v>0</v>
      </c>
      <c r="AC13" s="130">
        <v>0</v>
      </c>
      <c r="AD13" s="130">
        <v>22298</v>
      </c>
      <c r="AE13" s="130">
        <f t="shared" si="6"/>
        <v>1191726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179381</v>
      </c>
      <c r="AO13" s="130">
        <f t="shared" si="10"/>
        <v>52041</v>
      </c>
      <c r="AP13" s="130">
        <v>52041</v>
      </c>
      <c r="AQ13" s="130">
        <v>0</v>
      </c>
      <c r="AR13" s="130">
        <v>0</v>
      </c>
      <c r="AS13" s="130">
        <v>0</v>
      </c>
      <c r="AT13" s="130">
        <f t="shared" si="11"/>
        <v>94332</v>
      </c>
      <c r="AU13" s="130">
        <v>0</v>
      </c>
      <c r="AV13" s="130">
        <v>94332</v>
      </c>
      <c r="AW13" s="130">
        <v>0</v>
      </c>
      <c r="AX13" s="130">
        <v>0</v>
      </c>
      <c r="AY13" s="130">
        <f t="shared" si="12"/>
        <v>33008</v>
      </c>
      <c r="AZ13" s="130">
        <v>0</v>
      </c>
      <c r="BA13" s="130">
        <v>31978</v>
      </c>
      <c r="BB13" s="130">
        <v>0</v>
      </c>
      <c r="BC13" s="130">
        <v>1030</v>
      </c>
      <c r="BD13" s="131">
        <v>0</v>
      </c>
      <c r="BE13" s="130">
        <v>0</v>
      </c>
      <c r="BF13" s="130">
        <v>136</v>
      </c>
      <c r="BG13" s="130">
        <f t="shared" si="13"/>
        <v>179517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1348809</v>
      </c>
      <c r="BQ13" s="130">
        <f t="shared" si="22"/>
        <v>257879</v>
      </c>
      <c r="BR13" s="130">
        <f t="shared" si="23"/>
        <v>157571</v>
      </c>
      <c r="BS13" s="130">
        <f t="shared" si="24"/>
        <v>0</v>
      </c>
      <c r="BT13" s="130">
        <f t="shared" si="25"/>
        <v>100308</v>
      </c>
      <c r="BU13" s="130">
        <f t="shared" si="26"/>
        <v>0</v>
      </c>
      <c r="BV13" s="130">
        <f t="shared" si="27"/>
        <v>418201</v>
      </c>
      <c r="BW13" s="130">
        <f t="shared" si="28"/>
        <v>0</v>
      </c>
      <c r="BX13" s="130">
        <f t="shared" si="28"/>
        <v>416044</v>
      </c>
      <c r="BY13" s="130">
        <f t="shared" si="28"/>
        <v>2157</v>
      </c>
      <c r="BZ13" s="130">
        <f t="shared" si="28"/>
        <v>0</v>
      </c>
      <c r="CA13" s="130">
        <f t="shared" si="28"/>
        <v>672729</v>
      </c>
      <c r="CB13" s="130">
        <f t="shared" si="28"/>
        <v>383392</v>
      </c>
      <c r="CC13" s="130">
        <f t="shared" si="28"/>
        <v>278592</v>
      </c>
      <c r="CD13" s="130">
        <f t="shared" si="28"/>
        <v>0</v>
      </c>
      <c r="CE13" s="130">
        <f t="shared" si="28"/>
        <v>10745</v>
      </c>
      <c r="CF13" s="131">
        <f t="shared" si="28"/>
        <v>0</v>
      </c>
      <c r="CG13" s="130">
        <f t="shared" si="28"/>
        <v>0</v>
      </c>
      <c r="CH13" s="130">
        <f t="shared" si="28"/>
        <v>22434</v>
      </c>
      <c r="CI13" s="130">
        <f t="shared" si="28"/>
        <v>1371243</v>
      </c>
    </row>
    <row r="14" spans="1:87" s="122" customFormat="1" ht="12" customHeight="1">
      <c r="A14" s="118" t="s">
        <v>42</v>
      </c>
      <c r="B14" s="133" t="s">
        <v>250</v>
      </c>
      <c r="C14" s="118" t="s">
        <v>251</v>
      </c>
      <c r="D14" s="130">
        <f t="shared" si="0"/>
        <v>90061</v>
      </c>
      <c r="E14" s="130">
        <f t="shared" si="1"/>
        <v>90061</v>
      </c>
      <c r="F14" s="130">
        <v>0</v>
      </c>
      <c r="G14" s="130">
        <v>90061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989926</v>
      </c>
      <c r="M14" s="130">
        <f t="shared" si="3"/>
        <v>516638</v>
      </c>
      <c r="N14" s="130">
        <v>516638</v>
      </c>
      <c r="O14" s="130">
        <v>0</v>
      </c>
      <c r="P14" s="130">
        <v>0</v>
      </c>
      <c r="Q14" s="130">
        <v>0</v>
      </c>
      <c r="R14" s="130">
        <f t="shared" si="4"/>
        <v>134710</v>
      </c>
      <c r="S14" s="130">
        <v>51806</v>
      </c>
      <c r="T14" s="130">
        <v>78742</v>
      </c>
      <c r="U14" s="130">
        <v>4162</v>
      </c>
      <c r="V14" s="130">
        <v>14853</v>
      </c>
      <c r="W14" s="130">
        <f t="shared" si="5"/>
        <v>323725</v>
      </c>
      <c r="X14" s="130">
        <v>5000</v>
      </c>
      <c r="Y14" s="130">
        <v>316313</v>
      </c>
      <c r="Z14" s="130">
        <v>2412</v>
      </c>
      <c r="AA14" s="130">
        <v>0</v>
      </c>
      <c r="AB14" s="131">
        <v>0</v>
      </c>
      <c r="AC14" s="130">
        <v>0</v>
      </c>
      <c r="AD14" s="130">
        <v>66972</v>
      </c>
      <c r="AE14" s="130">
        <f t="shared" si="6"/>
        <v>1146959</v>
      </c>
      <c r="AF14" s="130">
        <f t="shared" si="7"/>
        <v>2972</v>
      </c>
      <c r="AG14" s="130">
        <f t="shared" si="8"/>
        <v>2972</v>
      </c>
      <c r="AH14" s="130">
        <v>0</v>
      </c>
      <c r="AI14" s="130">
        <v>2972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100945</v>
      </c>
      <c r="AO14" s="130">
        <f t="shared" si="10"/>
        <v>41926</v>
      </c>
      <c r="AP14" s="130">
        <v>41926</v>
      </c>
      <c r="AQ14" s="130">
        <v>0</v>
      </c>
      <c r="AR14" s="130">
        <v>0</v>
      </c>
      <c r="AS14" s="130">
        <v>0</v>
      </c>
      <c r="AT14" s="130">
        <f t="shared" si="11"/>
        <v>29968</v>
      </c>
      <c r="AU14" s="130">
        <v>0</v>
      </c>
      <c r="AV14" s="130">
        <v>29968</v>
      </c>
      <c r="AW14" s="130">
        <v>0</v>
      </c>
      <c r="AX14" s="130">
        <v>0</v>
      </c>
      <c r="AY14" s="130">
        <f t="shared" si="12"/>
        <v>29051</v>
      </c>
      <c r="AZ14" s="130">
        <v>0</v>
      </c>
      <c r="BA14" s="130">
        <v>29051</v>
      </c>
      <c r="BB14" s="130">
        <v>0</v>
      </c>
      <c r="BC14" s="130">
        <v>0</v>
      </c>
      <c r="BD14" s="131">
        <v>0</v>
      </c>
      <c r="BE14" s="130">
        <v>0</v>
      </c>
      <c r="BF14" s="130">
        <v>0</v>
      </c>
      <c r="BG14" s="130">
        <f t="shared" si="13"/>
        <v>103917</v>
      </c>
      <c r="BH14" s="130">
        <f>SUM(D14,AF14)</f>
        <v>93033</v>
      </c>
      <c r="BI14" s="130">
        <f t="shared" si="14"/>
        <v>93033</v>
      </c>
      <c r="BJ14" s="130">
        <f t="shared" si="15"/>
        <v>0</v>
      </c>
      <c r="BK14" s="130">
        <f t="shared" si="16"/>
        <v>93033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0</v>
      </c>
      <c r="BP14" s="130">
        <f t="shared" si="21"/>
        <v>1090871</v>
      </c>
      <c r="BQ14" s="130">
        <f t="shared" si="22"/>
        <v>558564</v>
      </c>
      <c r="BR14" s="130">
        <f t="shared" si="23"/>
        <v>558564</v>
      </c>
      <c r="BS14" s="130">
        <f t="shared" si="24"/>
        <v>0</v>
      </c>
      <c r="BT14" s="130">
        <f t="shared" si="25"/>
        <v>0</v>
      </c>
      <c r="BU14" s="130">
        <f t="shared" si="26"/>
        <v>0</v>
      </c>
      <c r="BV14" s="130">
        <f t="shared" si="27"/>
        <v>164678</v>
      </c>
      <c r="BW14" s="130">
        <f t="shared" si="28"/>
        <v>51806</v>
      </c>
      <c r="BX14" s="130">
        <f t="shared" si="28"/>
        <v>108710</v>
      </c>
      <c r="BY14" s="130">
        <f t="shared" si="28"/>
        <v>4162</v>
      </c>
      <c r="BZ14" s="130">
        <f t="shared" si="28"/>
        <v>14853</v>
      </c>
      <c r="CA14" s="130">
        <f t="shared" si="28"/>
        <v>352776</v>
      </c>
      <c r="CB14" s="130">
        <f t="shared" si="28"/>
        <v>5000</v>
      </c>
      <c r="CC14" s="130">
        <f t="shared" si="28"/>
        <v>345364</v>
      </c>
      <c r="CD14" s="130">
        <f t="shared" si="28"/>
        <v>2412</v>
      </c>
      <c r="CE14" s="130">
        <f t="shared" si="28"/>
        <v>0</v>
      </c>
      <c r="CF14" s="131">
        <f t="shared" si="28"/>
        <v>0</v>
      </c>
      <c r="CG14" s="130">
        <f t="shared" si="28"/>
        <v>0</v>
      </c>
      <c r="CH14" s="130">
        <f t="shared" si="28"/>
        <v>66972</v>
      </c>
      <c r="CI14" s="130">
        <f t="shared" si="28"/>
        <v>1250876</v>
      </c>
    </row>
    <row r="15" spans="1:87" s="122" customFormat="1" ht="12" customHeight="1">
      <c r="A15" s="118" t="s">
        <v>42</v>
      </c>
      <c r="B15" s="133" t="s">
        <v>252</v>
      </c>
      <c r="C15" s="118" t="s">
        <v>253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1260548</v>
      </c>
      <c r="M15" s="130">
        <f t="shared" si="3"/>
        <v>403227</v>
      </c>
      <c r="N15" s="130">
        <v>86876</v>
      </c>
      <c r="O15" s="130">
        <v>255294</v>
      </c>
      <c r="P15" s="130">
        <v>47855</v>
      </c>
      <c r="Q15" s="130">
        <v>13202</v>
      </c>
      <c r="R15" s="130">
        <f t="shared" si="4"/>
        <v>262618</v>
      </c>
      <c r="S15" s="130">
        <v>26897</v>
      </c>
      <c r="T15" s="130">
        <v>197288</v>
      </c>
      <c r="U15" s="130">
        <v>38433</v>
      </c>
      <c r="V15" s="130">
        <v>26292</v>
      </c>
      <c r="W15" s="130">
        <f t="shared" si="5"/>
        <v>568411</v>
      </c>
      <c r="X15" s="130">
        <v>162960</v>
      </c>
      <c r="Y15" s="130">
        <v>392558</v>
      </c>
      <c r="Z15" s="130">
        <v>4310</v>
      </c>
      <c r="AA15" s="130">
        <v>8583</v>
      </c>
      <c r="AB15" s="131">
        <v>0</v>
      </c>
      <c r="AC15" s="130">
        <v>0</v>
      </c>
      <c r="AD15" s="130">
        <v>0</v>
      </c>
      <c r="AE15" s="130">
        <f t="shared" si="6"/>
        <v>1260548</v>
      </c>
      <c r="AF15" s="130">
        <f t="shared" si="7"/>
        <v>32855</v>
      </c>
      <c r="AG15" s="130">
        <f t="shared" si="8"/>
        <v>32855</v>
      </c>
      <c r="AH15" s="130">
        <v>0</v>
      </c>
      <c r="AI15" s="130">
        <v>32855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128871</v>
      </c>
      <c r="AO15" s="130">
        <f t="shared" si="10"/>
        <v>33946</v>
      </c>
      <c r="AP15" s="130">
        <v>30901</v>
      </c>
      <c r="AQ15" s="130">
        <v>0</v>
      </c>
      <c r="AR15" s="130">
        <v>3045</v>
      </c>
      <c r="AS15" s="130">
        <v>0</v>
      </c>
      <c r="AT15" s="130">
        <f t="shared" si="11"/>
        <v>76051</v>
      </c>
      <c r="AU15" s="130">
        <v>0</v>
      </c>
      <c r="AV15" s="130">
        <v>76051</v>
      </c>
      <c r="AW15" s="130">
        <v>0</v>
      </c>
      <c r="AX15" s="130">
        <v>0</v>
      </c>
      <c r="AY15" s="130">
        <f t="shared" si="12"/>
        <v>18874</v>
      </c>
      <c r="AZ15" s="130">
        <v>0</v>
      </c>
      <c r="BA15" s="130">
        <v>18874</v>
      </c>
      <c r="BB15" s="130">
        <v>0</v>
      </c>
      <c r="BC15" s="130">
        <v>0</v>
      </c>
      <c r="BD15" s="131">
        <v>28954</v>
      </c>
      <c r="BE15" s="130">
        <v>0</v>
      </c>
      <c r="BF15" s="130">
        <v>0</v>
      </c>
      <c r="BG15" s="130">
        <f t="shared" si="13"/>
        <v>161726</v>
      </c>
      <c r="BH15" s="130">
        <f>SUM(D15,AF15)</f>
        <v>32855</v>
      </c>
      <c r="BI15" s="130">
        <f t="shared" si="14"/>
        <v>32855</v>
      </c>
      <c r="BJ15" s="130">
        <f t="shared" si="15"/>
        <v>0</v>
      </c>
      <c r="BK15" s="130">
        <f t="shared" si="16"/>
        <v>32855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1389419</v>
      </c>
      <c r="BQ15" s="130">
        <f t="shared" si="22"/>
        <v>437173</v>
      </c>
      <c r="BR15" s="130">
        <f t="shared" si="23"/>
        <v>117777</v>
      </c>
      <c r="BS15" s="130">
        <f t="shared" si="24"/>
        <v>255294</v>
      </c>
      <c r="BT15" s="130">
        <f t="shared" si="25"/>
        <v>50900</v>
      </c>
      <c r="BU15" s="130">
        <f t="shared" si="26"/>
        <v>13202</v>
      </c>
      <c r="BV15" s="130">
        <f t="shared" si="27"/>
        <v>338669</v>
      </c>
      <c r="BW15" s="130">
        <f t="shared" si="28"/>
        <v>26897</v>
      </c>
      <c r="BX15" s="130">
        <f t="shared" si="28"/>
        <v>273339</v>
      </c>
      <c r="BY15" s="130">
        <f t="shared" si="28"/>
        <v>38433</v>
      </c>
      <c r="BZ15" s="130">
        <f t="shared" si="28"/>
        <v>26292</v>
      </c>
      <c r="CA15" s="130">
        <f t="shared" si="28"/>
        <v>587285</v>
      </c>
      <c r="CB15" s="130">
        <f t="shared" si="28"/>
        <v>162960</v>
      </c>
      <c r="CC15" s="130">
        <f t="shared" si="28"/>
        <v>411432</v>
      </c>
      <c r="CD15" s="130">
        <f t="shared" si="28"/>
        <v>4310</v>
      </c>
      <c r="CE15" s="130">
        <f t="shared" si="28"/>
        <v>8583</v>
      </c>
      <c r="CF15" s="131">
        <f t="shared" si="28"/>
        <v>28954</v>
      </c>
      <c r="CG15" s="130">
        <f t="shared" si="28"/>
        <v>0</v>
      </c>
      <c r="CH15" s="130">
        <f t="shared" si="28"/>
        <v>0</v>
      </c>
      <c r="CI15" s="130">
        <f t="shared" si="28"/>
        <v>1422274</v>
      </c>
    </row>
    <row r="16" spans="1:87" s="122" customFormat="1" ht="12" customHeight="1">
      <c r="A16" s="118" t="s">
        <v>42</v>
      </c>
      <c r="B16" s="133" t="s">
        <v>254</v>
      </c>
      <c r="C16" s="118" t="s">
        <v>255</v>
      </c>
      <c r="D16" s="130">
        <f t="shared" si="0"/>
        <v>38045</v>
      </c>
      <c r="E16" s="130">
        <f t="shared" si="1"/>
        <v>38045</v>
      </c>
      <c r="F16" s="130">
        <v>0</v>
      </c>
      <c r="G16" s="130">
        <v>0</v>
      </c>
      <c r="H16" s="130">
        <v>0</v>
      </c>
      <c r="I16" s="130">
        <v>38045</v>
      </c>
      <c r="J16" s="130">
        <v>0</v>
      </c>
      <c r="K16" s="131">
        <v>0</v>
      </c>
      <c r="L16" s="130">
        <f t="shared" si="2"/>
        <v>2038931</v>
      </c>
      <c r="M16" s="130">
        <f t="shared" si="3"/>
        <v>559673</v>
      </c>
      <c r="N16" s="130">
        <v>0</v>
      </c>
      <c r="O16" s="130">
        <v>481466</v>
      </c>
      <c r="P16" s="130">
        <v>78207</v>
      </c>
      <c r="Q16" s="130">
        <v>0</v>
      </c>
      <c r="R16" s="130">
        <f t="shared" si="4"/>
        <v>329552</v>
      </c>
      <c r="S16" s="130">
        <v>34770</v>
      </c>
      <c r="T16" s="130">
        <v>292991</v>
      </c>
      <c r="U16" s="130">
        <v>1791</v>
      </c>
      <c r="V16" s="130">
        <v>7529</v>
      </c>
      <c r="W16" s="130">
        <f t="shared" si="5"/>
        <v>1142177</v>
      </c>
      <c r="X16" s="130">
        <v>345338</v>
      </c>
      <c r="Y16" s="130">
        <v>593535</v>
      </c>
      <c r="Z16" s="130">
        <v>203304</v>
      </c>
      <c r="AA16" s="130">
        <v>0</v>
      </c>
      <c r="AB16" s="131">
        <v>0</v>
      </c>
      <c r="AC16" s="130">
        <v>0</v>
      </c>
      <c r="AD16" s="130">
        <v>0</v>
      </c>
      <c r="AE16" s="130">
        <f t="shared" si="6"/>
        <v>2076976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255327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39362</v>
      </c>
      <c r="AU16" s="130">
        <v>0</v>
      </c>
      <c r="AV16" s="130">
        <v>39362</v>
      </c>
      <c r="AW16" s="130">
        <v>0</v>
      </c>
      <c r="AX16" s="130">
        <v>0</v>
      </c>
      <c r="AY16" s="130">
        <f t="shared" si="12"/>
        <v>215965</v>
      </c>
      <c r="AZ16" s="130">
        <v>0</v>
      </c>
      <c r="BA16" s="130">
        <v>214887</v>
      </c>
      <c r="BB16" s="130">
        <v>0</v>
      </c>
      <c r="BC16" s="130">
        <v>1078</v>
      </c>
      <c r="BD16" s="131">
        <v>0</v>
      </c>
      <c r="BE16" s="130">
        <v>0</v>
      </c>
      <c r="BF16" s="130">
        <v>0</v>
      </c>
      <c r="BG16" s="130">
        <f t="shared" si="13"/>
        <v>255327</v>
      </c>
      <c r="BH16" s="130">
        <f>SUM(D16,AF16)</f>
        <v>38045</v>
      </c>
      <c r="BI16" s="130">
        <f t="shared" si="14"/>
        <v>38045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38045</v>
      </c>
      <c r="BN16" s="130">
        <f t="shared" si="19"/>
        <v>0</v>
      </c>
      <c r="BO16" s="131">
        <f t="shared" si="20"/>
        <v>0</v>
      </c>
      <c r="BP16" s="130">
        <f t="shared" si="21"/>
        <v>2294258</v>
      </c>
      <c r="BQ16" s="130">
        <f t="shared" si="22"/>
        <v>559673</v>
      </c>
      <c r="BR16" s="130">
        <f t="shared" si="23"/>
        <v>0</v>
      </c>
      <c r="BS16" s="130">
        <f t="shared" si="24"/>
        <v>481466</v>
      </c>
      <c r="BT16" s="130">
        <f t="shared" si="25"/>
        <v>78207</v>
      </c>
      <c r="BU16" s="130">
        <f t="shared" si="26"/>
        <v>0</v>
      </c>
      <c r="BV16" s="130">
        <f t="shared" si="27"/>
        <v>368914</v>
      </c>
      <c r="BW16" s="130">
        <f t="shared" si="28"/>
        <v>34770</v>
      </c>
      <c r="BX16" s="130">
        <f t="shared" si="28"/>
        <v>332353</v>
      </c>
      <c r="BY16" s="130">
        <f t="shared" si="28"/>
        <v>1791</v>
      </c>
      <c r="BZ16" s="130">
        <f t="shared" si="28"/>
        <v>7529</v>
      </c>
      <c r="CA16" s="130">
        <f t="shared" si="28"/>
        <v>1358142</v>
      </c>
      <c r="CB16" s="130">
        <f t="shared" si="28"/>
        <v>345338</v>
      </c>
      <c r="CC16" s="130">
        <f t="shared" si="28"/>
        <v>808422</v>
      </c>
      <c r="CD16" s="130">
        <f t="shared" si="28"/>
        <v>203304</v>
      </c>
      <c r="CE16" s="130">
        <f t="shared" si="28"/>
        <v>1078</v>
      </c>
      <c r="CF16" s="131">
        <f t="shared" si="28"/>
        <v>0</v>
      </c>
      <c r="CG16" s="130">
        <f t="shared" si="28"/>
        <v>0</v>
      </c>
      <c r="CH16" s="130">
        <f t="shared" si="28"/>
        <v>0</v>
      </c>
      <c r="CI16" s="130">
        <f t="shared" si="28"/>
        <v>2332303</v>
      </c>
    </row>
    <row r="17" spans="1:87" s="122" customFormat="1" ht="12" customHeight="1">
      <c r="A17" s="118" t="s">
        <v>42</v>
      </c>
      <c r="B17" s="133" t="s">
        <v>256</v>
      </c>
      <c r="C17" s="118" t="s">
        <v>257</v>
      </c>
      <c r="D17" s="130">
        <f t="shared" si="0"/>
        <v>2783443</v>
      </c>
      <c r="E17" s="130">
        <f t="shared" si="1"/>
        <v>2783443</v>
      </c>
      <c r="F17" s="130">
        <v>0</v>
      </c>
      <c r="G17" s="130">
        <v>2776265</v>
      </c>
      <c r="H17" s="130">
        <v>7178</v>
      </c>
      <c r="I17" s="130">
        <v>0</v>
      </c>
      <c r="J17" s="130">
        <v>0</v>
      </c>
      <c r="K17" s="131">
        <v>0</v>
      </c>
      <c r="L17" s="130">
        <f t="shared" si="2"/>
        <v>1185658</v>
      </c>
      <c r="M17" s="130">
        <f t="shared" si="3"/>
        <v>317222</v>
      </c>
      <c r="N17" s="130">
        <v>241540</v>
      </c>
      <c r="O17" s="130">
        <v>37841</v>
      </c>
      <c r="P17" s="130">
        <v>0</v>
      </c>
      <c r="Q17" s="130">
        <v>37841</v>
      </c>
      <c r="R17" s="130">
        <f t="shared" si="4"/>
        <v>123376</v>
      </c>
      <c r="S17" s="130">
        <v>3528</v>
      </c>
      <c r="T17" s="130">
        <v>99391</v>
      </c>
      <c r="U17" s="130">
        <v>20457</v>
      </c>
      <c r="V17" s="130">
        <v>0</v>
      </c>
      <c r="W17" s="130">
        <f t="shared" si="5"/>
        <v>745060</v>
      </c>
      <c r="X17" s="130">
        <v>427175</v>
      </c>
      <c r="Y17" s="130">
        <v>289429</v>
      </c>
      <c r="Z17" s="130">
        <v>28456</v>
      </c>
      <c r="AA17" s="130">
        <v>0</v>
      </c>
      <c r="AB17" s="131">
        <v>281260</v>
      </c>
      <c r="AC17" s="130">
        <v>0</v>
      </c>
      <c r="AD17" s="130">
        <v>1091</v>
      </c>
      <c r="AE17" s="130">
        <f t="shared" si="6"/>
        <v>3970192</v>
      </c>
      <c r="AF17" s="130">
        <f t="shared" si="7"/>
        <v>38115</v>
      </c>
      <c r="AG17" s="130">
        <f t="shared" si="8"/>
        <v>38115</v>
      </c>
      <c r="AH17" s="130">
        <v>0</v>
      </c>
      <c r="AI17" s="130">
        <v>38115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116017</v>
      </c>
      <c r="AO17" s="130">
        <f t="shared" si="10"/>
        <v>18921</v>
      </c>
      <c r="AP17" s="130">
        <v>6307</v>
      </c>
      <c r="AQ17" s="130">
        <v>12614</v>
      </c>
      <c r="AR17" s="130">
        <v>0</v>
      </c>
      <c r="AS17" s="130">
        <v>0</v>
      </c>
      <c r="AT17" s="130">
        <f t="shared" si="11"/>
        <v>45818</v>
      </c>
      <c r="AU17" s="130">
        <v>552</v>
      </c>
      <c r="AV17" s="130">
        <v>45266</v>
      </c>
      <c r="AW17" s="130">
        <v>0</v>
      </c>
      <c r="AX17" s="130">
        <v>0</v>
      </c>
      <c r="AY17" s="130">
        <f t="shared" si="12"/>
        <v>51278</v>
      </c>
      <c r="AZ17" s="130">
        <v>0</v>
      </c>
      <c r="BA17" s="130">
        <v>51278</v>
      </c>
      <c r="BB17" s="130">
        <v>0</v>
      </c>
      <c r="BC17" s="130">
        <v>0</v>
      </c>
      <c r="BD17" s="131">
        <v>0</v>
      </c>
      <c r="BE17" s="130">
        <v>0</v>
      </c>
      <c r="BF17" s="130">
        <v>63</v>
      </c>
      <c r="BG17" s="130">
        <f t="shared" si="13"/>
        <v>154195</v>
      </c>
      <c r="BH17" s="130">
        <f>SUM(D17,AF17)</f>
        <v>2821558</v>
      </c>
      <c r="BI17" s="130">
        <f t="shared" si="14"/>
        <v>2821558</v>
      </c>
      <c r="BJ17" s="130">
        <f t="shared" si="15"/>
        <v>0</v>
      </c>
      <c r="BK17" s="130">
        <f t="shared" si="16"/>
        <v>2814380</v>
      </c>
      <c r="BL17" s="130">
        <f t="shared" si="17"/>
        <v>7178</v>
      </c>
      <c r="BM17" s="130">
        <f t="shared" si="18"/>
        <v>0</v>
      </c>
      <c r="BN17" s="130">
        <f t="shared" si="19"/>
        <v>0</v>
      </c>
      <c r="BO17" s="131">
        <f t="shared" si="20"/>
        <v>0</v>
      </c>
      <c r="BP17" s="130">
        <f t="shared" si="21"/>
        <v>1301675</v>
      </c>
      <c r="BQ17" s="130">
        <f t="shared" si="22"/>
        <v>336143</v>
      </c>
      <c r="BR17" s="130">
        <f t="shared" si="23"/>
        <v>247847</v>
      </c>
      <c r="BS17" s="130">
        <f t="shared" si="24"/>
        <v>50455</v>
      </c>
      <c r="BT17" s="130">
        <f t="shared" si="25"/>
        <v>0</v>
      </c>
      <c r="BU17" s="130">
        <f t="shared" si="26"/>
        <v>37841</v>
      </c>
      <c r="BV17" s="130">
        <f t="shared" si="27"/>
        <v>169194</v>
      </c>
      <c r="BW17" s="130">
        <f t="shared" si="28"/>
        <v>4080</v>
      </c>
      <c r="BX17" s="130">
        <f t="shared" si="28"/>
        <v>144657</v>
      </c>
      <c r="BY17" s="130">
        <f t="shared" si="28"/>
        <v>20457</v>
      </c>
      <c r="BZ17" s="130">
        <f t="shared" si="28"/>
        <v>0</v>
      </c>
      <c r="CA17" s="130">
        <f t="shared" si="28"/>
        <v>796338</v>
      </c>
      <c r="CB17" s="130">
        <f t="shared" si="28"/>
        <v>427175</v>
      </c>
      <c r="CC17" s="130">
        <f t="shared" si="28"/>
        <v>340707</v>
      </c>
      <c r="CD17" s="130">
        <f t="shared" si="28"/>
        <v>28456</v>
      </c>
      <c r="CE17" s="130">
        <f t="shared" si="28"/>
        <v>0</v>
      </c>
      <c r="CF17" s="131">
        <f t="shared" si="28"/>
        <v>281260</v>
      </c>
      <c r="CG17" s="130">
        <f t="shared" si="28"/>
        <v>0</v>
      </c>
      <c r="CH17" s="130">
        <f t="shared" si="28"/>
        <v>1154</v>
      </c>
      <c r="CI17" s="130">
        <f t="shared" si="28"/>
        <v>4124387</v>
      </c>
    </row>
    <row r="18" spans="1:87" s="122" customFormat="1" ht="12" customHeight="1">
      <c r="A18" s="118" t="s">
        <v>42</v>
      </c>
      <c r="B18" s="133" t="s">
        <v>258</v>
      </c>
      <c r="C18" s="118" t="s">
        <v>259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527202</v>
      </c>
      <c r="M18" s="130">
        <f t="shared" si="3"/>
        <v>165715</v>
      </c>
      <c r="N18" s="130">
        <v>35410</v>
      </c>
      <c r="O18" s="130">
        <v>130305</v>
      </c>
      <c r="P18" s="130">
        <v>0</v>
      </c>
      <c r="Q18" s="130">
        <v>0</v>
      </c>
      <c r="R18" s="130">
        <f t="shared" si="4"/>
        <v>10743</v>
      </c>
      <c r="S18" s="130">
        <v>10344</v>
      </c>
      <c r="T18" s="130">
        <v>0</v>
      </c>
      <c r="U18" s="130">
        <v>399</v>
      </c>
      <c r="V18" s="130">
        <v>4610</v>
      </c>
      <c r="W18" s="130">
        <f t="shared" si="5"/>
        <v>346134</v>
      </c>
      <c r="X18" s="130">
        <v>344408</v>
      </c>
      <c r="Y18" s="130">
        <v>0</v>
      </c>
      <c r="Z18" s="130">
        <v>1332</v>
      </c>
      <c r="AA18" s="130">
        <v>394</v>
      </c>
      <c r="AB18" s="131">
        <v>549620</v>
      </c>
      <c r="AC18" s="130">
        <v>0</v>
      </c>
      <c r="AD18" s="130">
        <v>193</v>
      </c>
      <c r="AE18" s="130">
        <f t="shared" si="6"/>
        <v>527395</v>
      </c>
      <c r="AF18" s="130">
        <f t="shared" si="7"/>
        <v>3105</v>
      </c>
      <c r="AG18" s="130">
        <f t="shared" si="8"/>
        <v>3105</v>
      </c>
      <c r="AH18" s="130">
        <v>0</v>
      </c>
      <c r="AI18" s="130">
        <v>3105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374278</v>
      </c>
      <c r="AO18" s="130">
        <f t="shared" si="10"/>
        <v>268276</v>
      </c>
      <c r="AP18" s="130">
        <v>24225</v>
      </c>
      <c r="AQ18" s="130">
        <v>244051</v>
      </c>
      <c r="AR18" s="130">
        <v>0</v>
      </c>
      <c r="AS18" s="130">
        <v>0</v>
      </c>
      <c r="AT18" s="130">
        <f t="shared" si="11"/>
        <v>30971</v>
      </c>
      <c r="AU18" s="130">
        <v>21815</v>
      </c>
      <c r="AV18" s="130">
        <v>9156</v>
      </c>
      <c r="AW18" s="130">
        <v>0</v>
      </c>
      <c r="AX18" s="130">
        <v>9321</v>
      </c>
      <c r="AY18" s="130">
        <f t="shared" si="12"/>
        <v>65710</v>
      </c>
      <c r="AZ18" s="130">
        <v>49883</v>
      </c>
      <c r="BA18" s="130">
        <v>9689</v>
      </c>
      <c r="BB18" s="130">
        <v>0</v>
      </c>
      <c r="BC18" s="130">
        <v>6138</v>
      </c>
      <c r="BD18" s="131">
        <v>249541</v>
      </c>
      <c r="BE18" s="130">
        <v>0</v>
      </c>
      <c r="BF18" s="130">
        <v>17153</v>
      </c>
      <c r="BG18" s="130">
        <f t="shared" si="13"/>
        <v>394536</v>
      </c>
      <c r="BH18" s="130">
        <f>SUM(D18,AF18)</f>
        <v>3105</v>
      </c>
      <c r="BI18" s="130">
        <f t="shared" si="14"/>
        <v>3105</v>
      </c>
      <c r="BJ18" s="130">
        <f t="shared" si="15"/>
        <v>0</v>
      </c>
      <c r="BK18" s="130">
        <f t="shared" si="16"/>
        <v>3105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901480</v>
      </c>
      <c r="BQ18" s="130">
        <f t="shared" si="22"/>
        <v>433991</v>
      </c>
      <c r="BR18" s="130">
        <f t="shared" si="23"/>
        <v>59635</v>
      </c>
      <c r="BS18" s="130">
        <f t="shared" si="24"/>
        <v>374356</v>
      </c>
      <c r="BT18" s="130">
        <f t="shared" si="25"/>
        <v>0</v>
      </c>
      <c r="BU18" s="130">
        <f t="shared" si="26"/>
        <v>0</v>
      </c>
      <c r="BV18" s="130">
        <f t="shared" si="27"/>
        <v>41714</v>
      </c>
      <c r="BW18" s="130">
        <f t="shared" si="28"/>
        <v>32159</v>
      </c>
      <c r="BX18" s="130">
        <f t="shared" si="28"/>
        <v>9156</v>
      </c>
      <c r="BY18" s="130">
        <f t="shared" si="28"/>
        <v>399</v>
      </c>
      <c r="BZ18" s="130">
        <f t="shared" si="28"/>
        <v>13931</v>
      </c>
      <c r="CA18" s="130">
        <f t="shared" si="28"/>
        <v>411844</v>
      </c>
      <c r="CB18" s="130">
        <f t="shared" si="28"/>
        <v>394291</v>
      </c>
      <c r="CC18" s="130">
        <f t="shared" si="28"/>
        <v>9689</v>
      </c>
      <c r="CD18" s="130">
        <f t="shared" si="28"/>
        <v>1332</v>
      </c>
      <c r="CE18" s="130">
        <f t="shared" si="28"/>
        <v>6532</v>
      </c>
      <c r="CF18" s="131">
        <f t="shared" si="28"/>
        <v>799161</v>
      </c>
      <c r="CG18" s="130">
        <f t="shared" si="28"/>
        <v>0</v>
      </c>
      <c r="CH18" s="130">
        <f t="shared" si="28"/>
        <v>17346</v>
      </c>
      <c r="CI18" s="130">
        <f t="shared" si="28"/>
        <v>921931</v>
      </c>
    </row>
    <row r="19" spans="1:87" s="122" customFormat="1" ht="12" customHeight="1">
      <c r="A19" s="118" t="s">
        <v>42</v>
      </c>
      <c r="B19" s="133" t="s">
        <v>260</v>
      </c>
      <c r="C19" s="118" t="s">
        <v>261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266911</v>
      </c>
      <c r="L19" s="130">
        <f t="shared" si="2"/>
        <v>301868</v>
      </c>
      <c r="M19" s="130">
        <f t="shared" si="3"/>
        <v>107963</v>
      </c>
      <c r="N19" s="130">
        <v>64698</v>
      </c>
      <c r="O19" s="130">
        <v>0</v>
      </c>
      <c r="P19" s="130">
        <v>720</v>
      </c>
      <c r="Q19" s="130">
        <v>42545</v>
      </c>
      <c r="R19" s="130">
        <f t="shared" si="4"/>
        <v>193905</v>
      </c>
      <c r="S19" s="130">
        <v>193905</v>
      </c>
      <c r="T19" s="130">
        <v>0</v>
      </c>
      <c r="U19" s="130">
        <v>0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/>
      <c r="AB19" s="131">
        <v>267470</v>
      </c>
      <c r="AC19" s="130">
        <v>0</v>
      </c>
      <c r="AD19" s="130">
        <v>249775</v>
      </c>
      <c r="AE19" s="130">
        <f t="shared" si="6"/>
        <v>551643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162157</v>
      </c>
      <c r="AO19" s="130">
        <f t="shared" si="10"/>
        <v>24523</v>
      </c>
      <c r="AP19" s="130">
        <v>0</v>
      </c>
      <c r="AQ19" s="130">
        <v>0</v>
      </c>
      <c r="AR19" s="130">
        <v>24523</v>
      </c>
      <c r="AS19" s="130">
        <v>0</v>
      </c>
      <c r="AT19" s="130">
        <f t="shared" si="11"/>
        <v>93957</v>
      </c>
      <c r="AU19" s="130">
        <v>0</v>
      </c>
      <c r="AV19" s="130">
        <v>93957</v>
      </c>
      <c r="AW19" s="130">
        <v>0</v>
      </c>
      <c r="AX19" s="130">
        <v>0</v>
      </c>
      <c r="AY19" s="130">
        <f t="shared" si="12"/>
        <v>43677</v>
      </c>
      <c r="AZ19" s="130">
        <v>0</v>
      </c>
      <c r="BA19" s="130">
        <v>43677</v>
      </c>
      <c r="BB19" s="130">
        <v>0</v>
      </c>
      <c r="BC19" s="130">
        <v>0</v>
      </c>
      <c r="BD19" s="131">
        <v>53079</v>
      </c>
      <c r="BE19" s="130">
        <v>0</v>
      </c>
      <c r="BF19" s="130">
        <v>733</v>
      </c>
      <c r="BG19" s="130">
        <f t="shared" si="13"/>
        <v>162890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266911</v>
      </c>
      <c r="BP19" s="130">
        <f t="shared" si="21"/>
        <v>464025</v>
      </c>
      <c r="BQ19" s="130">
        <f t="shared" si="22"/>
        <v>132486</v>
      </c>
      <c r="BR19" s="130">
        <f t="shared" si="23"/>
        <v>64698</v>
      </c>
      <c r="BS19" s="130">
        <f t="shared" si="24"/>
        <v>0</v>
      </c>
      <c r="BT19" s="130">
        <f t="shared" si="25"/>
        <v>25243</v>
      </c>
      <c r="BU19" s="130">
        <f t="shared" si="26"/>
        <v>42545</v>
      </c>
      <c r="BV19" s="130">
        <f t="shared" si="27"/>
        <v>287862</v>
      </c>
      <c r="BW19" s="130">
        <f t="shared" si="28"/>
        <v>193905</v>
      </c>
      <c r="BX19" s="130">
        <f t="shared" si="28"/>
        <v>93957</v>
      </c>
      <c r="BY19" s="130">
        <f t="shared" si="28"/>
        <v>0</v>
      </c>
      <c r="BZ19" s="130">
        <f t="shared" si="28"/>
        <v>0</v>
      </c>
      <c r="CA19" s="130">
        <f t="shared" si="28"/>
        <v>43677</v>
      </c>
      <c r="CB19" s="130">
        <f t="shared" si="28"/>
        <v>0</v>
      </c>
      <c r="CC19" s="130">
        <f t="shared" si="28"/>
        <v>43677</v>
      </c>
      <c r="CD19" s="130">
        <f t="shared" si="28"/>
        <v>0</v>
      </c>
      <c r="CE19" s="130">
        <f t="shared" si="28"/>
        <v>0</v>
      </c>
      <c r="CF19" s="131">
        <f t="shared" si="28"/>
        <v>320549</v>
      </c>
      <c r="CG19" s="130">
        <f t="shared" si="28"/>
        <v>0</v>
      </c>
      <c r="CH19" s="130">
        <f t="shared" si="28"/>
        <v>250508</v>
      </c>
      <c r="CI19" s="130">
        <f t="shared" si="28"/>
        <v>714533</v>
      </c>
    </row>
    <row r="20" spans="1:87" s="122" customFormat="1" ht="12" customHeight="1">
      <c r="A20" s="118" t="s">
        <v>42</v>
      </c>
      <c r="B20" s="133" t="s">
        <v>262</v>
      </c>
      <c r="C20" s="118" t="s">
        <v>263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531710</v>
      </c>
      <c r="M20" s="130">
        <f t="shared" si="3"/>
        <v>176718</v>
      </c>
      <c r="N20" s="130">
        <v>24503</v>
      </c>
      <c r="O20" s="130">
        <v>152215</v>
      </c>
      <c r="P20" s="130">
        <v>0</v>
      </c>
      <c r="Q20" s="130">
        <v>0</v>
      </c>
      <c r="R20" s="130">
        <f t="shared" si="4"/>
        <v>26832</v>
      </c>
      <c r="S20" s="130">
        <v>24003</v>
      </c>
      <c r="T20" s="130">
        <v>0</v>
      </c>
      <c r="U20" s="130">
        <v>2829</v>
      </c>
      <c r="V20" s="130">
        <v>0</v>
      </c>
      <c r="W20" s="130">
        <f t="shared" si="5"/>
        <v>328160</v>
      </c>
      <c r="X20" s="130">
        <v>328160</v>
      </c>
      <c r="Y20" s="130">
        <v>0</v>
      </c>
      <c r="Z20" s="130">
        <v>0</v>
      </c>
      <c r="AA20" s="130">
        <v>0</v>
      </c>
      <c r="AB20" s="131">
        <v>508564</v>
      </c>
      <c r="AC20" s="130">
        <v>0</v>
      </c>
      <c r="AD20" s="130">
        <v>0</v>
      </c>
      <c r="AE20" s="130">
        <f t="shared" si="6"/>
        <v>531710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182202</v>
      </c>
      <c r="AO20" s="130">
        <f t="shared" si="10"/>
        <v>17854</v>
      </c>
      <c r="AP20" s="130">
        <v>17854</v>
      </c>
      <c r="AQ20" s="130">
        <v>0</v>
      </c>
      <c r="AR20" s="130">
        <v>0</v>
      </c>
      <c r="AS20" s="130">
        <v>0</v>
      </c>
      <c r="AT20" s="130">
        <f t="shared" si="11"/>
        <v>1090</v>
      </c>
      <c r="AU20" s="130">
        <v>0</v>
      </c>
      <c r="AV20" s="130">
        <v>1090</v>
      </c>
      <c r="AW20" s="130">
        <v>0</v>
      </c>
      <c r="AX20" s="130">
        <v>0</v>
      </c>
      <c r="AY20" s="130">
        <f t="shared" si="12"/>
        <v>163258</v>
      </c>
      <c r="AZ20" s="130">
        <v>151308</v>
      </c>
      <c r="BA20" s="130">
        <v>323</v>
      </c>
      <c r="BB20" s="130">
        <v>0</v>
      </c>
      <c r="BC20" s="130">
        <v>11627</v>
      </c>
      <c r="BD20" s="131">
        <v>238035</v>
      </c>
      <c r="BE20" s="130">
        <v>0</v>
      </c>
      <c r="BF20" s="130">
        <v>12984</v>
      </c>
      <c r="BG20" s="130">
        <f t="shared" si="13"/>
        <v>195186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713912</v>
      </c>
      <c r="BQ20" s="130">
        <f t="shared" si="22"/>
        <v>194572</v>
      </c>
      <c r="BR20" s="130">
        <f t="shared" si="23"/>
        <v>42357</v>
      </c>
      <c r="BS20" s="130">
        <f t="shared" si="24"/>
        <v>152215</v>
      </c>
      <c r="BT20" s="130">
        <f t="shared" si="25"/>
        <v>0</v>
      </c>
      <c r="BU20" s="130">
        <f t="shared" si="26"/>
        <v>0</v>
      </c>
      <c r="BV20" s="130">
        <f t="shared" si="27"/>
        <v>27922</v>
      </c>
      <c r="BW20" s="130">
        <f t="shared" si="28"/>
        <v>24003</v>
      </c>
      <c r="BX20" s="130">
        <f t="shared" si="28"/>
        <v>1090</v>
      </c>
      <c r="BY20" s="130">
        <f t="shared" si="28"/>
        <v>2829</v>
      </c>
      <c r="BZ20" s="130">
        <f t="shared" si="28"/>
        <v>0</v>
      </c>
      <c r="CA20" s="130">
        <f t="shared" si="28"/>
        <v>491418</v>
      </c>
      <c r="CB20" s="130">
        <f t="shared" si="28"/>
        <v>479468</v>
      </c>
      <c r="CC20" s="130">
        <f t="shared" si="28"/>
        <v>323</v>
      </c>
      <c r="CD20" s="130">
        <f t="shared" si="28"/>
        <v>0</v>
      </c>
      <c r="CE20" s="130">
        <f t="shared" si="28"/>
        <v>11627</v>
      </c>
      <c r="CF20" s="131">
        <f t="shared" si="28"/>
        <v>746599</v>
      </c>
      <c r="CG20" s="130">
        <f t="shared" si="28"/>
        <v>0</v>
      </c>
      <c r="CH20" s="130">
        <f t="shared" si="28"/>
        <v>12984</v>
      </c>
      <c r="CI20" s="130">
        <f t="shared" si="28"/>
        <v>726896</v>
      </c>
    </row>
    <row r="21" spans="1:87" s="122" customFormat="1" ht="12" customHeight="1">
      <c r="A21" s="118" t="s">
        <v>42</v>
      </c>
      <c r="B21" s="133" t="s">
        <v>264</v>
      </c>
      <c r="C21" s="118" t="s">
        <v>265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36861</v>
      </c>
      <c r="L21" s="130">
        <f t="shared" si="2"/>
        <v>522914</v>
      </c>
      <c r="M21" s="130">
        <f t="shared" si="3"/>
        <v>263508</v>
      </c>
      <c r="N21" s="130">
        <v>47296</v>
      </c>
      <c r="O21" s="130">
        <v>94593</v>
      </c>
      <c r="P21" s="130">
        <v>101349</v>
      </c>
      <c r="Q21" s="130">
        <v>20270</v>
      </c>
      <c r="R21" s="130">
        <f t="shared" si="4"/>
        <v>123327</v>
      </c>
      <c r="S21" s="130">
        <v>53830</v>
      </c>
      <c r="T21" s="130">
        <v>40501</v>
      </c>
      <c r="U21" s="130">
        <v>28996</v>
      </c>
      <c r="V21" s="130">
        <v>0</v>
      </c>
      <c r="W21" s="130">
        <f t="shared" si="5"/>
        <v>136079</v>
      </c>
      <c r="X21" s="130">
        <v>124350</v>
      </c>
      <c r="Y21" s="130">
        <v>11729</v>
      </c>
      <c r="Z21" s="130">
        <v>0</v>
      </c>
      <c r="AA21" s="130">
        <v>0</v>
      </c>
      <c r="AB21" s="131">
        <v>1064355</v>
      </c>
      <c r="AC21" s="130">
        <v>0</v>
      </c>
      <c r="AD21" s="130">
        <v>25797</v>
      </c>
      <c r="AE21" s="130">
        <f t="shared" si="6"/>
        <v>548711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202898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36861</v>
      </c>
      <c r="BP21" s="130">
        <f t="shared" si="21"/>
        <v>522914</v>
      </c>
      <c r="BQ21" s="130">
        <f t="shared" si="22"/>
        <v>263508</v>
      </c>
      <c r="BR21" s="130">
        <f t="shared" si="23"/>
        <v>47296</v>
      </c>
      <c r="BS21" s="130">
        <f t="shared" si="24"/>
        <v>94593</v>
      </c>
      <c r="BT21" s="130">
        <f t="shared" si="25"/>
        <v>101349</v>
      </c>
      <c r="BU21" s="130">
        <f t="shared" si="26"/>
        <v>20270</v>
      </c>
      <c r="BV21" s="130">
        <f t="shared" si="27"/>
        <v>123327</v>
      </c>
      <c r="BW21" s="130">
        <f t="shared" si="28"/>
        <v>53830</v>
      </c>
      <c r="BX21" s="130">
        <f t="shared" si="28"/>
        <v>40501</v>
      </c>
      <c r="BY21" s="130">
        <f t="shared" si="28"/>
        <v>28996</v>
      </c>
      <c r="BZ21" s="130">
        <f t="shared" si="28"/>
        <v>0</v>
      </c>
      <c r="CA21" s="130">
        <f t="shared" si="28"/>
        <v>136079</v>
      </c>
      <c r="CB21" s="130">
        <f t="shared" si="28"/>
        <v>124350</v>
      </c>
      <c r="CC21" s="130">
        <f t="shared" si="28"/>
        <v>11729</v>
      </c>
      <c r="CD21" s="130">
        <f t="shared" si="28"/>
        <v>0</v>
      </c>
      <c r="CE21" s="130">
        <f t="shared" si="28"/>
        <v>0</v>
      </c>
      <c r="CF21" s="131">
        <f t="shared" si="28"/>
        <v>1267253</v>
      </c>
      <c r="CG21" s="130">
        <f t="shared" si="28"/>
        <v>0</v>
      </c>
      <c r="CH21" s="130">
        <f t="shared" si="28"/>
        <v>25797</v>
      </c>
      <c r="CI21" s="130">
        <f t="shared" si="28"/>
        <v>548711</v>
      </c>
    </row>
    <row r="22" spans="1:87" s="122" customFormat="1" ht="12" customHeight="1">
      <c r="A22" s="118" t="s">
        <v>42</v>
      </c>
      <c r="B22" s="133" t="s">
        <v>266</v>
      </c>
      <c r="C22" s="118" t="s">
        <v>267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1071</v>
      </c>
      <c r="L22" s="130">
        <f t="shared" si="2"/>
        <v>178131</v>
      </c>
      <c r="M22" s="130">
        <f t="shared" si="3"/>
        <v>3527</v>
      </c>
      <c r="N22" s="130">
        <v>3527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174604</v>
      </c>
      <c r="X22" s="130">
        <v>119204</v>
      </c>
      <c r="Y22" s="130">
        <v>55400</v>
      </c>
      <c r="Z22" s="130">
        <v>0</v>
      </c>
      <c r="AA22" s="130">
        <v>0</v>
      </c>
      <c r="AB22" s="131">
        <v>413859</v>
      </c>
      <c r="AC22" s="130">
        <v>0</v>
      </c>
      <c r="AD22" s="130">
        <v>15216</v>
      </c>
      <c r="AE22" s="130">
        <f t="shared" si="6"/>
        <v>193347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204318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1071</v>
      </c>
      <c r="BP22" s="130">
        <f t="shared" si="21"/>
        <v>178131</v>
      </c>
      <c r="BQ22" s="130">
        <f t="shared" si="22"/>
        <v>3527</v>
      </c>
      <c r="BR22" s="130">
        <f t="shared" si="23"/>
        <v>3527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174604</v>
      </c>
      <c r="CB22" s="130">
        <f t="shared" si="28"/>
        <v>119204</v>
      </c>
      <c r="CC22" s="130">
        <f t="shared" si="28"/>
        <v>55400</v>
      </c>
      <c r="CD22" s="130">
        <f t="shared" si="28"/>
        <v>0</v>
      </c>
      <c r="CE22" s="130">
        <f t="shared" si="28"/>
        <v>0</v>
      </c>
      <c r="CF22" s="131">
        <f t="shared" si="28"/>
        <v>618177</v>
      </c>
      <c r="CG22" s="130">
        <f t="shared" si="28"/>
        <v>0</v>
      </c>
      <c r="CH22" s="130">
        <f t="shared" si="28"/>
        <v>15216</v>
      </c>
      <c r="CI22" s="130">
        <f t="shared" si="28"/>
        <v>193347</v>
      </c>
    </row>
    <row r="23" spans="1:87" s="122" customFormat="1" ht="12" customHeight="1">
      <c r="A23" s="118" t="s">
        <v>42</v>
      </c>
      <c r="B23" s="133" t="s">
        <v>268</v>
      </c>
      <c r="C23" s="118" t="s">
        <v>269</v>
      </c>
      <c r="D23" s="130">
        <f t="shared" si="0"/>
        <v>1445</v>
      </c>
      <c r="E23" s="130">
        <f t="shared" si="1"/>
        <v>1445</v>
      </c>
      <c r="F23" s="130">
        <v>0</v>
      </c>
      <c r="G23" s="130">
        <v>1445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351385</v>
      </c>
      <c r="M23" s="130">
        <f t="shared" si="3"/>
        <v>162313</v>
      </c>
      <c r="N23" s="130">
        <v>43349</v>
      </c>
      <c r="O23" s="130">
        <v>69690</v>
      </c>
      <c r="P23" s="130">
        <v>49274</v>
      </c>
      <c r="Q23" s="130">
        <v>0</v>
      </c>
      <c r="R23" s="130">
        <f t="shared" si="4"/>
        <v>60778</v>
      </c>
      <c r="S23" s="130">
        <v>5000</v>
      </c>
      <c r="T23" s="130">
        <v>55778</v>
      </c>
      <c r="U23" s="130">
        <v>0</v>
      </c>
      <c r="V23" s="130">
        <v>0</v>
      </c>
      <c r="W23" s="130">
        <f t="shared" si="5"/>
        <v>128294</v>
      </c>
      <c r="X23" s="130">
        <v>34545</v>
      </c>
      <c r="Y23" s="130">
        <v>15800</v>
      </c>
      <c r="Z23" s="130">
        <v>47689</v>
      </c>
      <c r="AA23" s="130">
        <v>30260</v>
      </c>
      <c r="AB23" s="131">
        <v>0</v>
      </c>
      <c r="AC23" s="130">
        <v>0</v>
      </c>
      <c r="AD23" s="130">
        <v>0</v>
      </c>
      <c r="AE23" s="130">
        <f t="shared" si="6"/>
        <v>352830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66619</v>
      </c>
      <c r="BE23" s="130">
        <v>0</v>
      </c>
      <c r="BF23" s="130">
        <v>0</v>
      </c>
      <c r="BG23" s="130">
        <f t="shared" si="13"/>
        <v>0</v>
      </c>
      <c r="BH23" s="130">
        <f>SUM(D23,AF23)</f>
        <v>1445</v>
      </c>
      <c r="BI23" s="130">
        <f t="shared" si="14"/>
        <v>1445</v>
      </c>
      <c r="BJ23" s="130">
        <f t="shared" si="15"/>
        <v>0</v>
      </c>
      <c r="BK23" s="130">
        <f t="shared" si="16"/>
        <v>1445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351385</v>
      </c>
      <c r="BQ23" s="130">
        <f t="shared" si="22"/>
        <v>162313</v>
      </c>
      <c r="BR23" s="130">
        <f t="shared" si="23"/>
        <v>43349</v>
      </c>
      <c r="BS23" s="130">
        <f t="shared" si="24"/>
        <v>69690</v>
      </c>
      <c r="BT23" s="130">
        <f t="shared" si="25"/>
        <v>49274</v>
      </c>
      <c r="BU23" s="130">
        <f t="shared" si="26"/>
        <v>0</v>
      </c>
      <c r="BV23" s="130">
        <f t="shared" si="27"/>
        <v>60778</v>
      </c>
      <c r="BW23" s="130">
        <f t="shared" si="28"/>
        <v>5000</v>
      </c>
      <c r="BX23" s="130">
        <f t="shared" si="28"/>
        <v>55778</v>
      </c>
      <c r="BY23" s="130">
        <f t="shared" si="28"/>
        <v>0</v>
      </c>
      <c r="BZ23" s="130">
        <f t="shared" si="28"/>
        <v>0</v>
      </c>
      <c r="CA23" s="130">
        <f t="shared" si="28"/>
        <v>128294</v>
      </c>
      <c r="CB23" s="130">
        <f t="shared" si="28"/>
        <v>34545</v>
      </c>
      <c r="CC23" s="130">
        <f t="shared" si="28"/>
        <v>15800</v>
      </c>
      <c r="CD23" s="130">
        <f t="shared" si="28"/>
        <v>47689</v>
      </c>
      <c r="CE23" s="130">
        <f t="shared" si="28"/>
        <v>30260</v>
      </c>
      <c r="CF23" s="131">
        <f t="shared" si="28"/>
        <v>66619</v>
      </c>
      <c r="CG23" s="130">
        <f t="shared" si="28"/>
        <v>0</v>
      </c>
      <c r="CH23" s="130">
        <f t="shared" si="28"/>
        <v>0</v>
      </c>
      <c r="CI23" s="130">
        <f t="shared" si="28"/>
        <v>352830</v>
      </c>
    </row>
    <row r="24" spans="1:87" s="122" customFormat="1" ht="12" customHeight="1">
      <c r="A24" s="118" t="s">
        <v>42</v>
      </c>
      <c r="B24" s="133" t="s">
        <v>270</v>
      </c>
      <c r="C24" s="118" t="s">
        <v>271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728818</v>
      </c>
      <c r="M24" s="130">
        <f t="shared" si="3"/>
        <v>214790</v>
      </c>
      <c r="N24" s="130">
        <v>214790</v>
      </c>
      <c r="O24" s="130">
        <v>0</v>
      </c>
      <c r="P24" s="130">
        <v>0</v>
      </c>
      <c r="Q24" s="130">
        <v>0</v>
      </c>
      <c r="R24" s="130">
        <f t="shared" si="4"/>
        <v>203845</v>
      </c>
      <c r="S24" s="130">
        <v>0</v>
      </c>
      <c r="T24" s="130">
        <v>177322</v>
      </c>
      <c r="U24" s="130">
        <v>26523</v>
      </c>
      <c r="V24" s="130">
        <v>0</v>
      </c>
      <c r="W24" s="130">
        <f t="shared" si="5"/>
        <v>310183</v>
      </c>
      <c r="X24" s="130">
        <v>140615</v>
      </c>
      <c r="Y24" s="130">
        <v>32360</v>
      </c>
      <c r="Z24" s="130">
        <v>0</v>
      </c>
      <c r="AA24" s="130">
        <v>137208</v>
      </c>
      <c r="AB24" s="131">
        <v>0</v>
      </c>
      <c r="AC24" s="130">
        <v>0</v>
      </c>
      <c r="AD24" s="130">
        <v>0</v>
      </c>
      <c r="AE24" s="130">
        <f t="shared" si="6"/>
        <v>728818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241821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1">
        <f>SUM(K24,AM24)</f>
        <v>0</v>
      </c>
      <c r="BP24" s="130">
        <f>SUM(L24,AN24)</f>
        <v>728818</v>
      </c>
      <c r="BQ24" s="130">
        <f>SUM(M24,AO24)</f>
        <v>214790</v>
      </c>
      <c r="BR24" s="130">
        <f>SUM(N24,AP24)</f>
        <v>214790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203845</v>
      </c>
      <c r="BW24" s="130">
        <f aca="true" t="shared" si="29" ref="BW24:CI56">SUM(S24,AU24)</f>
        <v>0</v>
      </c>
      <c r="BX24" s="130">
        <f t="shared" si="29"/>
        <v>177322</v>
      </c>
      <c r="BY24" s="130">
        <f t="shared" si="29"/>
        <v>26523</v>
      </c>
      <c r="BZ24" s="130">
        <f t="shared" si="29"/>
        <v>0</v>
      </c>
      <c r="CA24" s="130">
        <f t="shared" si="29"/>
        <v>310183</v>
      </c>
      <c r="CB24" s="130">
        <f t="shared" si="29"/>
        <v>140615</v>
      </c>
      <c r="CC24" s="130">
        <f t="shared" si="29"/>
        <v>32360</v>
      </c>
      <c r="CD24" s="130">
        <f t="shared" si="29"/>
        <v>0</v>
      </c>
      <c r="CE24" s="130">
        <f t="shared" si="29"/>
        <v>137208</v>
      </c>
      <c r="CF24" s="131">
        <f t="shared" si="29"/>
        <v>241821</v>
      </c>
      <c r="CG24" s="130">
        <f t="shared" si="29"/>
        <v>0</v>
      </c>
      <c r="CH24" s="130">
        <f t="shared" si="29"/>
        <v>0</v>
      </c>
      <c r="CI24" s="130">
        <f t="shared" si="29"/>
        <v>728818</v>
      </c>
    </row>
    <row r="25" spans="1:87" s="122" customFormat="1" ht="12" customHeight="1">
      <c r="A25" s="118" t="s">
        <v>42</v>
      </c>
      <c r="B25" s="133" t="s">
        <v>272</v>
      </c>
      <c r="C25" s="118" t="s">
        <v>273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1136059</v>
      </c>
      <c r="M25" s="130">
        <f t="shared" si="3"/>
        <v>151800</v>
      </c>
      <c r="N25" s="130">
        <v>104025</v>
      </c>
      <c r="O25" s="130">
        <v>0</v>
      </c>
      <c r="P25" s="130">
        <v>36614</v>
      </c>
      <c r="Q25" s="130">
        <v>11161</v>
      </c>
      <c r="R25" s="130">
        <f t="shared" si="4"/>
        <v>239977</v>
      </c>
      <c r="S25" s="130">
        <v>4253</v>
      </c>
      <c r="T25" s="130">
        <v>190290</v>
      </c>
      <c r="U25" s="130">
        <v>45434</v>
      </c>
      <c r="V25" s="130">
        <v>8062</v>
      </c>
      <c r="W25" s="130">
        <f t="shared" si="5"/>
        <v>736220</v>
      </c>
      <c r="X25" s="130">
        <v>271778</v>
      </c>
      <c r="Y25" s="130">
        <v>456753</v>
      </c>
      <c r="Z25" s="130">
        <v>0</v>
      </c>
      <c r="AA25" s="130">
        <v>7689</v>
      </c>
      <c r="AB25" s="131">
        <v>0</v>
      </c>
      <c r="AC25" s="130">
        <v>0</v>
      </c>
      <c r="AD25" s="130">
        <v>95644</v>
      </c>
      <c r="AE25" s="130">
        <f t="shared" si="6"/>
        <v>1231703</v>
      </c>
      <c r="AF25" s="130">
        <f t="shared" si="7"/>
        <v>1344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1344</v>
      </c>
      <c r="AM25" s="131">
        <v>0</v>
      </c>
      <c r="AN25" s="130">
        <f t="shared" si="9"/>
        <v>340233</v>
      </c>
      <c r="AO25" s="130">
        <f t="shared" si="10"/>
        <v>31806</v>
      </c>
      <c r="AP25" s="130">
        <v>29513</v>
      </c>
      <c r="AQ25" s="130">
        <v>0</v>
      </c>
      <c r="AR25" s="130">
        <v>2293</v>
      </c>
      <c r="AS25" s="130">
        <v>0</v>
      </c>
      <c r="AT25" s="130">
        <f t="shared" si="11"/>
        <v>72424</v>
      </c>
      <c r="AU25" s="130">
        <v>0</v>
      </c>
      <c r="AV25" s="130">
        <v>72424</v>
      </c>
      <c r="AW25" s="130">
        <v>0</v>
      </c>
      <c r="AX25" s="130">
        <v>0</v>
      </c>
      <c r="AY25" s="130">
        <f t="shared" si="12"/>
        <v>234659</v>
      </c>
      <c r="AZ25" s="130">
        <v>174717</v>
      </c>
      <c r="BA25" s="130">
        <v>59942</v>
      </c>
      <c r="BB25" s="130">
        <v>0</v>
      </c>
      <c r="BC25" s="130">
        <v>0</v>
      </c>
      <c r="BD25" s="131">
        <v>0</v>
      </c>
      <c r="BE25" s="130">
        <v>1344</v>
      </c>
      <c r="BF25" s="130">
        <v>1500</v>
      </c>
      <c r="BG25" s="130">
        <f t="shared" si="13"/>
        <v>343077</v>
      </c>
      <c r="BH25" s="130">
        <f aca="true" t="shared" si="30" ref="BH25:BV41">SUM(D25,AF25)</f>
        <v>1344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1344</v>
      </c>
      <c r="BO25" s="131">
        <f t="shared" si="30"/>
        <v>0</v>
      </c>
      <c r="BP25" s="130">
        <f t="shared" si="30"/>
        <v>1476292</v>
      </c>
      <c r="BQ25" s="130">
        <f t="shared" si="30"/>
        <v>183606</v>
      </c>
      <c r="BR25" s="130">
        <f t="shared" si="30"/>
        <v>133538</v>
      </c>
      <c r="BS25" s="130">
        <f t="shared" si="30"/>
        <v>0</v>
      </c>
      <c r="BT25" s="130">
        <f t="shared" si="30"/>
        <v>38907</v>
      </c>
      <c r="BU25" s="130">
        <f t="shared" si="30"/>
        <v>11161</v>
      </c>
      <c r="BV25" s="130">
        <f t="shared" si="30"/>
        <v>312401</v>
      </c>
      <c r="BW25" s="130">
        <f t="shared" si="29"/>
        <v>4253</v>
      </c>
      <c r="BX25" s="130">
        <f t="shared" si="29"/>
        <v>262714</v>
      </c>
      <c r="BY25" s="130">
        <f t="shared" si="29"/>
        <v>45434</v>
      </c>
      <c r="BZ25" s="130">
        <f t="shared" si="29"/>
        <v>8062</v>
      </c>
      <c r="CA25" s="130">
        <f t="shared" si="29"/>
        <v>970879</v>
      </c>
      <c r="CB25" s="130">
        <f t="shared" si="29"/>
        <v>446495</v>
      </c>
      <c r="CC25" s="130">
        <f t="shared" si="29"/>
        <v>516695</v>
      </c>
      <c r="CD25" s="130">
        <f t="shared" si="29"/>
        <v>0</v>
      </c>
      <c r="CE25" s="130">
        <f t="shared" si="29"/>
        <v>7689</v>
      </c>
      <c r="CF25" s="131">
        <f t="shared" si="29"/>
        <v>0</v>
      </c>
      <c r="CG25" s="130">
        <f t="shared" si="29"/>
        <v>1344</v>
      </c>
      <c r="CH25" s="130">
        <f t="shared" si="29"/>
        <v>97144</v>
      </c>
      <c r="CI25" s="130">
        <f t="shared" si="29"/>
        <v>1574780</v>
      </c>
    </row>
    <row r="26" spans="1:87" s="122" customFormat="1" ht="12" customHeight="1">
      <c r="A26" s="118" t="s">
        <v>42</v>
      </c>
      <c r="B26" s="133" t="s">
        <v>274</v>
      </c>
      <c r="C26" s="118" t="s">
        <v>275</v>
      </c>
      <c r="D26" s="130">
        <f t="shared" si="0"/>
        <v>59353</v>
      </c>
      <c r="E26" s="130">
        <f t="shared" si="1"/>
        <v>59353</v>
      </c>
      <c r="F26" s="130">
        <v>0</v>
      </c>
      <c r="G26" s="130">
        <v>47362</v>
      </c>
      <c r="H26" s="130">
        <v>11991</v>
      </c>
      <c r="I26" s="130">
        <v>0</v>
      </c>
      <c r="J26" s="130">
        <v>0</v>
      </c>
      <c r="K26" s="131">
        <v>0</v>
      </c>
      <c r="L26" s="130">
        <f t="shared" si="2"/>
        <v>419205</v>
      </c>
      <c r="M26" s="130">
        <f t="shared" si="3"/>
        <v>90588</v>
      </c>
      <c r="N26" s="130">
        <v>34579</v>
      </c>
      <c r="O26" s="130">
        <v>0</v>
      </c>
      <c r="P26" s="130">
        <v>44411</v>
      </c>
      <c r="Q26" s="130">
        <v>11598</v>
      </c>
      <c r="R26" s="130">
        <f t="shared" si="4"/>
        <v>68372</v>
      </c>
      <c r="S26" s="130">
        <v>5382</v>
      </c>
      <c r="T26" s="130">
        <v>47057</v>
      </c>
      <c r="U26" s="130">
        <v>15933</v>
      </c>
      <c r="V26" s="130">
        <v>0</v>
      </c>
      <c r="W26" s="130">
        <f t="shared" si="5"/>
        <v>260245</v>
      </c>
      <c r="X26" s="130">
        <v>107051</v>
      </c>
      <c r="Y26" s="130">
        <v>147797</v>
      </c>
      <c r="Z26" s="130">
        <v>5397</v>
      </c>
      <c r="AA26" s="130">
        <v>0</v>
      </c>
      <c r="AB26" s="131">
        <v>68432</v>
      </c>
      <c r="AC26" s="130">
        <v>0</v>
      </c>
      <c r="AD26" s="130">
        <v>0</v>
      </c>
      <c r="AE26" s="130">
        <f t="shared" si="6"/>
        <v>478558</v>
      </c>
      <c r="AF26" s="130">
        <f t="shared" si="7"/>
        <v>3869</v>
      </c>
      <c r="AG26" s="130">
        <f t="shared" si="8"/>
        <v>3869</v>
      </c>
      <c r="AH26" s="130">
        <v>0</v>
      </c>
      <c r="AI26" s="130">
        <v>3869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43689</v>
      </c>
      <c r="AO26" s="130">
        <f t="shared" si="10"/>
        <v>16346</v>
      </c>
      <c r="AP26" s="130">
        <v>0</v>
      </c>
      <c r="AQ26" s="130">
        <v>0</v>
      </c>
      <c r="AR26" s="130">
        <v>16346</v>
      </c>
      <c r="AS26" s="130">
        <v>0</v>
      </c>
      <c r="AT26" s="130">
        <f t="shared" si="11"/>
        <v>20757</v>
      </c>
      <c r="AU26" s="130">
        <v>0</v>
      </c>
      <c r="AV26" s="130">
        <v>20757</v>
      </c>
      <c r="AW26" s="130">
        <v>0</v>
      </c>
      <c r="AX26" s="130">
        <v>0</v>
      </c>
      <c r="AY26" s="130">
        <f t="shared" si="12"/>
        <v>6586</v>
      </c>
      <c r="AZ26" s="130">
        <v>0</v>
      </c>
      <c r="BA26" s="130">
        <v>6586</v>
      </c>
      <c r="BB26" s="130">
        <v>0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47558</v>
      </c>
      <c r="BH26" s="130">
        <f t="shared" si="30"/>
        <v>63222</v>
      </c>
      <c r="BI26" s="130">
        <f t="shared" si="30"/>
        <v>63222</v>
      </c>
      <c r="BJ26" s="130">
        <f t="shared" si="30"/>
        <v>0</v>
      </c>
      <c r="BK26" s="130">
        <f t="shared" si="30"/>
        <v>51231</v>
      </c>
      <c r="BL26" s="130">
        <f t="shared" si="30"/>
        <v>11991</v>
      </c>
      <c r="BM26" s="130">
        <f t="shared" si="30"/>
        <v>0</v>
      </c>
      <c r="BN26" s="130">
        <f t="shared" si="30"/>
        <v>0</v>
      </c>
      <c r="BO26" s="131">
        <f t="shared" si="30"/>
        <v>0</v>
      </c>
      <c r="BP26" s="130">
        <f t="shared" si="30"/>
        <v>462894</v>
      </c>
      <c r="BQ26" s="130">
        <f t="shared" si="30"/>
        <v>106934</v>
      </c>
      <c r="BR26" s="130">
        <f t="shared" si="30"/>
        <v>34579</v>
      </c>
      <c r="BS26" s="130">
        <f t="shared" si="30"/>
        <v>0</v>
      </c>
      <c r="BT26" s="130">
        <f t="shared" si="30"/>
        <v>60757</v>
      </c>
      <c r="BU26" s="130">
        <f t="shared" si="30"/>
        <v>11598</v>
      </c>
      <c r="BV26" s="130">
        <f t="shared" si="30"/>
        <v>89129</v>
      </c>
      <c r="BW26" s="130">
        <f t="shared" si="29"/>
        <v>5382</v>
      </c>
      <c r="BX26" s="130">
        <f t="shared" si="29"/>
        <v>67814</v>
      </c>
      <c r="BY26" s="130">
        <f t="shared" si="29"/>
        <v>15933</v>
      </c>
      <c r="BZ26" s="130">
        <f t="shared" si="29"/>
        <v>0</v>
      </c>
      <c r="CA26" s="130">
        <f t="shared" si="29"/>
        <v>266831</v>
      </c>
      <c r="CB26" s="130">
        <f t="shared" si="29"/>
        <v>107051</v>
      </c>
      <c r="CC26" s="130">
        <f t="shared" si="29"/>
        <v>154383</v>
      </c>
      <c r="CD26" s="130">
        <f t="shared" si="29"/>
        <v>5397</v>
      </c>
      <c r="CE26" s="130">
        <f t="shared" si="29"/>
        <v>0</v>
      </c>
      <c r="CF26" s="131">
        <f t="shared" si="29"/>
        <v>68432</v>
      </c>
      <c r="CG26" s="130">
        <f t="shared" si="29"/>
        <v>0</v>
      </c>
      <c r="CH26" s="130">
        <f t="shared" si="29"/>
        <v>0</v>
      </c>
      <c r="CI26" s="130">
        <f t="shared" si="29"/>
        <v>526116</v>
      </c>
    </row>
    <row r="27" spans="1:87" s="122" customFormat="1" ht="12" customHeight="1">
      <c r="A27" s="118" t="s">
        <v>42</v>
      </c>
      <c r="B27" s="133" t="s">
        <v>276</v>
      </c>
      <c r="C27" s="118" t="s">
        <v>277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78634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335228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56916</v>
      </c>
      <c r="BE27" s="130">
        <v>0</v>
      </c>
      <c r="BF27" s="130">
        <v>0</v>
      </c>
      <c r="BG27" s="130">
        <f t="shared" si="13"/>
        <v>0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78634</v>
      </c>
      <c r="BP27" s="130">
        <f t="shared" si="30"/>
        <v>0</v>
      </c>
      <c r="BQ27" s="130">
        <f t="shared" si="30"/>
        <v>0</v>
      </c>
      <c r="BR27" s="130">
        <f t="shared" si="30"/>
        <v>0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0</v>
      </c>
      <c r="CB27" s="130">
        <f t="shared" si="29"/>
        <v>0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1">
        <f t="shared" si="29"/>
        <v>392144</v>
      </c>
      <c r="CG27" s="130">
        <f t="shared" si="29"/>
        <v>0</v>
      </c>
      <c r="CH27" s="130">
        <f t="shared" si="29"/>
        <v>0</v>
      </c>
      <c r="CI27" s="130">
        <f t="shared" si="29"/>
        <v>0</v>
      </c>
    </row>
    <row r="28" spans="1:87" s="122" customFormat="1" ht="12" customHeight="1">
      <c r="A28" s="118" t="s">
        <v>42</v>
      </c>
      <c r="B28" s="133" t="s">
        <v>278</v>
      </c>
      <c r="C28" s="118" t="s">
        <v>279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215221</v>
      </c>
      <c r="L28" s="130">
        <f t="shared" si="2"/>
        <v>166470</v>
      </c>
      <c r="M28" s="130">
        <f t="shared" si="3"/>
        <v>41377</v>
      </c>
      <c r="N28" s="130">
        <v>41377</v>
      </c>
      <c r="O28" s="130">
        <v>0</v>
      </c>
      <c r="P28" s="130">
        <v>0</v>
      </c>
      <c r="Q28" s="130">
        <v>0</v>
      </c>
      <c r="R28" s="130">
        <f t="shared" si="4"/>
        <v>15319</v>
      </c>
      <c r="S28" s="130">
        <v>0</v>
      </c>
      <c r="T28" s="130">
        <v>0</v>
      </c>
      <c r="U28" s="130">
        <v>15319</v>
      </c>
      <c r="V28" s="130">
        <v>0</v>
      </c>
      <c r="W28" s="130">
        <f t="shared" si="5"/>
        <v>109774</v>
      </c>
      <c r="X28" s="130">
        <v>91084</v>
      </c>
      <c r="Y28" s="130">
        <v>0</v>
      </c>
      <c r="Z28" s="130">
        <v>15910</v>
      </c>
      <c r="AA28" s="130">
        <v>2780</v>
      </c>
      <c r="AB28" s="131">
        <v>154274</v>
      </c>
      <c r="AC28" s="130">
        <v>0</v>
      </c>
      <c r="AD28" s="130">
        <v>25068</v>
      </c>
      <c r="AE28" s="130">
        <f t="shared" si="6"/>
        <v>191538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27770</v>
      </c>
      <c r="AO28" s="130">
        <f t="shared" si="10"/>
        <v>10526</v>
      </c>
      <c r="AP28" s="130">
        <v>10526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17244</v>
      </c>
      <c r="AZ28" s="130">
        <v>12788</v>
      </c>
      <c r="BA28" s="130">
        <v>4456</v>
      </c>
      <c r="BB28" s="130">
        <v>0</v>
      </c>
      <c r="BC28" s="130">
        <v>0</v>
      </c>
      <c r="BD28" s="131">
        <v>98029</v>
      </c>
      <c r="BE28" s="130">
        <v>0</v>
      </c>
      <c r="BF28" s="130">
        <v>7652</v>
      </c>
      <c r="BG28" s="130">
        <f t="shared" si="13"/>
        <v>35422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215221</v>
      </c>
      <c r="BP28" s="130">
        <f t="shared" si="30"/>
        <v>194240</v>
      </c>
      <c r="BQ28" s="130">
        <f t="shared" si="30"/>
        <v>51903</v>
      </c>
      <c r="BR28" s="130">
        <f t="shared" si="30"/>
        <v>51903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15319</v>
      </c>
      <c r="BW28" s="130">
        <f t="shared" si="29"/>
        <v>0</v>
      </c>
      <c r="BX28" s="130">
        <f t="shared" si="29"/>
        <v>0</v>
      </c>
      <c r="BY28" s="130">
        <f t="shared" si="29"/>
        <v>15319</v>
      </c>
      <c r="BZ28" s="130">
        <f t="shared" si="29"/>
        <v>0</v>
      </c>
      <c r="CA28" s="130">
        <f t="shared" si="29"/>
        <v>127018</v>
      </c>
      <c r="CB28" s="130">
        <f t="shared" si="29"/>
        <v>103872</v>
      </c>
      <c r="CC28" s="130">
        <f t="shared" si="29"/>
        <v>4456</v>
      </c>
      <c r="CD28" s="130">
        <f t="shared" si="29"/>
        <v>15910</v>
      </c>
      <c r="CE28" s="130">
        <f t="shared" si="29"/>
        <v>2780</v>
      </c>
      <c r="CF28" s="131">
        <f t="shared" si="29"/>
        <v>252303</v>
      </c>
      <c r="CG28" s="130">
        <f t="shared" si="29"/>
        <v>0</v>
      </c>
      <c r="CH28" s="130">
        <f t="shared" si="29"/>
        <v>32720</v>
      </c>
      <c r="CI28" s="130">
        <f t="shared" si="29"/>
        <v>226960</v>
      </c>
    </row>
    <row r="29" spans="1:87" s="122" customFormat="1" ht="12" customHeight="1">
      <c r="A29" s="118" t="s">
        <v>42</v>
      </c>
      <c r="B29" s="133" t="s">
        <v>280</v>
      </c>
      <c r="C29" s="118" t="s">
        <v>281</v>
      </c>
      <c r="D29" s="130">
        <f t="shared" si="0"/>
        <v>97609</v>
      </c>
      <c r="E29" s="130">
        <f t="shared" si="1"/>
        <v>97401</v>
      </c>
      <c r="F29" s="130">
        <v>0</v>
      </c>
      <c r="G29" s="130">
        <v>97401</v>
      </c>
      <c r="H29" s="130">
        <v>0</v>
      </c>
      <c r="I29" s="130">
        <v>0</v>
      </c>
      <c r="J29" s="130">
        <v>208</v>
      </c>
      <c r="K29" s="131">
        <v>0</v>
      </c>
      <c r="L29" s="130">
        <f t="shared" si="2"/>
        <v>504879</v>
      </c>
      <c r="M29" s="130">
        <f t="shared" si="3"/>
        <v>113897</v>
      </c>
      <c r="N29" s="130">
        <v>88608</v>
      </c>
      <c r="O29" s="130">
        <v>0</v>
      </c>
      <c r="P29" s="130">
        <v>25289</v>
      </c>
      <c r="Q29" s="130">
        <v>0</v>
      </c>
      <c r="R29" s="130">
        <f t="shared" si="4"/>
        <v>83252</v>
      </c>
      <c r="S29" s="130">
        <v>3662</v>
      </c>
      <c r="T29" s="130">
        <v>73417</v>
      </c>
      <c r="U29" s="130">
        <v>6173</v>
      </c>
      <c r="V29" s="130">
        <v>0</v>
      </c>
      <c r="W29" s="130">
        <f t="shared" si="5"/>
        <v>307730</v>
      </c>
      <c r="X29" s="130">
        <v>125959</v>
      </c>
      <c r="Y29" s="130">
        <v>129320</v>
      </c>
      <c r="Z29" s="130">
        <v>14669</v>
      </c>
      <c r="AA29" s="130">
        <v>37782</v>
      </c>
      <c r="AB29" s="131">
        <v>0</v>
      </c>
      <c r="AC29" s="130">
        <v>0</v>
      </c>
      <c r="AD29" s="130">
        <v>212291</v>
      </c>
      <c r="AE29" s="130">
        <f t="shared" si="6"/>
        <v>814779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93267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47823</v>
      </c>
      <c r="AU29" s="130">
        <v>0</v>
      </c>
      <c r="AV29" s="130">
        <v>47823</v>
      </c>
      <c r="AW29" s="130">
        <v>0</v>
      </c>
      <c r="AX29" s="130">
        <v>0</v>
      </c>
      <c r="AY29" s="130">
        <f t="shared" si="12"/>
        <v>45444</v>
      </c>
      <c r="AZ29" s="130">
        <v>0</v>
      </c>
      <c r="BA29" s="130">
        <v>32708</v>
      </c>
      <c r="BB29" s="130">
        <v>0</v>
      </c>
      <c r="BC29" s="130">
        <v>12736</v>
      </c>
      <c r="BD29" s="131">
        <v>0</v>
      </c>
      <c r="BE29" s="130">
        <v>0</v>
      </c>
      <c r="BF29" s="130">
        <v>826</v>
      </c>
      <c r="BG29" s="130">
        <f t="shared" si="13"/>
        <v>94093</v>
      </c>
      <c r="BH29" s="130">
        <f t="shared" si="30"/>
        <v>97609</v>
      </c>
      <c r="BI29" s="130">
        <f t="shared" si="30"/>
        <v>97401</v>
      </c>
      <c r="BJ29" s="130">
        <f t="shared" si="30"/>
        <v>0</v>
      </c>
      <c r="BK29" s="130">
        <f t="shared" si="30"/>
        <v>97401</v>
      </c>
      <c r="BL29" s="130">
        <f t="shared" si="30"/>
        <v>0</v>
      </c>
      <c r="BM29" s="130">
        <f t="shared" si="30"/>
        <v>0</v>
      </c>
      <c r="BN29" s="130">
        <f t="shared" si="30"/>
        <v>208</v>
      </c>
      <c r="BO29" s="131">
        <f t="shared" si="30"/>
        <v>0</v>
      </c>
      <c r="BP29" s="130">
        <f t="shared" si="30"/>
        <v>598146</v>
      </c>
      <c r="BQ29" s="130">
        <f t="shared" si="30"/>
        <v>113897</v>
      </c>
      <c r="BR29" s="130">
        <f t="shared" si="30"/>
        <v>88608</v>
      </c>
      <c r="BS29" s="130">
        <f t="shared" si="30"/>
        <v>0</v>
      </c>
      <c r="BT29" s="130">
        <f t="shared" si="30"/>
        <v>25289</v>
      </c>
      <c r="BU29" s="130">
        <f t="shared" si="30"/>
        <v>0</v>
      </c>
      <c r="BV29" s="130">
        <f t="shared" si="30"/>
        <v>131075</v>
      </c>
      <c r="BW29" s="130">
        <f t="shared" si="29"/>
        <v>3662</v>
      </c>
      <c r="BX29" s="130">
        <f t="shared" si="29"/>
        <v>121240</v>
      </c>
      <c r="BY29" s="130">
        <f t="shared" si="29"/>
        <v>6173</v>
      </c>
      <c r="BZ29" s="130">
        <f t="shared" si="29"/>
        <v>0</v>
      </c>
      <c r="CA29" s="130">
        <f t="shared" si="29"/>
        <v>353174</v>
      </c>
      <c r="CB29" s="130">
        <f t="shared" si="29"/>
        <v>125959</v>
      </c>
      <c r="CC29" s="130">
        <f t="shared" si="29"/>
        <v>162028</v>
      </c>
      <c r="CD29" s="130">
        <f t="shared" si="29"/>
        <v>14669</v>
      </c>
      <c r="CE29" s="130">
        <f t="shared" si="29"/>
        <v>50518</v>
      </c>
      <c r="CF29" s="131">
        <f t="shared" si="29"/>
        <v>0</v>
      </c>
      <c r="CG29" s="130">
        <f t="shared" si="29"/>
        <v>0</v>
      </c>
      <c r="CH29" s="130">
        <f t="shared" si="29"/>
        <v>213117</v>
      </c>
      <c r="CI29" s="130">
        <f t="shared" si="29"/>
        <v>908872</v>
      </c>
    </row>
    <row r="30" spans="1:87" s="122" customFormat="1" ht="12" customHeight="1">
      <c r="A30" s="118" t="s">
        <v>42</v>
      </c>
      <c r="B30" s="133" t="s">
        <v>282</v>
      </c>
      <c r="C30" s="118" t="s">
        <v>283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44231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495883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152629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44231</v>
      </c>
      <c r="BP30" s="130">
        <f t="shared" si="30"/>
        <v>0</v>
      </c>
      <c r="BQ30" s="130">
        <f t="shared" si="30"/>
        <v>0</v>
      </c>
      <c r="BR30" s="130">
        <f t="shared" si="30"/>
        <v>0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0</v>
      </c>
      <c r="CB30" s="130">
        <f t="shared" si="29"/>
        <v>0</v>
      </c>
      <c r="CC30" s="130">
        <f t="shared" si="29"/>
        <v>0</v>
      </c>
      <c r="CD30" s="130">
        <f t="shared" si="29"/>
        <v>0</v>
      </c>
      <c r="CE30" s="130">
        <f t="shared" si="29"/>
        <v>0</v>
      </c>
      <c r="CF30" s="131">
        <f t="shared" si="29"/>
        <v>648512</v>
      </c>
      <c r="CG30" s="130">
        <f t="shared" si="29"/>
        <v>0</v>
      </c>
      <c r="CH30" s="130">
        <f t="shared" si="29"/>
        <v>0</v>
      </c>
      <c r="CI30" s="130">
        <f t="shared" si="29"/>
        <v>0</v>
      </c>
    </row>
    <row r="31" spans="1:87" s="122" customFormat="1" ht="12" customHeight="1">
      <c r="A31" s="118" t="s">
        <v>42</v>
      </c>
      <c r="B31" s="133" t="s">
        <v>284</v>
      </c>
      <c r="C31" s="118" t="s">
        <v>285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62124</v>
      </c>
      <c r="M31" s="130">
        <f t="shared" si="3"/>
        <v>19962</v>
      </c>
      <c r="N31" s="130">
        <v>7730</v>
      </c>
      <c r="O31" s="130">
        <v>0</v>
      </c>
      <c r="P31" s="130">
        <v>0</v>
      </c>
      <c r="Q31" s="130">
        <v>12232</v>
      </c>
      <c r="R31" s="130">
        <f t="shared" si="4"/>
        <v>14036</v>
      </c>
      <c r="S31" s="130">
        <v>3015</v>
      </c>
      <c r="T31" s="130">
        <v>197</v>
      </c>
      <c r="U31" s="130">
        <v>10824</v>
      </c>
      <c r="V31" s="130">
        <v>0</v>
      </c>
      <c r="W31" s="130">
        <f t="shared" si="5"/>
        <v>28126</v>
      </c>
      <c r="X31" s="130">
        <v>28126</v>
      </c>
      <c r="Y31" s="130">
        <v>0</v>
      </c>
      <c r="Z31" s="130">
        <v>0</v>
      </c>
      <c r="AA31" s="130">
        <v>0</v>
      </c>
      <c r="AB31" s="131">
        <v>234240</v>
      </c>
      <c r="AC31" s="130">
        <v>0</v>
      </c>
      <c r="AD31" s="130">
        <v>2655</v>
      </c>
      <c r="AE31" s="130">
        <f t="shared" si="6"/>
        <v>64779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34677</v>
      </c>
      <c r="BE31" s="130">
        <v>0</v>
      </c>
      <c r="BF31" s="130">
        <v>0</v>
      </c>
      <c r="BG31" s="130">
        <f t="shared" si="13"/>
        <v>0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0</v>
      </c>
      <c r="BP31" s="130">
        <f t="shared" si="30"/>
        <v>62124</v>
      </c>
      <c r="BQ31" s="130">
        <f t="shared" si="30"/>
        <v>19962</v>
      </c>
      <c r="BR31" s="130">
        <f t="shared" si="30"/>
        <v>7730</v>
      </c>
      <c r="BS31" s="130">
        <f t="shared" si="30"/>
        <v>0</v>
      </c>
      <c r="BT31" s="130">
        <f t="shared" si="30"/>
        <v>0</v>
      </c>
      <c r="BU31" s="130">
        <f t="shared" si="30"/>
        <v>12232</v>
      </c>
      <c r="BV31" s="130">
        <f t="shared" si="30"/>
        <v>14036</v>
      </c>
      <c r="BW31" s="130">
        <f t="shared" si="29"/>
        <v>3015</v>
      </c>
      <c r="BX31" s="130">
        <f t="shared" si="29"/>
        <v>197</v>
      </c>
      <c r="BY31" s="130">
        <f t="shared" si="29"/>
        <v>10824</v>
      </c>
      <c r="BZ31" s="130">
        <f t="shared" si="29"/>
        <v>0</v>
      </c>
      <c r="CA31" s="130">
        <f t="shared" si="29"/>
        <v>28126</v>
      </c>
      <c r="CB31" s="130">
        <f t="shared" si="29"/>
        <v>28126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268917</v>
      </c>
      <c r="CG31" s="130">
        <f t="shared" si="29"/>
        <v>0</v>
      </c>
      <c r="CH31" s="130">
        <f t="shared" si="29"/>
        <v>2655</v>
      </c>
      <c r="CI31" s="130">
        <f t="shared" si="29"/>
        <v>64779</v>
      </c>
    </row>
    <row r="32" spans="1:87" s="122" customFormat="1" ht="12" customHeight="1">
      <c r="A32" s="118" t="s">
        <v>42</v>
      </c>
      <c r="B32" s="133" t="s">
        <v>286</v>
      </c>
      <c r="C32" s="118" t="s">
        <v>287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52931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52931</v>
      </c>
      <c r="X32" s="130">
        <v>32592</v>
      </c>
      <c r="Y32" s="130">
        <v>0</v>
      </c>
      <c r="Z32" s="130">
        <v>20339</v>
      </c>
      <c r="AA32" s="130">
        <v>0</v>
      </c>
      <c r="AB32" s="131">
        <v>106324</v>
      </c>
      <c r="AC32" s="130">
        <v>0</v>
      </c>
      <c r="AD32" s="130">
        <v>0</v>
      </c>
      <c r="AE32" s="130">
        <f t="shared" si="6"/>
        <v>52931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24957</v>
      </c>
      <c r="BE32" s="130">
        <v>0</v>
      </c>
      <c r="BF32" s="130">
        <v>0</v>
      </c>
      <c r="BG32" s="130">
        <f t="shared" si="13"/>
        <v>0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1">
        <f t="shared" si="30"/>
        <v>0</v>
      </c>
      <c r="BP32" s="130">
        <f t="shared" si="30"/>
        <v>52931</v>
      </c>
      <c r="BQ32" s="130">
        <f t="shared" si="30"/>
        <v>0</v>
      </c>
      <c r="BR32" s="130">
        <f t="shared" si="30"/>
        <v>0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52931</v>
      </c>
      <c r="CB32" s="130">
        <f t="shared" si="29"/>
        <v>32592</v>
      </c>
      <c r="CC32" s="130">
        <f t="shared" si="29"/>
        <v>0</v>
      </c>
      <c r="CD32" s="130">
        <f t="shared" si="29"/>
        <v>20339</v>
      </c>
      <c r="CE32" s="130">
        <f t="shared" si="29"/>
        <v>0</v>
      </c>
      <c r="CF32" s="131">
        <f t="shared" si="29"/>
        <v>131281</v>
      </c>
      <c r="CG32" s="130">
        <f t="shared" si="29"/>
        <v>0</v>
      </c>
      <c r="CH32" s="130">
        <f t="shared" si="29"/>
        <v>0</v>
      </c>
      <c r="CI32" s="130">
        <f t="shared" si="29"/>
        <v>52931</v>
      </c>
    </row>
    <row r="33" spans="1:87" s="122" customFormat="1" ht="12" customHeight="1">
      <c r="A33" s="118" t="s">
        <v>42</v>
      </c>
      <c r="B33" s="133" t="s">
        <v>288</v>
      </c>
      <c r="C33" s="118" t="s">
        <v>289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223725</v>
      </c>
      <c r="M33" s="130">
        <f t="shared" si="3"/>
        <v>52437</v>
      </c>
      <c r="N33" s="130">
        <v>22262</v>
      </c>
      <c r="O33" s="130">
        <v>0</v>
      </c>
      <c r="P33" s="130">
        <v>30175</v>
      </c>
      <c r="Q33" s="130">
        <v>0</v>
      </c>
      <c r="R33" s="130">
        <f t="shared" si="4"/>
        <v>81812</v>
      </c>
      <c r="S33" s="130">
        <v>581</v>
      </c>
      <c r="T33" s="130">
        <v>81231</v>
      </c>
      <c r="U33" s="130">
        <v>0</v>
      </c>
      <c r="V33" s="130">
        <v>1292</v>
      </c>
      <c r="W33" s="130">
        <f t="shared" si="5"/>
        <v>88184</v>
      </c>
      <c r="X33" s="130">
        <v>46689</v>
      </c>
      <c r="Y33" s="130">
        <v>20492</v>
      </c>
      <c r="Z33" s="130">
        <v>21003</v>
      </c>
      <c r="AA33" s="130">
        <v>0</v>
      </c>
      <c r="AB33" s="131">
        <v>0</v>
      </c>
      <c r="AC33" s="130">
        <v>0</v>
      </c>
      <c r="AD33" s="130">
        <v>4668</v>
      </c>
      <c r="AE33" s="130">
        <f t="shared" si="6"/>
        <v>228393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33481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0</v>
      </c>
      <c r="BP33" s="130">
        <f t="shared" si="30"/>
        <v>223725</v>
      </c>
      <c r="BQ33" s="130">
        <f t="shared" si="30"/>
        <v>52437</v>
      </c>
      <c r="BR33" s="130">
        <f t="shared" si="30"/>
        <v>22262</v>
      </c>
      <c r="BS33" s="130">
        <f t="shared" si="30"/>
        <v>0</v>
      </c>
      <c r="BT33" s="130">
        <f t="shared" si="30"/>
        <v>30175</v>
      </c>
      <c r="BU33" s="130">
        <f t="shared" si="30"/>
        <v>0</v>
      </c>
      <c r="BV33" s="130">
        <f t="shared" si="30"/>
        <v>81812</v>
      </c>
      <c r="BW33" s="130">
        <f t="shared" si="29"/>
        <v>581</v>
      </c>
      <c r="BX33" s="130">
        <f t="shared" si="29"/>
        <v>81231</v>
      </c>
      <c r="BY33" s="130">
        <f t="shared" si="29"/>
        <v>0</v>
      </c>
      <c r="BZ33" s="130">
        <f t="shared" si="29"/>
        <v>1292</v>
      </c>
      <c r="CA33" s="130">
        <f t="shared" si="29"/>
        <v>88184</v>
      </c>
      <c r="CB33" s="130">
        <f t="shared" si="29"/>
        <v>46689</v>
      </c>
      <c r="CC33" s="130">
        <f t="shared" si="29"/>
        <v>20492</v>
      </c>
      <c r="CD33" s="130">
        <f t="shared" si="29"/>
        <v>21003</v>
      </c>
      <c r="CE33" s="130">
        <f t="shared" si="29"/>
        <v>0</v>
      </c>
      <c r="CF33" s="131">
        <f t="shared" si="29"/>
        <v>33481</v>
      </c>
      <c r="CG33" s="130">
        <f t="shared" si="29"/>
        <v>0</v>
      </c>
      <c r="CH33" s="130">
        <f t="shared" si="29"/>
        <v>4668</v>
      </c>
      <c r="CI33" s="130">
        <f t="shared" si="29"/>
        <v>228393</v>
      </c>
    </row>
    <row r="34" spans="1:87" s="122" customFormat="1" ht="12" customHeight="1">
      <c r="A34" s="118" t="s">
        <v>42</v>
      </c>
      <c r="B34" s="133" t="s">
        <v>290</v>
      </c>
      <c r="C34" s="118" t="s">
        <v>291</v>
      </c>
      <c r="D34" s="130">
        <f t="shared" si="0"/>
        <v>13676</v>
      </c>
      <c r="E34" s="130">
        <f t="shared" si="1"/>
        <v>13676</v>
      </c>
      <c r="F34" s="130">
        <v>0</v>
      </c>
      <c r="G34" s="130">
        <v>11760</v>
      </c>
      <c r="H34" s="130">
        <v>0</v>
      </c>
      <c r="I34" s="130">
        <v>1916</v>
      </c>
      <c r="J34" s="130">
        <v>0</v>
      </c>
      <c r="K34" s="131">
        <v>0</v>
      </c>
      <c r="L34" s="130">
        <f t="shared" si="2"/>
        <v>230896</v>
      </c>
      <c r="M34" s="130">
        <f t="shared" si="3"/>
        <v>64317</v>
      </c>
      <c r="N34" s="130">
        <v>33327</v>
      </c>
      <c r="O34" s="130">
        <v>10162</v>
      </c>
      <c r="P34" s="130">
        <v>20828</v>
      </c>
      <c r="Q34" s="130">
        <v>0</v>
      </c>
      <c r="R34" s="130">
        <f t="shared" si="4"/>
        <v>39890</v>
      </c>
      <c r="S34" s="130">
        <v>3312</v>
      </c>
      <c r="T34" s="130">
        <v>33673</v>
      </c>
      <c r="U34" s="130">
        <v>2905</v>
      </c>
      <c r="V34" s="130">
        <v>0</v>
      </c>
      <c r="W34" s="130">
        <f t="shared" si="5"/>
        <v>126689</v>
      </c>
      <c r="X34" s="130">
        <v>33749</v>
      </c>
      <c r="Y34" s="130">
        <v>71122</v>
      </c>
      <c r="Z34" s="130">
        <v>14966</v>
      </c>
      <c r="AA34" s="130">
        <v>6852</v>
      </c>
      <c r="AB34" s="131">
        <v>0</v>
      </c>
      <c r="AC34" s="130">
        <v>0</v>
      </c>
      <c r="AD34" s="130">
        <v>8853</v>
      </c>
      <c r="AE34" s="130">
        <f t="shared" si="6"/>
        <v>253425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3392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3392</v>
      </c>
      <c r="AU34" s="130">
        <v>0</v>
      </c>
      <c r="AV34" s="130">
        <v>3392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35206</v>
      </c>
      <c r="BE34" s="130">
        <v>0</v>
      </c>
      <c r="BF34" s="130">
        <v>0</v>
      </c>
      <c r="BG34" s="130">
        <f t="shared" si="13"/>
        <v>3392</v>
      </c>
      <c r="BH34" s="130">
        <f t="shared" si="30"/>
        <v>13676</v>
      </c>
      <c r="BI34" s="130">
        <f t="shared" si="30"/>
        <v>13676</v>
      </c>
      <c r="BJ34" s="130">
        <f t="shared" si="30"/>
        <v>0</v>
      </c>
      <c r="BK34" s="130">
        <f t="shared" si="30"/>
        <v>11760</v>
      </c>
      <c r="BL34" s="130">
        <f t="shared" si="30"/>
        <v>0</v>
      </c>
      <c r="BM34" s="130">
        <f t="shared" si="30"/>
        <v>1916</v>
      </c>
      <c r="BN34" s="130">
        <f t="shared" si="30"/>
        <v>0</v>
      </c>
      <c r="BO34" s="131">
        <f t="shared" si="30"/>
        <v>0</v>
      </c>
      <c r="BP34" s="130">
        <f t="shared" si="30"/>
        <v>234288</v>
      </c>
      <c r="BQ34" s="130">
        <f t="shared" si="30"/>
        <v>64317</v>
      </c>
      <c r="BR34" s="130">
        <f t="shared" si="30"/>
        <v>33327</v>
      </c>
      <c r="BS34" s="130">
        <f t="shared" si="30"/>
        <v>10162</v>
      </c>
      <c r="BT34" s="130">
        <f t="shared" si="30"/>
        <v>20828</v>
      </c>
      <c r="BU34" s="130">
        <f t="shared" si="30"/>
        <v>0</v>
      </c>
      <c r="BV34" s="130">
        <f t="shared" si="30"/>
        <v>43282</v>
      </c>
      <c r="BW34" s="130">
        <f t="shared" si="29"/>
        <v>3312</v>
      </c>
      <c r="BX34" s="130">
        <f t="shared" si="29"/>
        <v>37065</v>
      </c>
      <c r="BY34" s="130">
        <f t="shared" si="29"/>
        <v>2905</v>
      </c>
      <c r="BZ34" s="130">
        <f t="shared" si="29"/>
        <v>0</v>
      </c>
      <c r="CA34" s="130">
        <f t="shared" si="29"/>
        <v>126689</v>
      </c>
      <c r="CB34" s="130">
        <f t="shared" si="29"/>
        <v>33749</v>
      </c>
      <c r="CC34" s="130">
        <f t="shared" si="29"/>
        <v>71122</v>
      </c>
      <c r="CD34" s="130">
        <f t="shared" si="29"/>
        <v>14966</v>
      </c>
      <c r="CE34" s="130">
        <f t="shared" si="29"/>
        <v>6852</v>
      </c>
      <c r="CF34" s="131">
        <f t="shared" si="29"/>
        <v>35206</v>
      </c>
      <c r="CG34" s="130">
        <f t="shared" si="29"/>
        <v>0</v>
      </c>
      <c r="CH34" s="130">
        <f t="shared" si="29"/>
        <v>8853</v>
      </c>
      <c r="CI34" s="130">
        <f t="shared" si="29"/>
        <v>256817</v>
      </c>
    </row>
    <row r="35" spans="1:87" s="122" customFormat="1" ht="12" customHeight="1">
      <c r="A35" s="118" t="s">
        <v>42</v>
      </c>
      <c r="B35" s="133" t="s">
        <v>292</v>
      </c>
      <c r="C35" s="118" t="s">
        <v>293</v>
      </c>
      <c r="D35" s="130">
        <f t="shared" si="0"/>
        <v>33180</v>
      </c>
      <c r="E35" s="130">
        <f t="shared" si="1"/>
        <v>33180</v>
      </c>
      <c r="F35" s="130">
        <v>0</v>
      </c>
      <c r="G35" s="130">
        <v>33180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175297</v>
      </c>
      <c r="M35" s="130">
        <f t="shared" si="3"/>
        <v>46239</v>
      </c>
      <c r="N35" s="130">
        <v>13137</v>
      </c>
      <c r="O35" s="130">
        <v>11644</v>
      </c>
      <c r="P35" s="130">
        <v>16123</v>
      </c>
      <c r="Q35" s="130">
        <v>5335</v>
      </c>
      <c r="R35" s="130">
        <f t="shared" si="4"/>
        <v>82595</v>
      </c>
      <c r="S35" s="130">
        <v>3640</v>
      </c>
      <c r="T35" s="130">
        <v>74664</v>
      </c>
      <c r="U35" s="130">
        <v>4291</v>
      </c>
      <c r="V35" s="130">
        <v>0</v>
      </c>
      <c r="W35" s="130">
        <f t="shared" si="5"/>
        <v>46463</v>
      </c>
      <c r="X35" s="130">
        <v>18067</v>
      </c>
      <c r="Y35" s="130">
        <v>24092</v>
      </c>
      <c r="Z35" s="130">
        <v>1034</v>
      </c>
      <c r="AA35" s="130">
        <v>3270</v>
      </c>
      <c r="AB35" s="131">
        <v>0</v>
      </c>
      <c r="AC35" s="130">
        <v>0</v>
      </c>
      <c r="AD35" s="130">
        <v>15405</v>
      </c>
      <c r="AE35" s="130">
        <f t="shared" si="6"/>
        <v>223882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54944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33180</v>
      </c>
      <c r="BI35" s="130">
        <f t="shared" si="30"/>
        <v>33180</v>
      </c>
      <c r="BJ35" s="130">
        <f t="shared" si="30"/>
        <v>0</v>
      </c>
      <c r="BK35" s="130">
        <f t="shared" si="30"/>
        <v>33180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0</v>
      </c>
      <c r="BP35" s="130">
        <f t="shared" si="30"/>
        <v>175297</v>
      </c>
      <c r="BQ35" s="130">
        <f t="shared" si="30"/>
        <v>46239</v>
      </c>
      <c r="BR35" s="130">
        <f t="shared" si="30"/>
        <v>13137</v>
      </c>
      <c r="BS35" s="130">
        <f t="shared" si="30"/>
        <v>11644</v>
      </c>
      <c r="BT35" s="130">
        <f t="shared" si="30"/>
        <v>16123</v>
      </c>
      <c r="BU35" s="130">
        <f t="shared" si="30"/>
        <v>5335</v>
      </c>
      <c r="BV35" s="130">
        <f t="shared" si="30"/>
        <v>82595</v>
      </c>
      <c r="BW35" s="130">
        <f t="shared" si="29"/>
        <v>3640</v>
      </c>
      <c r="BX35" s="130">
        <f t="shared" si="29"/>
        <v>74664</v>
      </c>
      <c r="BY35" s="130">
        <f t="shared" si="29"/>
        <v>4291</v>
      </c>
      <c r="BZ35" s="130">
        <f t="shared" si="29"/>
        <v>0</v>
      </c>
      <c r="CA35" s="130">
        <f t="shared" si="29"/>
        <v>46463</v>
      </c>
      <c r="CB35" s="130">
        <f t="shared" si="29"/>
        <v>18067</v>
      </c>
      <c r="CC35" s="130">
        <f t="shared" si="29"/>
        <v>24092</v>
      </c>
      <c r="CD35" s="130">
        <f t="shared" si="29"/>
        <v>1034</v>
      </c>
      <c r="CE35" s="130">
        <f t="shared" si="29"/>
        <v>3270</v>
      </c>
      <c r="CF35" s="131">
        <f t="shared" si="29"/>
        <v>54944</v>
      </c>
      <c r="CG35" s="130">
        <f t="shared" si="29"/>
        <v>0</v>
      </c>
      <c r="CH35" s="130">
        <f t="shared" si="29"/>
        <v>15405</v>
      </c>
      <c r="CI35" s="130">
        <f t="shared" si="29"/>
        <v>223882</v>
      </c>
    </row>
    <row r="36" spans="1:87" s="122" customFormat="1" ht="12" customHeight="1">
      <c r="A36" s="118" t="s">
        <v>42</v>
      </c>
      <c r="B36" s="133" t="s">
        <v>294</v>
      </c>
      <c r="C36" s="118" t="s">
        <v>295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474973</v>
      </c>
      <c r="M36" s="130">
        <f t="shared" si="3"/>
        <v>42123</v>
      </c>
      <c r="N36" s="130">
        <v>0</v>
      </c>
      <c r="O36" s="130">
        <v>0</v>
      </c>
      <c r="P36" s="130">
        <v>36857</v>
      </c>
      <c r="Q36" s="130">
        <v>5266</v>
      </c>
      <c r="R36" s="130">
        <f t="shared" si="4"/>
        <v>211267</v>
      </c>
      <c r="S36" s="130">
        <v>0</v>
      </c>
      <c r="T36" s="130">
        <v>203404</v>
      </c>
      <c r="U36" s="130">
        <v>7863</v>
      </c>
      <c r="V36" s="130">
        <v>0</v>
      </c>
      <c r="W36" s="130">
        <f t="shared" si="5"/>
        <v>221583</v>
      </c>
      <c r="X36" s="130">
        <v>65028</v>
      </c>
      <c r="Y36" s="130">
        <v>153214</v>
      </c>
      <c r="Z36" s="130">
        <v>3341</v>
      </c>
      <c r="AA36" s="130">
        <v>0</v>
      </c>
      <c r="AB36" s="131">
        <v>0</v>
      </c>
      <c r="AC36" s="130">
        <v>0</v>
      </c>
      <c r="AD36" s="130">
        <v>0</v>
      </c>
      <c r="AE36" s="130">
        <f t="shared" si="6"/>
        <v>474973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30399</v>
      </c>
      <c r="AO36" s="130">
        <f t="shared" si="10"/>
        <v>10552</v>
      </c>
      <c r="AP36" s="130">
        <v>0</v>
      </c>
      <c r="AQ36" s="130">
        <v>0</v>
      </c>
      <c r="AR36" s="130">
        <v>0</v>
      </c>
      <c r="AS36" s="130">
        <v>10552</v>
      </c>
      <c r="AT36" s="130">
        <f t="shared" si="11"/>
        <v>17861</v>
      </c>
      <c r="AU36" s="130">
        <v>0</v>
      </c>
      <c r="AV36" s="130">
        <v>0</v>
      </c>
      <c r="AW36" s="130">
        <v>17861</v>
      </c>
      <c r="AX36" s="130">
        <v>0</v>
      </c>
      <c r="AY36" s="130">
        <f t="shared" si="12"/>
        <v>1986</v>
      </c>
      <c r="AZ36" s="130">
        <v>0</v>
      </c>
      <c r="BA36" s="130">
        <v>0</v>
      </c>
      <c r="BB36" s="130">
        <v>1986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30399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0</v>
      </c>
      <c r="BP36" s="130">
        <f t="shared" si="30"/>
        <v>505372</v>
      </c>
      <c r="BQ36" s="130">
        <f t="shared" si="30"/>
        <v>52675</v>
      </c>
      <c r="BR36" s="130">
        <f t="shared" si="30"/>
        <v>0</v>
      </c>
      <c r="BS36" s="130">
        <f t="shared" si="30"/>
        <v>0</v>
      </c>
      <c r="BT36" s="130">
        <f t="shared" si="30"/>
        <v>36857</v>
      </c>
      <c r="BU36" s="130">
        <f t="shared" si="30"/>
        <v>15818</v>
      </c>
      <c r="BV36" s="130">
        <f t="shared" si="30"/>
        <v>229128</v>
      </c>
      <c r="BW36" s="130">
        <f t="shared" si="29"/>
        <v>0</v>
      </c>
      <c r="BX36" s="130">
        <f t="shared" si="29"/>
        <v>203404</v>
      </c>
      <c r="BY36" s="130">
        <f t="shared" si="29"/>
        <v>25724</v>
      </c>
      <c r="BZ36" s="130">
        <f t="shared" si="29"/>
        <v>0</v>
      </c>
      <c r="CA36" s="130">
        <f t="shared" si="29"/>
        <v>223569</v>
      </c>
      <c r="CB36" s="130">
        <f t="shared" si="29"/>
        <v>65028</v>
      </c>
      <c r="CC36" s="130">
        <f t="shared" si="29"/>
        <v>153214</v>
      </c>
      <c r="CD36" s="130">
        <f t="shared" si="29"/>
        <v>5327</v>
      </c>
      <c r="CE36" s="130">
        <f t="shared" si="29"/>
        <v>0</v>
      </c>
      <c r="CF36" s="131">
        <f t="shared" si="29"/>
        <v>0</v>
      </c>
      <c r="CG36" s="130">
        <f t="shared" si="29"/>
        <v>0</v>
      </c>
      <c r="CH36" s="130">
        <f t="shared" si="29"/>
        <v>0</v>
      </c>
      <c r="CI36" s="130">
        <f t="shared" si="29"/>
        <v>505372</v>
      </c>
    </row>
    <row r="37" spans="1:87" s="122" customFormat="1" ht="12" customHeight="1">
      <c r="A37" s="118" t="s">
        <v>42</v>
      </c>
      <c r="B37" s="133" t="s">
        <v>296</v>
      </c>
      <c r="C37" s="118" t="s">
        <v>237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356316</v>
      </c>
      <c r="M37" s="130">
        <f t="shared" si="3"/>
        <v>26851</v>
      </c>
      <c r="N37" s="130">
        <v>26851</v>
      </c>
      <c r="O37" s="130">
        <v>0</v>
      </c>
      <c r="P37" s="130">
        <v>0</v>
      </c>
      <c r="Q37" s="130">
        <v>0</v>
      </c>
      <c r="R37" s="130">
        <f t="shared" si="4"/>
        <v>0</v>
      </c>
      <c r="S37" s="130"/>
      <c r="T37" s="130"/>
      <c r="U37" s="130">
        <v>0</v>
      </c>
      <c r="V37" s="130">
        <v>0</v>
      </c>
      <c r="W37" s="130">
        <f t="shared" si="5"/>
        <v>329465</v>
      </c>
      <c r="X37" s="130">
        <v>64687</v>
      </c>
      <c r="Y37" s="130">
        <v>231248</v>
      </c>
      <c r="Z37" s="130">
        <v>25993</v>
      </c>
      <c r="AA37" s="130">
        <v>7537</v>
      </c>
      <c r="AB37" s="131">
        <v>0</v>
      </c>
      <c r="AC37" s="130">
        <v>0</v>
      </c>
      <c r="AD37" s="130">
        <v>7678</v>
      </c>
      <c r="AE37" s="130">
        <f t="shared" si="6"/>
        <v>363994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36678</v>
      </c>
      <c r="AO37" s="130">
        <f t="shared" si="10"/>
        <v>2706</v>
      </c>
      <c r="AP37" s="130">
        <v>2706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/>
      <c r="AW37" s="130">
        <v>0</v>
      </c>
      <c r="AX37" s="130">
        <v>0</v>
      </c>
      <c r="AY37" s="130">
        <f t="shared" si="12"/>
        <v>33972</v>
      </c>
      <c r="AZ37" s="130"/>
      <c r="BA37" s="130">
        <v>33972</v>
      </c>
      <c r="BB37" s="130">
        <v>0</v>
      </c>
      <c r="BC37" s="130">
        <v>0</v>
      </c>
      <c r="BD37" s="131">
        <v>0</v>
      </c>
      <c r="BE37" s="130">
        <v>0</v>
      </c>
      <c r="BF37" s="130">
        <v>0</v>
      </c>
      <c r="BG37" s="130">
        <f t="shared" si="13"/>
        <v>36678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1">
        <f t="shared" si="30"/>
        <v>0</v>
      </c>
      <c r="BP37" s="130">
        <f t="shared" si="30"/>
        <v>392994</v>
      </c>
      <c r="BQ37" s="130">
        <f t="shared" si="30"/>
        <v>29557</v>
      </c>
      <c r="BR37" s="130">
        <f t="shared" si="30"/>
        <v>29557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0</v>
      </c>
      <c r="BW37" s="130">
        <f t="shared" si="29"/>
        <v>0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363437</v>
      </c>
      <c r="CB37" s="130">
        <f t="shared" si="29"/>
        <v>64687</v>
      </c>
      <c r="CC37" s="130">
        <f t="shared" si="29"/>
        <v>265220</v>
      </c>
      <c r="CD37" s="130">
        <f t="shared" si="29"/>
        <v>25993</v>
      </c>
      <c r="CE37" s="130">
        <f t="shared" si="29"/>
        <v>7537</v>
      </c>
      <c r="CF37" s="131">
        <f t="shared" si="29"/>
        <v>0</v>
      </c>
      <c r="CG37" s="130">
        <f t="shared" si="29"/>
        <v>0</v>
      </c>
      <c r="CH37" s="130">
        <f t="shared" si="29"/>
        <v>7678</v>
      </c>
      <c r="CI37" s="130">
        <f t="shared" si="29"/>
        <v>400672</v>
      </c>
    </row>
    <row r="38" spans="1:87" s="122" customFormat="1" ht="12" customHeight="1">
      <c r="A38" s="118" t="s">
        <v>42</v>
      </c>
      <c r="B38" s="133" t="s">
        <v>297</v>
      </c>
      <c r="C38" s="118" t="s">
        <v>298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623743</v>
      </c>
      <c r="M38" s="130">
        <f t="shared" si="3"/>
        <v>60250</v>
      </c>
      <c r="N38" s="130">
        <v>23001</v>
      </c>
      <c r="O38" s="130">
        <v>17749</v>
      </c>
      <c r="P38" s="130">
        <v>19500</v>
      </c>
      <c r="Q38" s="130">
        <v>0</v>
      </c>
      <c r="R38" s="130">
        <f t="shared" si="4"/>
        <v>283956</v>
      </c>
      <c r="S38" s="130">
        <v>8381</v>
      </c>
      <c r="T38" s="130">
        <v>170076</v>
      </c>
      <c r="U38" s="130">
        <v>105499</v>
      </c>
      <c r="V38" s="130">
        <v>0</v>
      </c>
      <c r="W38" s="130">
        <f t="shared" si="5"/>
        <v>279537</v>
      </c>
      <c r="X38" s="130">
        <v>63787</v>
      </c>
      <c r="Y38" s="130">
        <v>114567</v>
      </c>
      <c r="Z38" s="130">
        <v>100980</v>
      </c>
      <c r="AA38" s="130">
        <v>203</v>
      </c>
      <c r="AB38" s="131">
        <v>0</v>
      </c>
      <c r="AC38" s="130">
        <v>0</v>
      </c>
      <c r="AD38" s="130">
        <v>0</v>
      </c>
      <c r="AE38" s="130">
        <f t="shared" si="6"/>
        <v>623743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203609</v>
      </c>
      <c r="BE38" s="130">
        <v>0</v>
      </c>
      <c r="BF38" s="130">
        <v>0</v>
      </c>
      <c r="BG38" s="130">
        <f t="shared" si="13"/>
        <v>0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1">
        <f t="shared" si="30"/>
        <v>0</v>
      </c>
      <c r="BP38" s="130">
        <f t="shared" si="30"/>
        <v>623743</v>
      </c>
      <c r="BQ38" s="130">
        <f t="shared" si="30"/>
        <v>60250</v>
      </c>
      <c r="BR38" s="130">
        <f t="shared" si="30"/>
        <v>23001</v>
      </c>
      <c r="BS38" s="130">
        <f t="shared" si="30"/>
        <v>17749</v>
      </c>
      <c r="BT38" s="130">
        <f t="shared" si="30"/>
        <v>19500</v>
      </c>
      <c r="BU38" s="130">
        <f t="shared" si="30"/>
        <v>0</v>
      </c>
      <c r="BV38" s="130">
        <f t="shared" si="30"/>
        <v>283956</v>
      </c>
      <c r="BW38" s="130">
        <f t="shared" si="29"/>
        <v>8381</v>
      </c>
      <c r="BX38" s="130">
        <f t="shared" si="29"/>
        <v>170076</v>
      </c>
      <c r="BY38" s="130">
        <f t="shared" si="29"/>
        <v>105499</v>
      </c>
      <c r="BZ38" s="130">
        <f t="shared" si="29"/>
        <v>0</v>
      </c>
      <c r="CA38" s="130">
        <f t="shared" si="29"/>
        <v>279537</v>
      </c>
      <c r="CB38" s="130">
        <f t="shared" si="29"/>
        <v>63787</v>
      </c>
      <c r="CC38" s="130">
        <f t="shared" si="29"/>
        <v>114567</v>
      </c>
      <c r="CD38" s="130">
        <f t="shared" si="29"/>
        <v>100980</v>
      </c>
      <c r="CE38" s="130">
        <f t="shared" si="29"/>
        <v>203</v>
      </c>
      <c r="CF38" s="131">
        <f t="shared" si="29"/>
        <v>203609</v>
      </c>
      <c r="CG38" s="130">
        <f t="shared" si="29"/>
        <v>0</v>
      </c>
      <c r="CH38" s="130">
        <f t="shared" si="29"/>
        <v>0</v>
      </c>
      <c r="CI38" s="130">
        <f t="shared" si="29"/>
        <v>623743</v>
      </c>
    </row>
    <row r="39" spans="1:87" s="122" customFormat="1" ht="12" customHeight="1">
      <c r="A39" s="118" t="s">
        <v>42</v>
      </c>
      <c r="B39" s="133" t="s">
        <v>299</v>
      </c>
      <c r="C39" s="118" t="s">
        <v>300</v>
      </c>
      <c r="D39" s="130">
        <f t="shared" si="0"/>
        <v>500</v>
      </c>
      <c r="E39" s="130">
        <f t="shared" si="1"/>
        <v>500</v>
      </c>
      <c r="F39" s="130">
        <v>0</v>
      </c>
      <c r="G39" s="130">
        <v>0</v>
      </c>
      <c r="H39" s="130">
        <v>500</v>
      </c>
      <c r="I39" s="130">
        <v>0</v>
      </c>
      <c r="J39" s="130">
        <v>0</v>
      </c>
      <c r="K39" s="131">
        <v>8587</v>
      </c>
      <c r="L39" s="130">
        <f t="shared" si="2"/>
        <v>87370</v>
      </c>
      <c r="M39" s="130">
        <f t="shared" si="3"/>
        <v>12611</v>
      </c>
      <c r="N39" s="130">
        <v>8691</v>
      </c>
      <c r="O39" s="130">
        <v>0</v>
      </c>
      <c r="P39" s="130">
        <v>0</v>
      </c>
      <c r="Q39" s="130">
        <v>3920</v>
      </c>
      <c r="R39" s="130">
        <f t="shared" si="4"/>
        <v>6219</v>
      </c>
      <c r="S39" s="130">
        <v>436</v>
      </c>
      <c r="T39" s="130">
        <v>0</v>
      </c>
      <c r="U39" s="130">
        <v>5783</v>
      </c>
      <c r="V39" s="130">
        <v>0</v>
      </c>
      <c r="W39" s="130">
        <f t="shared" si="5"/>
        <v>68540</v>
      </c>
      <c r="X39" s="130">
        <v>42845</v>
      </c>
      <c r="Y39" s="130">
        <v>23339</v>
      </c>
      <c r="Z39" s="130">
        <v>2356</v>
      </c>
      <c r="AA39" s="130">
        <v>0</v>
      </c>
      <c r="AB39" s="131">
        <v>248201</v>
      </c>
      <c r="AC39" s="130">
        <v>0</v>
      </c>
      <c r="AD39" s="130">
        <v>0</v>
      </c>
      <c r="AE39" s="130">
        <f t="shared" si="6"/>
        <v>87870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48446</v>
      </c>
      <c r="BE39" s="130">
        <v>0</v>
      </c>
      <c r="BF39" s="130">
        <v>0</v>
      </c>
      <c r="BG39" s="130">
        <f t="shared" si="13"/>
        <v>0</v>
      </c>
      <c r="BH39" s="130">
        <f t="shared" si="30"/>
        <v>500</v>
      </c>
      <c r="BI39" s="130">
        <f t="shared" si="30"/>
        <v>500</v>
      </c>
      <c r="BJ39" s="130">
        <f t="shared" si="30"/>
        <v>0</v>
      </c>
      <c r="BK39" s="130">
        <f t="shared" si="30"/>
        <v>0</v>
      </c>
      <c r="BL39" s="130">
        <f t="shared" si="30"/>
        <v>500</v>
      </c>
      <c r="BM39" s="130">
        <f t="shared" si="30"/>
        <v>0</v>
      </c>
      <c r="BN39" s="130">
        <f t="shared" si="30"/>
        <v>0</v>
      </c>
      <c r="BO39" s="131">
        <f t="shared" si="30"/>
        <v>8587</v>
      </c>
      <c r="BP39" s="130">
        <f t="shared" si="30"/>
        <v>87370</v>
      </c>
      <c r="BQ39" s="130">
        <f t="shared" si="30"/>
        <v>12611</v>
      </c>
      <c r="BR39" s="130">
        <f t="shared" si="30"/>
        <v>8691</v>
      </c>
      <c r="BS39" s="130">
        <f t="shared" si="30"/>
        <v>0</v>
      </c>
      <c r="BT39" s="130">
        <f t="shared" si="30"/>
        <v>0</v>
      </c>
      <c r="BU39" s="130">
        <f t="shared" si="30"/>
        <v>3920</v>
      </c>
      <c r="BV39" s="130">
        <f t="shared" si="30"/>
        <v>6219</v>
      </c>
      <c r="BW39" s="130">
        <f t="shared" si="29"/>
        <v>436</v>
      </c>
      <c r="BX39" s="130">
        <f t="shared" si="29"/>
        <v>0</v>
      </c>
      <c r="BY39" s="130">
        <f t="shared" si="29"/>
        <v>5783</v>
      </c>
      <c r="BZ39" s="130">
        <f t="shared" si="29"/>
        <v>0</v>
      </c>
      <c r="CA39" s="130">
        <f t="shared" si="29"/>
        <v>68540</v>
      </c>
      <c r="CB39" s="130">
        <f t="shared" si="29"/>
        <v>42845</v>
      </c>
      <c r="CC39" s="130">
        <f t="shared" si="29"/>
        <v>23339</v>
      </c>
      <c r="CD39" s="130">
        <f t="shared" si="29"/>
        <v>2356</v>
      </c>
      <c r="CE39" s="130">
        <f t="shared" si="29"/>
        <v>0</v>
      </c>
      <c r="CF39" s="131">
        <f t="shared" si="29"/>
        <v>296647</v>
      </c>
      <c r="CG39" s="130">
        <f t="shared" si="29"/>
        <v>0</v>
      </c>
      <c r="CH39" s="130">
        <f t="shared" si="29"/>
        <v>0</v>
      </c>
      <c r="CI39" s="130">
        <f t="shared" si="29"/>
        <v>87870</v>
      </c>
    </row>
    <row r="40" spans="1:87" s="122" customFormat="1" ht="12" customHeight="1">
      <c r="A40" s="118" t="s">
        <v>42</v>
      </c>
      <c r="B40" s="133" t="s">
        <v>301</v>
      </c>
      <c r="C40" s="118" t="s">
        <v>302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0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343297</v>
      </c>
      <c r="AC40" s="130">
        <v>0</v>
      </c>
      <c r="AD40" s="130">
        <v>0</v>
      </c>
      <c r="AE40" s="130">
        <f t="shared" si="6"/>
        <v>0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90860</v>
      </c>
      <c r="BE40" s="130">
        <v>0</v>
      </c>
      <c r="BF40" s="130">
        <v>0</v>
      </c>
      <c r="BG40" s="130">
        <f t="shared" si="13"/>
        <v>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0</v>
      </c>
      <c r="BP40" s="130">
        <f t="shared" si="30"/>
        <v>0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0</v>
      </c>
      <c r="CB40" s="130">
        <f t="shared" si="29"/>
        <v>0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1">
        <f t="shared" si="29"/>
        <v>434157</v>
      </c>
      <c r="CG40" s="130">
        <f t="shared" si="29"/>
        <v>0</v>
      </c>
      <c r="CH40" s="130">
        <f t="shared" si="29"/>
        <v>0</v>
      </c>
      <c r="CI40" s="130">
        <f t="shared" si="29"/>
        <v>0</v>
      </c>
    </row>
    <row r="41" spans="1:87" s="122" customFormat="1" ht="12" customHeight="1">
      <c r="A41" s="118" t="s">
        <v>42</v>
      </c>
      <c r="B41" s="133" t="s">
        <v>303</v>
      </c>
      <c r="C41" s="118" t="s">
        <v>304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139339</v>
      </c>
      <c r="M41" s="130">
        <f t="shared" si="3"/>
        <v>51987</v>
      </c>
      <c r="N41" s="130">
        <v>19461</v>
      </c>
      <c r="O41" s="130">
        <v>32526</v>
      </c>
      <c r="P41" s="130">
        <v>0</v>
      </c>
      <c r="Q41" s="130">
        <v>0</v>
      </c>
      <c r="R41" s="130">
        <f t="shared" si="4"/>
        <v>7940</v>
      </c>
      <c r="S41" s="130">
        <v>7940</v>
      </c>
      <c r="T41" s="130">
        <v>0</v>
      </c>
      <c r="U41" s="130">
        <v>0</v>
      </c>
      <c r="V41" s="130">
        <v>0</v>
      </c>
      <c r="W41" s="130">
        <f t="shared" si="5"/>
        <v>79412</v>
      </c>
      <c r="X41" s="130">
        <v>22002</v>
      </c>
      <c r="Y41" s="130">
        <v>55762</v>
      </c>
      <c r="Z41" s="130">
        <v>1638</v>
      </c>
      <c r="AA41" s="130">
        <v>10</v>
      </c>
      <c r="AB41" s="131">
        <v>0</v>
      </c>
      <c r="AC41" s="130">
        <v>0</v>
      </c>
      <c r="AD41" s="130">
        <v>0</v>
      </c>
      <c r="AE41" s="130">
        <f t="shared" si="6"/>
        <v>139339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47389</v>
      </c>
      <c r="BE41" s="130">
        <v>0</v>
      </c>
      <c r="BF41" s="130">
        <v>0</v>
      </c>
      <c r="BG41" s="130">
        <f t="shared" si="13"/>
        <v>0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0</v>
      </c>
      <c r="BP41" s="130">
        <f t="shared" si="30"/>
        <v>139339</v>
      </c>
      <c r="BQ41" s="130">
        <f t="shared" si="30"/>
        <v>51987</v>
      </c>
      <c r="BR41" s="130">
        <f t="shared" si="30"/>
        <v>19461</v>
      </c>
      <c r="BS41" s="130">
        <f t="shared" si="30"/>
        <v>32526</v>
      </c>
      <c r="BT41" s="130">
        <f t="shared" si="30"/>
        <v>0</v>
      </c>
      <c r="BU41" s="130">
        <f t="shared" si="30"/>
        <v>0</v>
      </c>
      <c r="BV41" s="130">
        <f t="shared" si="30"/>
        <v>7940</v>
      </c>
      <c r="BW41" s="130">
        <f t="shared" si="29"/>
        <v>7940</v>
      </c>
      <c r="BX41" s="130">
        <f t="shared" si="29"/>
        <v>0</v>
      </c>
      <c r="BY41" s="130">
        <f t="shared" si="29"/>
        <v>0</v>
      </c>
      <c r="BZ41" s="130">
        <f t="shared" si="29"/>
        <v>0</v>
      </c>
      <c r="CA41" s="130">
        <f t="shared" si="29"/>
        <v>79412</v>
      </c>
      <c r="CB41" s="130">
        <f t="shared" si="29"/>
        <v>22002</v>
      </c>
      <c r="CC41" s="130">
        <f t="shared" si="29"/>
        <v>55762</v>
      </c>
      <c r="CD41" s="130">
        <f t="shared" si="29"/>
        <v>1638</v>
      </c>
      <c r="CE41" s="130">
        <f t="shared" si="29"/>
        <v>10</v>
      </c>
      <c r="CF41" s="131">
        <f t="shared" si="29"/>
        <v>47389</v>
      </c>
      <c r="CG41" s="130">
        <f t="shared" si="29"/>
        <v>0</v>
      </c>
      <c r="CH41" s="130">
        <f t="shared" si="29"/>
        <v>0</v>
      </c>
      <c r="CI41" s="130">
        <f t="shared" si="29"/>
        <v>139339</v>
      </c>
    </row>
    <row r="42" spans="1:87" s="122" customFormat="1" ht="12" customHeight="1">
      <c r="A42" s="118" t="s">
        <v>42</v>
      </c>
      <c r="B42" s="133" t="s">
        <v>305</v>
      </c>
      <c r="C42" s="118" t="s">
        <v>236</v>
      </c>
      <c r="D42" s="130">
        <f t="shared" si="0"/>
        <v>10664</v>
      </c>
      <c r="E42" s="130">
        <f t="shared" si="1"/>
        <v>10664</v>
      </c>
      <c r="F42" s="130">
        <v>0</v>
      </c>
      <c r="G42" s="130">
        <v>0</v>
      </c>
      <c r="H42" s="130">
        <v>0</v>
      </c>
      <c r="I42" s="130">
        <v>10664</v>
      </c>
      <c r="J42" s="130">
        <v>0</v>
      </c>
      <c r="K42" s="131">
        <v>189</v>
      </c>
      <c r="L42" s="130">
        <f t="shared" si="2"/>
        <v>65723</v>
      </c>
      <c r="M42" s="130">
        <f t="shared" si="3"/>
        <v>18200</v>
      </c>
      <c r="N42" s="130">
        <v>18200</v>
      </c>
      <c r="O42" s="130">
        <v>0</v>
      </c>
      <c r="P42" s="130">
        <v>0</v>
      </c>
      <c r="Q42" s="130">
        <v>0</v>
      </c>
      <c r="R42" s="130">
        <f t="shared" si="4"/>
        <v>2624</v>
      </c>
      <c r="S42" s="130">
        <v>2292</v>
      </c>
      <c r="T42" s="130">
        <v>332</v>
      </c>
      <c r="U42" s="130">
        <v>0</v>
      </c>
      <c r="V42" s="130">
        <v>0</v>
      </c>
      <c r="W42" s="130">
        <f t="shared" si="5"/>
        <v>44899</v>
      </c>
      <c r="X42" s="130">
        <v>36342</v>
      </c>
      <c r="Y42" s="130">
        <v>8253</v>
      </c>
      <c r="Z42" s="130">
        <v>0</v>
      </c>
      <c r="AA42" s="130">
        <v>304</v>
      </c>
      <c r="AB42" s="131">
        <v>81159</v>
      </c>
      <c r="AC42" s="130">
        <v>0</v>
      </c>
      <c r="AD42" s="130">
        <v>3040</v>
      </c>
      <c r="AE42" s="130">
        <f t="shared" si="6"/>
        <v>79427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51720</v>
      </c>
      <c r="BE42" s="130">
        <v>0</v>
      </c>
      <c r="BF42" s="130">
        <v>0</v>
      </c>
      <c r="BG42" s="130">
        <f t="shared" si="13"/>
        <v>0</v>
      </c>
      <c r="BH42" s="130">
        <f aca="true" t="shared" si="31" ref="BH42:BH56">SUM(D42,AF42)</f>
        <v>10664</v>
      </c>
      <c r="BI42" s="130">
        <f aca="true" t="shared" si="32" ref="BI42:BI56">SUM(E42,AG42)</f>
        <v>10664</v>
      </c>
      <c r="BJ42" s="130">
        <f aca="true" t="shared" si="33" ref="BJ42:BJ56">SUM(F42,AH42)</f>
        <v>0</v>
      </c>
      <c r="BK42" s="130">
        <f aca="true" t="shared" si="34" ref="BK42:BK56">SUM(G42,AI42)</f>
        <v>0</v>
      </c>
      <c r="BL42" s="130">
        <f aca="true" t="shared" si="35" ref="BL42:BL56">SUM(H42,AJ42)</f>
        <v>0</v>
      </c>
      <c r="BM42" s="130">
        <f aca="true" t="shared" si="36" ref="BM42:BM56">SUM(I42,AK42)</f>
        <v>10664</v>
      </c>
      <c r="BN42" s="130">
        <f aca="true" t="shared" si="37" ref="BN42:BN56">SUM(J42,AL42)</f>
        <v>0</v>
      </c>
      <c r="BO42" s="131">
        <f>SUM(K42,AM42)</f>
        <v>189</v>
      </c>
      <c r="BP42" s="130">
        <f aca="true" t="shared" si="38" ref="BP42:BP56">SUM(L42,AN42)</f>
        <v>65723</v>
      </c>
      <c r="BQ42" s="130">
        <f aca="true" t="shared" si="39" ref="BQ42:BQ56">SUM(M42,AO42)</f>
        <v>18200</v>
      </c>
      <c r="BR42" s="130">
        <f aca="true" t="shared" si="40" ref="BR42:BR56">SUM(N42,AP42)</f>
        <v>18200</v>
      </c>
      <c r="BS42" s="130">
        <f aca="true" t="shared" si="41" ref="BS42:BS56">SUM(O42,AQ42)</f>
        <v>0</v>
      </c>
      <c r="BT42" s="130">
        <f aca="true" t="shared" si="42" ref="BT42:BT56">SUM(P42,AR42)</f>
        <v>0</v>
      </c>
      <c r="BU42" s="130">
        <f aca="true" t="shared" si="43" ref="BU42:BU56">SUM(Q42,AS42)</f>
        <v>0</v>
      </c>
      <c r="BV42" s="130">
        <f aca="true" t="shared" si="44" ref="BV42:BV56">SUM(R42,AT42)</f>
        <v>2624</v>
      </c>
      <c r="BW42" s="130">
        <f t="shared" si="29"/>
        <v>2292</v>
      </c>
      <c r="BX42" s="130">
        <f t="shared" si="29"/>
        <v>332</v>
      </c>
      <c r="BY42" s="130">
        <f t="shared" si="29"/>
        <v>0</v>
      </c>
      <c r="BZ42" s="130">
        <f t="shared" si="29"/>
        <v>0</v>
      </c>
      <c r="CA42" s="130">
        <f t="shared" si="29"/>
        <v>44899</v>
      </c>
      <c r="CB42" s="130">
        <f t="shared" si="29"/>
        <v>36342</v>
      </c>
      <c r="CC42" s="130">
        <f t="shared" si="29"/>
        <v>8253</v>
      </c>
      <c r="CD42" s="130">
        <f t="shared" si="29"/>
        <v>0</v>
      </c>
      <c r="CE42" s="130">
        <f t="shared" si="29"/>
        <v>304</v>
      </c>
      <c r="CF42" s="131">
        <f t="shared" si="29"/>
        <v>132879</v>
      </c>
      <c r="CG42" s="130">
        <f t="shared" si="29"/>
        <v>0</v>
      </c>
      <c r="CH42" s="130">
        <f t="shared" si="29"/>
        <v>3040</v>
      </c>
      <c r="CI42" s="130">
        <f t="shared" si="29"/>
        <v>79427</v>
      </c>
    </row>
    <row r="43" spans="1:87" s="122" customFormat="1" ht="12" customHeight="1">
      <c r="A43" s="118" t="s">
        <v>42</v>
      </c>
      <c r="B43" s="133" t="s">
        <v>44</v>
      </c>
      <c r="C43" s="118" t="s">
        <v>45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0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255143</v>
      </c>
      <c r="AO43" s="130">
        <f t="shared" si="10"/>
        <v>65998</v>
      </c>
      <c r="AP43" s="130">
        <v>13997</v>
      </c>
      <c r="AQ43" s="130">
        <v>0</v>
      </c>
      <c r="AR43" s="130">
        <v>52001</v>
      </c>
      <c r="AS43" s="130">
        <v>0</v>
      </c>
      <c r="AT43" s="130">
        <f t="shared" si="11"/>
        <v>102694</v>
      </c>
      <c r="AU43" s="130">
        <v>0</v>
      </c>
      <c r="AV43" s="130">
        <v>102694</v>
      </c>
      <c r="AW43" s="130">
        <v>0</v>
      </c>
      <c r="AX43" s="130">
        <v>0</v>
      </c>
      <c r="AY43" s="130">
        <f t="shared" si="12"/>
        <v>86451</v>
      </c>
      <c r="AZ43" s="130">
        <v>0</v>
      </c>
      <c r="BA43" s="130">
        <v>86451</v>
      </c>
      <c r="BB43" s="130"/>
      <c r="BC43" s="130">
        <v>0</v>
      </c>
      <c r="BD43" s="131">
        <v>0</v>
      </c>
      <c r="BE43" s="130">
        <v>0</v>
      </c>
      <c r="BF43" s="130">
        <v>48262</v>
      </c>
      <c r="BG43" s="130">
        <f t="shared" si="13"/>
        <v>303405</v>
      </c>
      <c r="BH43" s="130">
        <f t="shared" si="31"/>
        <v>0</v>
      </c>
      <c r="BI43" s="130">
        <f t="shared" si="32"/>
        <v>0</v>
      </c>
      <c r="BJ43" s="130">
        <f t="shared" si="33"/>
        <v>0</v>
      </c>
      <c r="BK43" s="130">
        <f t="shared" si="34"/>
        <v>0</v>
      </c>
      <c r="BL43" s="130">
        <f t="shared" si="35"/>
        <v>0</v>
      </c>
      <c r="BM43" s="130">
        <f t="shared" si="36"/>
        <v>0</v>
      </c>
      <c r="BN43" s="130">
        <f t="shared" si="37"/>
        <v>0</v>
      </c>
      <c r="BO43" s="131">
        <v>0</v>
      </c>
      <c r="BP43" s="130">
        <f t="shared" si="38"/>
        <v>255143</v>
      </c>
      <c r="BQ43" s="130">
        <f t="shared" si="39"/>
        <v>65998</v>
      </c>
      <c r="BR43" s="130">
        <f t="shared" si="40"/>
        <v>13997</v>
      </c>
      <c r="BS43" s="130">
        <f t="shared" si="41"/>
        <v>0</v>
      </c>
      <c r="BT43" s="130">
        <f t="shared" si="42"/>
        <v>52001</v>
      </c>
      <c r="BU43" s="130">
        <f t="shared" si="43"/>
        <v>0</v>
      </c>
      <c r="BV43" s="130">
        <f t="shared" si="44"/>
        <v>102694</v>
      </c>
      <c r="BW43" s="130">
        <f t="shared" si="29"/>
        <v>0</v>
      </c>
      <c r="BX43" s="130">
        <f t="shared" si="29"/>
        <v>102694</v>
      </c>
      <c r="BY43" s="130">
        <f t="shared" si="29"/>
        <v>0</v>
      </c>
      <c r="BZ43" s="130">
        <f t="shared" si="29"/>
        <v>0</v>
      </c>
      <c r="CA43" s="130">
        <f t="shared" si="29"/>
        <v>86451</v>
      </c>
      <c r="CB43" s="130">
        <f t="shared" si="29"/>
        <v>0</v>
      </c>
      <c r="CC43" s="130">
        <f t="shared" si="29"/>
        <v>86451</v>
      </c>
      <c r="CD43" s="130">
        <f t="shared" si="29"/>
        <v>0</v>
      </c>
      <c r="CE43" s="130">
        <f aca="true" t="shared" si="45" ref="CE43:CE56">SUM(AA43,BC43)</f>
        <v>0</v>
      </c>
      <c r="CF43" s="131">
        <v>0</v>
      </c>
      <c r="CG43" s="130">
        <f aca="true" t="shared" si="46" ref="CG43:CG56">SUM(AC43,BE43)</f>
        <v>0</v>
      </c>
      <c r="CH43" s="130">
        <f aca="true" t="shared" si="47" ref="CH43:CH56">SUM(AD43,BF43)</f>
        <v>48262</v>
      </c>
      <c r="CI43" s="130">
        <f aca="true" t="shared" si="48" ref="CI43:CI56">SUM(AE43,BG43)</f>
        <v>303405</v>
      </c>
    </row>
    <row r="44" spans="1:87" s="122" customFormat="1" ht="12" customHeight="1">
      <c r="A44" s="118" t="s">
        <v>42</v>
      </c>
      <c r="B44" s="133" t="s">
        <v>46</v>
      </c>
      <c r="C44" s="118" t="s">
        <v>47</v>
      </c>
      <c r="D44" s="130">
        <f t="shared" si="0"/>
        <v>156704</v>
      </c>
      <c r="E44" s="130">
        <f t="shared" si="1"/>
        <v>156704</v>
      </c>
      <c r="F44" s="130">
        <v>0</v>
      </c>
      <c r="G44" s="130">
        <v>150803</v>
      </c>
      <c r="H44" s="130">
        <v>5901</v>
      </c>
      <c r="I44" s="130">
        <v>0</v>
      </c>
      <c r="J44" s="130">
        <v>0</v>
      </c>
      <c r="K44" s="131">
        <v>0</v>
      </c>
      <c r="L44" s="130">
        <f t="shared" si="2"/>
        <v>654423</v>
      </c>
      <c r="M44" s="130">
        <f t="shared" si="3"/>
        <v>146577</v>
      </c>
      <c r="N44" s="130">
        <v>52489</v>
      </c>
      <c r="O44" s="130">
        <v>0</v>
      </c>
      <c r="P44" s="130">
        <v>94088</v>
      </c>
      <c r="Q44" s="130">
        <v>0</v>
      </c>
      <c r="R44" s="130">
        <f t="shared" si="4"/>
        <v>132654</v>
      </c>
      <c r="S44" s="130">
        <v>15372</v>
      </c>
      <c r="T44" s="130">
        <v>111503</v>
      </c>
      <c r="U44" s="130">
        <v>5779</v>
      </c>
      <c r="V44" s="130">
        <v>0</v>
      </c>
      <c r="W44" s="130">
        <f t="shared" si="5"/>
        <v>374618</v>
      </c>
      <c r="X44" s="130">
        <v>57215</v>
      </c>
      <c r="Y44" s="130">
        <v>307866</v>
      </c>
      <c r="Z44" s="130">
        <v>7437</v>
      </c>
      <c r="AA44" s="130">
        <v>2100</v>
      </c>
      <c r="AB44" s="131">
        <v>0</v>
      </c>
      <c r="AC44" s="130">
        <v>574</v>
      </c>
      <c r="AD44" s="130">
        <v>0</v>
      </c>
      <c r="AE44" s="130">
        <f t="shared" si="6"/>
        <v>811127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0</v>
      </c>
      <c r="BE44" s="130">
        <v>0</v>
      </c>
      <c r="BF44" s="130">
        <v>0</v>
      </c>
      <c r="BG44" s="130">
        <f t="shared" si="13"/>
        <v>0</v>
      </c>
      <c r="BH44" s="130">
        <f t="shared" si="31"/>
        <v>156704</v>
      </c>
      <c r="BI44" s="130">
        <f t="shared" si="32"/>
        <v>156704</v>
      </c>
      <c r="BJ44" s="130">
        <f t="shared" si="33"/>
        <v>0</v>
      </c>
      <c r="BK44" s="130">
        <f t="shared" si="34"/>
        <v>150803</v>
      </c>
      <c r="BL44" s="130">
        <f t="shared" si="35"/>
        <v>5901</v>
      </c>
      <c r="BM44" s="130">
        <f t="shared" si="36"/>
        <v>0</v>
      </c>
      <c r="BN44" s="130">
        <f t="shared" si="37"/>
        <v>0</v>
      </c>
      <c r="BO44" s="131">
        <v>0</v>
      </c>
      <c r="BP44" s="130">
        <f t="shared" si="38"/>
        <v>654423</v>
      </c>
      <c r="BQ44" s="130">
        <f t="shared" si="39"/>
        <v>146577</v>
      </c>
      <c r="BR44" s="130">
        <f t="shared" si="40"/>
        <v>52489</v>
      </c>
      <c r="BS44" s="130">
        <f t="shared" si="41"/>
        <v>0</v>
      </c>
      <c r="BT44" s="130">
        <f t="shared" si="42"/>
        <v>94088</v>
      </c>
      <c r="BU44" s="130">
        <f t="shared" si="43"/>
        <v>0</v>
      </c>
      <c r="BV44" s="130">
        <f t="shared" si="44"/>
        <v>132654</v>
      </c>
      <c r="BW44" s="130">
        <f aca="true" t="shared" si="49" ref="BW44:BW56">SUM(S44,AU44)</f>
        <v>15372</v>
      </c>
      <c r="BX44" s="130">
        <f aca="true" t="shared" si="50" ref="BX44:BX56">SUM(T44,AV44)</f>
        <v>111503</v>
      </c>
      <c r="BY44" s="130">
        <f aca="true" t="shared" si="51" ref="BY44:BY56">SUM(U44,AW44)</f>
        <v>5779</v>
      </c>
      <c r="BZ44" s="130">
        <f aca="true" t="shared" si="52" ref="BZ44:BZ56">SUM(V44,AX44)</f>
        <v>0</v>
      </c>
      <c r="CA44" s="130">
        <f aca="true" t="shared" si="53" ref="CA44:CA56">SUM(W44,AY44)</f>
        <v>374618</v>
      </c>
      <c r="CB44" s="130">
        <f aca="true" t="shared" si="54" ref="CB44:CB56">SUM(X44,AZ44)</f>
        <v>57215</v>
      </c>
      <c r="CC44" s="130">
        <f aca="true" t="shared" si="55" ref="CC44:CC56">SUM(Y44,BA44)</f>
        <v>307866</v>
      </c>
      <c r="CD44" s="130">
        <f aca="true" t="shared" si="56" ref="CD44:CD56">SUM(Z44,BB44)</f>
        <v>7437</v>
      </c>
      <c r="CE44" s="130">
        <f t="shared" si="45"/>
        <v>2100</v>
      </c>
      <c r="CF44" s="131">
        <v>0</v>
      </c>
      <c r="CG44" s="130">
        <f t="shared" si="46"/>
        <v>574</v>
      </c>
      <c r="CH44" s="130">
        <f t="shared" si="47"/>
        <v>0</v>
      </c>
      <c r="CI44" s="130">
        <f t="shared" si="48"/>
        <v>811127</v>
      </c>
    </row>
    <row r="45" spans="1:87" s="122" customFormat="1" ht="12" customHeight="1">
      <c r="A45" s="118" t="s">
        <v>42</v>
      </c>
      <c r="B45" s="133" t="s">
        <v>48</v>
      </c>
      <c r="C45" s="118" t="s">
        <v>49</v>
      </c>
      <c r="D45" s="130">
        <f t="shared" si="0"/>
        <v>45448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45448</v>
      </c>
      <c r="K45" s="131">
        <v>0</v>
      </c>
      <c r="L45" s="130">
        <f t="shared" si="2"/>
        <v>1400951</v>
      </c>
      <c r="M45" s="130">
        <f t="shared" si="3"/>
        <v>167467</v>
      </c>
      <c r="N45" s="130">
        <v>33426</v>
      </c>
      <c r="O45" s="130">
        <v>0</v>
      </c>
      <c r="P45" s="130">
        <v>134041</v>
      </c>
      <c r="Q45" s="130">
        <v>0</v>
      </c>
      <c r="R45" s="130">
        <f t="shared" si="4"/>
        <v>720743</v>
      </c>
      <c r="S45" s="130">
        <v>0</v>
      </c>
      <c r="T45" s="130">
        <v>711679</v>
      </c>
      <c r="U45" s="130">
        <v>9064</v>
      </c>
      <c r="V45" s="130">
        <v>0</v>
      </c>
      <c r="W45" s="130">
        <f t="shared" si="5"/>
        <v>512741</v>
      </c>
      <c r="X45" s="130">
        <v>0</v>
      </c>
      <c r="Y45" s="130">
        <v>512741</v>
      </c>
      <c r="Z45" s="130">
        <v>0</v>
      </c>
      <c r="AA45" s="130">
        <v>0</v>
      </c>
      <c r="AB45" s="131">
        <v>0</v>
      </c>
      <c r="AC45" s="130">
        <v>0</v>
      </c>
      <c r="AD45" s="130">
        <v>32519</v>
      </c>
      <c r="AE45" s="130">
        <f t="shared" si="6"/>
        <v>1478918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251302</v>
      </c>
      <c r="AO45" s="130">
        <f t="shared" si="10"/>
        <v>40392</v>
      </c>
      <c r="AP45" s="130">
        <v>10400</v>
      </c>
      <c r="AQ45" s="130">
        <v>0</v>
      </c>
      <c r="AR45" s="130">
        <v>29992</v>
      </c>
      <c r="AS45" s="130">
        <v>0</v>
      </c>
      <c r="AT45" s="130">
        <f t="shared" si="11"/>
        <v>79111</v>
      </c>
      <c r="AU45" s="130">
        <v>0</v>
      </c>
      <c r="AV45" s="130">
        <v>79111</v>
      </c>
      <c r="AW45" s="130">
        <v>0</v>
      </c>
      <c r="AX45" s="130">
        <v>0</v>
      </c>
      <c r="AY45" s="130">
        <f t="shared" si="12"/>
        <v>131799</v>
      </c>
      <c r="AZ45" s="130">
        <v>0</v>
      </c>
      <c r="BA45" s="130">
        <v>131799</v>
      </c>
      <c r="BB45" s="130">
        <v>0</v>
      </c>
      <c r="BC45" s="130">
        <v>0</v>
      </c>
      <c r="BD45" s="131">
        <v>0</v>
      </c>
      <c r="BE45" s="130">
        <v>0</v>
      </c>
      <c r="BF45" s="130">
        <v>42</v>
      </c>
      <c r="BG45" s="130">
        <f t="shared" si="13"/>
        <v>251344</v>
      </c>
      <c r="BH45" s="130">
        <f t="shared" si="31"/>
        <v>45448</v>
      </c>
      <c r="BI45" s="130">
        <f t="shared" si="32"/>
        <v>0</v>
      </c>
      <c r="BJ45" s="130">
        <f t="shared" si="33"/>
        <v>0</v>
      </c>
      <c r="BK45" s="130">
        <f t="shared" si="34"/>
        <v>0</v>
      </c>
      <c r="BL45" s="130">
        <f t="shared" si="35"/>
        <v>0</v>
      </c>
      <c r="BM45" s="130">
        <f t="shared" si="36"/>
        <v>0</v>
      </c>
      <c r="BN45" s="130">
        <f t="shared" si="37"/>
        <v>45448</v>
      </c>
      <c r="BO45" s="131">
        <v>0</v>
      </c>
      <c r="BP45" s="130">
        <f t="shared" si="38"/>
        <v>1652253</v>
      </c>
      <c r="BQ45" s="130">
        <f t="shared" si="39"/>
        <v>207859</v>
      </c>
      <c r="BR45" s="130">
        <f t="shared" si="40"/>
        <v>43826</v>
      </c>
      <c r="BS45" s="130">
        <f t="shared" si="41"/>
        <v>0</v>
      </c>
      <c r="BT45" s="130">
        <f t="shared" si="42"/>
        <v>164033</v>
      </c>
      <c r="BU45" s="130">
        <f t="shared" si="43"/>
        <v>0</v>
      </c>
      <c r="BV45" s="130">
        <f t="shared" si="44"/>
        <v>799854</v>
      </c>
      <c r="BW45" s="130">
        <f t="shared" si="49"/>
        <v>0</v>
      </c>
      <c r="BX45" s="130">
        <f t="shared" si="50"/>
        <v>790790</v>
      </c>
      <c r="BY45" s="130">
        <f t="shared" si="51"/>
        <v>9064</v>
      </c>
      <c r="BZ45" s="130">
        <f t="shared" si="52"/>
        <v>0</v>
      </c>
      <c r="CA45" s="130">
        <f t="shared" si="53"/>
        <v>644540</v>
      </c>
      <c r="CB45" s="130">
        <f t="shared" si="54"/>
        <v>0</v>
      </c>
      <c r="CC45" s="130">
        <f t="shared" si="55"/>
        <v>644540</v>
      </c>
      <c r="CD45" s="130">
        <f t="shared" si="56"/>
        <v>0</v>
      </c>
      <c r="CE45" s="130">
        <f t="shared" si="45"/>
        <v>0</v>
      </c>
      <c r="CF45" s="131">
        <v>0</v>
      </c>
      <c r="CG45" s="130">
        <f t="shared" si="46"/>
        <v>0</v>
      </c>
      <c r="CH45" s="130">
        <f t="shared" si="47"/>
        <v>32561</v>
      </c>
      <c r="CI45" s="130">
        <f t="shared" si="48"/>
        <v>1730262</v>
      </c>
    </row>
    <row r="46" spans="1:87" s="122" customFormat="1" ht="12" customHeight="1">
      <c r="A46" s="118" t="s">
        <v>42</v>
      </c>
      <c r="B46" s="133" t="s">
        <v>50</v>
      </c>
      <c r="C46" s="118" t="s">
        <v>51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326567</v>
      </c>
      <c r="M46" s="130">
        <f t="shared" si="3"/>
        <v>133829</v>
      </c>
      <c r="N46" s="130">
        <v>40731</v>
      </c>
      <c r="O46" s="130">
        <v>0</v>
      </c>
      <c r="P46" s="130">
        <v>93098</v>
      </c>
      <c r="Q46" s="130">
        <v>0</v>
      </c>
      <c r="R46" s="130">
        <f t="shared" si="4"/>
        <v>185889</v>
      </c>
      <c r="S46" s="130">
        <v>0</v>
      </c>
      <c r="T46" s="130">
        <v>185889</v>
      </c>
      <c r="U46" s="130">
        <v>0</v>
      </c>
      <c r="V46" s="130">
        <v>0</v>
      </c>
      <c r="W46" s="130">
        <f t="shared" si="5"/>
        <v>6849</v>
      </c>
      <c r="X46" s="130">
        <v>0</v>
      </c>
      <c r="Y46" s="130">
        <v>6849</v>
      </c>
      <c r="Z46" s="130">
        <v>0</v>
      </c>
      <c r="AA46" s="130">
        <v>0</v>
      </c>
      <c r="AB46" s="131">
        <v>0</v>
      </c>
      <c r="AC46" s="130">
        <v>0</v>
      </c>
      <c r="AD46" s="130">
        <v>25344</v>
      </c>
      <c r="AE46" s="130">
        <f t="shared" si="6"/>
        <v>351911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58251</v>
      </c>
      <c r="AO46" s="130">
        <f t="shared" si="10"/>
        <v>17170</v>
      </c>
      <c r="AP46" s="130">
        <v>0</v>
      </c>
      <c r="AQ46" s="130">
        <v>0</v>
      </c>
      <c r="AR46" s="130">
        <v>17170</v>
      </c>
      <c r="AS46" s="130">
        <v>0</v>
      </c>
      <c r="AT46" s="130">
        <f t="shared" si="11"/>
        <v>41081</v>
      </c>
      <c r="AU46" s="130">
        <v>0</v>
      </c>
      <c r="AV46" s="130">
        <v>41081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0</v>
      </c>
      <c r="BE46" s="130">
        <v>0</v>
      </c>
      <c r="BF46" s="130">
        <v>1403</v>
      </c>
      <c r="BG46" s="130">
        <f t="shared" si="13"/>
        <v>59654</v>
      </c>
      <c r="BH46" s="130">
        <f t="shared" si="31"/>
        <v>0</v>
      </c>
      <c r="BI46" s="130">
        <f t="shared" si="32"/>
        <v>0</v>
      </c>
      <c r="BJ46" s="130">
        <f t="shared" si="33"/>
        <v>0</v>
      </c>
      <c r="BK46" s="130">
        <f t="shared" si="34"/>
        <v>0</v>
      </c>
      <c r="BL46" s="130">
        <f t="shared" si="35"/>
        <v>0</v>
      </c>
      <c r="BM46" s="130">
        <f t="shared" si="36"/>
        <v>0</v>
      </c>
      <c r="BN46" s="130">
        <f t="shared" si="37"/>
        <v>0</v>
      </c>
      <c r="BO46" s="131">
        <v>0</v>
      </c>
      <c r="BP46" s="130">
        <f t="shared" si="38"/>
        <v>384818</v>
      </c>
      <c r="BQ46" s="130">
        <f t="shared" si="39"/>
        <v>150999</v>
      </c>
      <c r="BR46" s="130">
        <f t="shared" si="40"/>
        <v>40731</v>
      </c>
      <c r="BS46" s="130">
        <f t="shared" si="41"/>
        <v>0</v>
      </c>
      <c r="BT46" s="130">
        <f t="shared" si="42"/>
        <v>110268</v>
      </c>
      <c r="BU46" s="130">
        <f t="shared" si="43"/>
        <v>0</v>
      </c>
      <c r="BV46" s="130">
        <f t="shared" si="44"/>
        <v>226970</v>
      </c>
      <c r="BW46" s="130">
        <f t="shared" si="49"/>
        <v>0</v>
      </c>
      <c r="BX46" s="130">
        <f t="shared" si="50"/>
        <v>226970</v>
      </c>
      <c r="BY46" s="130">
        <f t="shared" si="51"/>
        <v>0</v>
      </c>
      <c r="BZ46" s="130">
        <f t="shared" si="52"/>
        <v>0</v>
      </c>
      <c r="CA46" s="130">
        <f t="shared" si="53"/>
        <v>6849</v>
      </c>
      <c r="CB46" s="130">
        <f t="shared" si="54"/>
        <v>0</v>
      </c>
      <c r="CC46" s="130">
        <f t="shared" si="55"/>
        <v>6849</v>
      </c>
      <c r="CD46" s="130">
        <f t="shared" si="56"/>
        <v>0</v>
      </c>
      <c r="CE46" s="130">
        <f t="shared" si="45"/>
        <v>0</v>
      </c>
      <c r="CF46" s="131">
        <v>0</v>
      </c>
      <c r="CG46" s="130">
        <f t="shared" si="46"/>
        <v>0</v>
      </c>
      <c r="CH46" s="130">
        <f t="shared" si="47"/>
        <v>26747</v>
      </c>
      <c r="CI46" s="130">
        <f t="shared" si="48"/>
        <v>411565</v>
      </c>
    </row>
    <row r="47" spans="1:87" s="122" customFormat="1" ht="12" customHeight="1">
      <c r="A47" s="118" t="s">
        <v>42</v>
      </c>
      <c r="B47" s="133" t="s">
        <v>52</v>
      </c>
      <c r="C47" s="118" t="s">
        <v>53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84863</v>
      </c>
      <c r="AO47" s="130">
        <f t="shared" si="10"/>
        <v>28663</v>
      </c>
      <c r="AP47" s="130">
        <v>28663</v>
      </c>
      <c r="AQ47" s="130">
        <v>0</v>
      </c>
      <c r="AR47" s="130">
        <v>0</v>
      </c>
      <c r="AS47" s="130">
        <v>0</v>
      </c>
      <c r="AT47" s="130">
        <f t="shared" si="11"/>
        <v>56200</v>
      </c>
      <c r="AU47" s="130">
        <v>0</v>
      </c>
      <c r="AV47" s="130">
        <v>56200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15609</v>
      </c>
      <c r="BG47" s="130">
        <f t="shared" si="13"/>
        <v>100472</v>
      </c>
      <c r="BH47" s="130">
        <f t="shared" si="31"/>
        <v>0</v>
      </c>
      <c r="BI47" s="130">
        <f t="shared" si="32"/>
        <v>0</v>
      </c>
      <c r="BJ47" s="130">
        <f t="shared" si="33"/>
        <v>0</v>
      </c>
      <c r="BK47" s="130">
        <f t="shared" si="34"/>
        <v>0</v>
      </c>
      <c r="BL47" s="130">
        <f t="shared" si="35"/>
        <v>0</v>
      </c>
      <c r="BM47" s="130">
        <f t="shared" si="36"/>
        <v>0</v>
      </c>
      <c r="BN47" s="130">
        <f t="shared" si="37"/>
        <v>0</v>
      </c>
      <c r="BO47" s="131">
        <v>0</v>
      </c>
      <c r="BP47" s="130">
        <f t="shared" si="38"/>
        <v>84863</v>
      </c>
      <c r="BQ47" s="130">
        <f t="shared" si="39"/>
        <v>28663</v>
      </c>
      <c r="BR47" s="130">
        <f t="shared" si="40"/>
        <v>28663</v>
      </c>
      <c r="BS47" s="130">
        <f t="shared" si="41"/>
        <v>0</v>
      </c>
      <c r="BT47" s="130">
        <f t="shared" si="42"/>
        <v>0</v>
      </c>
      <c r="BU47" s="130">
        <f t="shared" si="43"/>
        <v>0</v>
      </c>
      <c r="BV47" s="130">
        <f t="shared" si="44"/>
        <v>56200</v>
      </c>
      <c r="BW47" s="130">
        <f t="shared" si="49"/>
        <v>0</v>
      </c>
      <c r="BX47" s="130">
        <f t="shared" si="50"/>
        <v>56200</v>
      </c>
      <c r="BY47" s="130">
        <f t="shared" si="51"/>
        <v>0</v>
      </c>
      <c r="BZ47" s="130">
        <f t="shared" si="52"/>
        <v>0</v>
      </c>
      <c r="CA47" s="130">
        <f t="shared" si="53"/>
        <v>0</v>
      </c>
      <c r="CB47" s="130">
        <f t="shared" si="54"/>
        <v>0</v>
      </c>
      <c r="CC47" s="130">
        <f t="shared" si="55"/>
        <v>0</v>
      </c>
      <c r="CD47" s="130">
        <f t="shared" si="56"/>
        <v>0</v>
      </c>
      <c r="CE47" s="130">
        <f t="shared" si="45"/>
        <v>0</v>
      </c>
      <c r="CF47" s="131">
        <v>0</v>
      </c>
      <c r="CG47" s="130">
        <f t="shared" si="46"/>
        <v>0</v>
      </c>
      <c r="CH47" s="130">
        <f t="shared" si="47"/>
        <v>15609</v>
      </c>
      <c r="CI47" s="130">
        <f t="shared" si="48"/>
        <v>100472</v>
      </c>
    </row>
    <row r="48" spans="1:87" s="122" customFormat="1" ht="12" customHeight="1">
      <c r="A48" s="118" t="s">
        <v>42</v>
      </c>
      <c r="B48" s="133" t="s">
        <v>54</v>
      </c>
      <c r="C48" s="118" t="s">
        <v>55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0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0</v>
      </c>
      <c r="X48" s="130">
        <v>0</v>
      </c>
      <c r="Y48" s="130">
        <v>0</v>
      </c>
      <c r="Z48" s="130">
        <v>0</v>
      </c>
      <c r="AA48" s="130">
        <v>0</v>
      </c>
      <c r="AB48" s="131">
        <v>0</v>
      </c>
      <c r="AC48" s="130">
        <v>0</v>
      </c>
      <c r="AD48" s="130">
        <v>0</v>
      </c>
      <c r="AE48" s="130">
        <f t="shared" si="6"/>
        <v>0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76293</v>
      </c>
      <c r="AO48" s="130">
        <f t="shared" si="10"/>
        <v>3792</v>
      </c>
      <c r="AP48" s="130">
        <v>3792</v>
      </c>
      <c r="AQ48" s="130">
        <v>0</v>
      </c>
      <c r="AR48" s="130">
        <v>0</v>
      </c>
      <c r="AS48" s="130">
        <v>0</v>
      </c>
      <c r="AT48" s="130">
        <f t="shared" si="11"/>
        <v>52852</v>
      </c>
      <c r="AU48" s="130">
        <v>0</v>
      </c>
      <c r="AV48" s="130">
        <v>52852</v>
      </c>
      <c r="AW48" s="130">
        <v>0</v>
      </c>
      <c r="AX48" s="130">
        <v>0</v>
      </c>
      <c r="AY48" s="130">
        <f t="shared" si="12"/>
        <v>19649</v>
      </c>
      <c r="AZ48" s="130">
        <v>0</v>
      </c>
      <c r="BA48" s="130">
        <v>16128</v>
      </c>
      <c r="BB48" s="130">
        <v>60</v>
      </c>
      <c r="BC48" s="130">
        <v>3461</v>
      </c>
      <c r="BD48" s="131">
        <v>0</v>
      </c>
      <c r="BE48" s="130">
        <v>0</v>
      </c>
      <c r="BF48" s="130">
        <v>50</v>
      </c>
      <c r="BG48" s="130">
        <f t="shared" si="13"/>
        <v>76343</v>
      </c>
      <c r="BH48" s="130">
        <f t="shared" si="31"/>
        <v>0</v>
      </c>
      <c r="BI48" s="130">
        <f t="shared" si="32"/>
        <v>0</v>
      </c>
      <c r="BJ48" s="130">
        <f t="shared" si="33"/>
        <v>0</v>
      </c>
      <c r="BK48" s="130">
        <f t="shared" si="34"/>
        <v>0</v>
      </c>
      <c r="BL48" s="130">
        <f t="shared" si="35"/>
        <v>0</v>
      </c>
      <c r="BM48" s="130">
        <f t="shared" si="36"/>
        <v>0</v>
      </c>
      <c r="BN48" s="130">
        <f t="shared" si="37"/>
        <v>0</v>
      </c>
      <c r="BO48" s="131">
        <v>0</v>
      </c>
      <c r="BP48" s="130">
        <f t="shared" si="38"/>
        <v>76293</v>
      </c>
      <c r="BQ48" s="130">
        <f t="shared" si="39"/>
        <v>3792</v>
      </c>
      <c r="BR48" s="130">
        <f t="shared" si="40"/>
        <v>3792</v>
      </c>
      <c r="BS48" s="130">
        <f t="shared" si="41"/>
        <v>0</v>
      </c>
      <c r="BT48" s="130">
        <f t="shared" si="42"/>
        <v>0</v>
      </c>
      <c r="BU48" s="130">
        <f t="shared" si="43"/>
        <v>0</v>
      </c>
      <c r="BV48" s="130">
        <f t="shared" si="44"/>
        <v>52852</v>
      </c>
      <c r="BW48" s="130">
        <f t="shared" si="49"/>
        <v>0</v>
      </c>
      <c r="BX48" s="130">
        <f t="shared" si="50"/>
        <v>52852</v>
      </c>
      <c r="BY48" s="130">
        <f t="shared" si="51"/>
        <v>0</v>
      </c>
      <c r="BZ48" s="130">
        <f t="shared" si="52"/>
        <v>0</v>
      </c>
      <c r="CA48" s="130">
        <f t="shared" si="53"/>
        <v>19649</v>
      </c>
      <c r="CB48" s="130">
        <f t="shared" si="54"/>
        <v>0</v>
      </c>
      <c r="CC48" s="130">
        <f t="shared" si="55"/>
        <v>16128</v>
      </c>
      <c r="CD48" s="130">
        <f t="shared" si="56"/>
        <v>60</v>
      </c>
      <c r="CE48" s="130">
        <f t="shared" si="45"/>
        <v>3461</v>
      </c>
      <c r="CF48" s="131">
        <v>0</v>
      </c>
      <c r="CG48" s="130">
        <f t="shared" si="46"/>
        <v>0</v>
      </c>
      <c r="CH48" s="130">
        <f t="shared" si="47"/>
        <v>50</v>
      </c>
      <c r="CI48" s="130">
        <f t="shared" si="48"/>
        <v>76343</v>
      </c>
    </row>
    <row r="49" spans="1:87" s="122" customFormat="1" ht="12" customHeight="1">
      <c r="A49" s="118" t="s">
        <v>42</v>
      </c>
      <c r="B49" s="133" t="s">
        <v>56</v>
      </c>
      <c r="C49" s="118" t="s">
        <v>57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0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0</v>
      </c>
      <c r="X49" s="130">
        <v>0</v>
      </c>
      <c r="Y49" s="130">
        <v>0</v>
      </c>
      <c r="Z49" s="130">
        <v>0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6"/>
        <v>0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57110</v>
      </c>
      <c r="AO49" s="130">
        <f t="shared" si="10"/>
        <v>154</v>
      </c>
      <c r="AP49" s="130">
        <v>154</v>
      </c>
      <c r="AQ49" s="130">
        <v>0</v>
      </c>
      <c r="AR49" s="130">
        <v>0</v>
      </c>
      <c r="AS49" s="130">
        <v>0</v>
      </c>
      <c r="AT49" s="130">
        <f t="shared" si="11"/>
        <v>11690</v>
      </c>
      <c r="AU49" s="130">
        <v>0</v>
      </c>
      <c r="AV49" s="130">
        <v>11690</v>
      </c>
      <c r="AW49" s="130">
        <v>0</v>
      </c>
      <c r="AX49" s="130">
        <v>0</v>
      </c>
      <c r="AY49" s="130">
        <f t="shared" si="12"/>
        <v>45266</v>
      </c>
      <c r="AZ49" s="130">
        <v>0</v>
      </c>
      <c r="BA49" s="130">
        <v>45266</v>
      </c>
      <c r="BB49" s="130">
        <v>0</v>
      </c>
      <c r="BC49" s="130">
        <v>0</v>
      </c>
      <c r="BD49" s="131">
        <v>0</v>
      </c>
      <c r="BE49" s="130">
        <v>0</v>
      </c>
      <c r="BF49" s="130">
        <v>33040</v>
      </c>
      <c r="BG49" s="130">
        <f t="shared" si="13"/>
        <v>90150</v>
      </c>
      <c r="BH49" s="130">
        <f t="shared" si="31"/>
        <v>0</v>
      </c>
      <c r="BI49" s="130">
        <f t="shared" si="32"/>
        <v>0</v>
      </c>
      <c r="BJ49" s="130">
        <f t="shared" si="33"/>
        <v>0</v>
      </c>
      <c r="BK49" s="130">
        <f t="shared" si="34"/>
        <v>0</v>
      </c>
      <c r="BL49" s="130">
        <f t="shared" si="35"/>
        <v>0</v>
      </c>
      <c r="BM49" s="130">
        <f t="shared" si="36"/>
        <v>0</v>
      </c>
      <c r="BN49" s="130">
        <f t="shared" si="37"/>
        <v>0</v>
      </c>
      <c r="BO49" s="131">
        <v>0</v>
      </c>
      <c r="BP49" s="130">
        <f t="shared" si="38"/>
        <v>57110</v>
      </c>
      <c r="BQ49" s="130">
        <f t="shared" si="39"/>
        <v>154</v>
      </c>
      <c r="BR49" s="130">
        <f t="shared" si="40"/>
        <v>154</v>
      </c>
      <c r="BS49" s="130">
        <f t="shared" si="41"/>
        <v>0</v>
      </c>
      <c r="BT49" s="130">
        <f t="shared" si="42"/>
        <v>0</v>
      </c>
      <c r="BU49" s="130">
        <f t="shared" si="43"/>
        <v>0</v>
      </c>
      <c r="BV49" s="130">
        <f t="shared" si="44"/>
        <v>11690</v>
      </c>
      <c r="BW49" s="130">
        <f t="shared" si="49"/>
        <v>0</v>
      </c>
      <c r="BX49" s="130">
        <f t="shared" si="50"/>
        <v>11690</v>
      </c>
      <c r="BY49" s="130">
        <f t="shared" si="51"/>
        <v>0</v>
      </c>
      <c r="BZ49" s="130">
        <f t="shared" si="52"/>
        <v>0</v>
      </c>
      <c r="CA49" s="130">
        <f t="shared" si="53"/>
        <v>45266</v>
      </c>
      <c r="CB49" s="130">
        <f t="shared" si="54"/>
        <v>0</v>
      </c>
      <c r="CC49" s="130">
        <f t="shared" si="55"/>
        <v>45266</v>
      </c>
      <c r="CD49" s="130">
        <f t="shared" si="56"/>
        <v>0</v>
      </c>
      <c r="CE49" s="130">
        <f t="shared" si="45"/>
        <v>0</v>
      </c>
      <c r="CF49" s="131">
        <v>0</v>
      </c>
      <c r="CG49" s="130">
        <f t="shared" si="46"/>
        <v>0</v>
      </c>
      <c r="CH49" s="130">
        <f t="shared" si="47"/>
        <v>33040</v>
      </c>
      <c r="CI49" s="130">
        <f t="shared" si="48"/>
        <v>90150</v>
      </c>
    </row>
    <row r="50" spans="1:87" s="122" customFormat="1" ht="12" customHeight="1">
      <c r="A50" s="118" t="s">
        <v>42</v>
      </c>
      <c r="B50" s="133" t="s">
        <v>58</v>
      </c>
      <c r="C50" s="118" t="s">
        <v>59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0</v>
      </c>
      <c r="M50" s="130">
        <f t="shared" si="3"/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f t="shared" si="4"/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f t="shared" si="5"/>
        <v>0</v>
      </c>
      <c r="X50" s="130">
        <v>0</v>
      </c>
      <c r="Y50" s="130">
        <v>0</v>
      </c>
      <c r="Z50" s="130">
        <v>0</v>
      </c>
      <c r="AA50" s="130">
        <v>0</v>
      </c>
      <c r="AB50" s="131">
        <v>0</v>
      </c>
      <c r="AC50" s="130">
        <v>0</v>
      </c>
      <c r="AD50" s="130">
        <v>0</v>
      </c>
      <c r="AE50" s="130">
        <f t="shared" si="6"/>
        <v>0</v>
      </c>
      <c r="AF50" s="130">
        <f t="shared" si="7"/>
        <v>435470</v>
      </c>
      <c r="AG50" s="130">
        <f t="shared" si="8"/>
        <v>435470</v>
      </c>
      <c r="AH50" s="130">
        <v>0</v>
      </c>
      <c r="AI50" s="130">
        <v>435470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179630</v>
      </c>
      <c r="AO50" s="130">
        <f t="shared" si="10"/>
        <v>45205</v>
      </c>
      <c r="AP50" s="130">
        <v>42632</v>
      </c>
      <c r="AQ50" s="130">
        <v>0</v>
      </c>
      <c r="AR50" s="130">
        <v>2573</v>
      </c>
      <c r="AS50" s="130">
        <v>0</v>
      </c>
      <c r="AT50" s="130">
        <f t="shared" si="11"/>
        <v>100751</v>
      </c>
      <c r="AU50" s="130">
        <v>0</v>
      </c>
      <c r="AV50" s="130">
        <v>100751</v>
      </c>
      <c r="AW50" s="130">
        <v>0</v>
      </c>
      <c r="AX50" s="130">
        <v>0</v>
      </c>
      <c r="AY50" s="130">
        <f t="shared" si="12"/>
        <v>33674</v>
      </c>
      <c r="AZ50" s="130">
        <v>0</v>
      </c>
      <c r="BA50" s="130">
        <v>33674</v>
      </c>
      <c r="BB50" s="130">
        <v>0</v>
      </c>
      <c r="BC50" s="130">
        <v>0</v>
      </c>
      <c r="BD50" s="131">
        <v>0</v>
      </c>
      <c r="BE50" s="130">
        <v>0</v>
      </c>
      <c r="BF50" s="130">
        <v>143196</v>
      </c>
      <c r="BG50" s="130">
        <f t="shared" si="13"/>
        <v>758296</v>
      </c>
      <c r="BH50" s="130">
        <f t="shared" si="31"/>
        <v>435470</v>
      </c>
      <c r="BI50" s="130">
        <f t="shared" si="32"/>
        <v>435470</v>
      </c>
      <c r="BJ50" s="130">
        <f t="shared" si="33"/>
        <v>0</v>
      </c>
      <c r="BK50" s="130">
        <f t="shared" si="34"/>
        <v>435470</v>
      </c>
      <c r="BL50" s="130">
        <f t="shared" si="35"/>
        <v>0</v>
      </c>
      <c r="BM50" s="130">
        <f t="shared" si="36"/>
        <v>0</v>
      </c>
      <c r="BN50" s="130">
        <f t="shared" si="37"/>
        <v>0</v>
      </c>
      <c r="BO50" s="131">
        <v>0</v>
      </c>
      <c r="BP50" s="130">
        <f t="shared" si="38"/>
        <v>179630</v>
      </c>
      <c r="BQ50" s="130">
        <f t="shared" si="39"/>
        <v>45205</v>
      </c>
      <c r="BR50" s="130">
        <f t="shared" si="40"/>
        <v>42632</v>
      </c>
      <c r="BS50" s="130">
        <f t="shared" si="41"/>
        <v>0</v>
      </c>
      <c r="BT50" s="130">
        <f t="shared" si="42"/>
        <v>2573</v>
      </c>
      <c r="BU50" s="130">
        <f t="shared" si="43"/>
        <v>0</v>
      </c>
      <c r="BV50" s="130">
        <f t="shared" si="44"/>
        <v>100751</v>
      </c>
      <c r="BW50" s="130">
        <f t="shared" si="49"/>
        <v>0</v>
      </c>
      <c r="BX50" s="130">
        <f t="shared" si="50"/>
        <v>100751</v>
      </c>
      <c r="BY50" s="130">
        <f t="shared" si="51"/>
        <v>0</v>
      </c>
      <c r="BZ50" s="130">
        <f t="shared" si="52"/>
        <v>0</v>
      </c>
      <c r="CA50" s="130">
        <f t="shared" si="53"/>
        <v>33674</v>
      </c>
      <c r="CB50" s="130">
        <f t="shared" si="54"/>
        <v>0</v>
      </c>
      <c r="CC50" s="130">
        <f t="shared" si="55"/>
        <v>33674</v>
      </c>
      <c r="CD50" s="130">
        <f t="shared" si="56"/>
        <v>0</v>
      </c>
      <c r="CE50" s="130">
        <f t="shared" si="45"/>
        <v>0</v>
      </c>
      <c r="CF50" s="131">
        <v>0</v>
      </c>
      <c r="CG50" s="130">
        <f t="shared" si="46"/>
        <v>0</v>
      </c>
      <c r="CH50" s="130">
        <f t="shared" si="47"/>
        <v>143196</v>
      </c>
      <c r="CI50" s="130">
        <f t="shared" si="48"/>
        <v>758296</v>
      </c>
    </row>
    <row r="51" spans="1:87" s="122" customFormat="1" ht="12" customHeight="1">
      <c r="A51" s="118" t="s">
        <v>42</v>
      </c>
      <c r="B51" s="133" t="s">
        <v>60</v>
      </c>
      <c r="C51" s="118" t="s">
        <v>61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108661</v>
      </c>
      <c r="M51" s="130">
        <f t="shared" si="3"/>
        <v>43683</v>
      </c>
      <c r="N51" s="130">
        <v>17952</v>
      </c>
      <c r="O51" s="130">
        <v>0</v>
      </c>
      <c r="P51" s="130">
        <v>25731</v>
      </c>
      <c r="Q51" s="130">
        <v>0</v>
      </c>
      <c r="R51" s="130">
        <f t="shared" si="4"/>
        <v>60263</v>
      </c>
      <c r="S51" s="130">
        <v>0</v>
      </c>
      <c r="T51" s="130">
        <v>60159</v>
      </c>
      <c r="U51" s="130">
        <v>104</v>
      </c>
      <c r="V51" s="130">
        <v>0</v>
      </c>
      <c r="W51" s="130">
        <f t="shared" si="5"/>
        <v>4715</v>
      </c>
      <c r="X51" s="130">
        <v>0</v>
      </c>
      <c r="Y51" s="130">
        <v>4715</v>
      </c>
      <c r="Z51" s="130">
        <v>0</v>
      </c>
      <c r="AA51" s="130">
        <v>0</v>
      </c>
      <c r="AB51" s="131">
        <v>0</v>
      </c>
      <c r="AC51" s="130">
        <v>0</v>
      </c>
      <c r="AD51" s="130">
        <v>13721</v>
      </c>
      <c r="AE51" s="130">
        <f t="shared" si="6"/>
        <v>122382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0</v>
      </c>
      <c r="BE51" s="130">
        <v>0</v>
      </c>
      <c r="BF51" s="130">
        <v>0</v>
      </c>
      <c r="BG51" s="130">
        <f t="shared" si="13"/>
        <v>0</v>
      </c>
      <c r="BH51" s="130">
        <f t="shared" si="31"/>
        <v>0</v>
      </c>
      <c r="BI51" s="130">
        <f t="shared" si="32"/>
        <v>0</v>
      </c>
      <c r="BJ51" s="130">
        <f t="shared" si="33"/>
        <v>0</v>
      </c>
      <c r="BK51" s="130">
        <f t="shared" si="34"/>
        <v>0</v>
      </c>
      <c r="BL51" s="130">
        <f t="shared" si="35"/>
        <v>0</v>
      </c>
      <c r="BM51" s="130">
        <f t="shared" si="36"/>
        <v>0</v>
      </c>
      <c r="BN51" s="130">
        <f t="shared" si="37"/>
        <v>0</v>
      </c>
      <c r="BO51" s="131">
        <v>0</v>
      </c>
      <c r="BP51" s="130">
        <f t="shared" si="38"/>
        <v>108661</v>
      </c>
      <c r="BQ51" s="130">
        <f t="shared" si="39"/>
        <v>43683</v>
      </c>
      <c r="BR51" s="130">
        <f t="shared" si="40"/>
        <v>17952</v>
      </c>
      <c r="BS51" s="130">
        <f t="shared" si="41"/>
        <v>0</v>
      </c>
      <c r="BT51" s="130">
        <f t="shared" si="42"/>
        <v>25731</v>
      </c>
      <c r="BU51" s="130">
        <f t="shared" si="43"/>
        <v>0</v>
      </c>
      <c r="BV51" s="130">
        <f t="shared" si="44"/>
        <v>60263</v>
      </c>
      <c r="BW51" s="130">
        <f t="shared" si="49"/>
        <v>0</v>
      </c>
      <c r="BX51" s="130">
        <f t="shared" si="50"/>
        <v>60159</v>
      </c>
      <c r="BY51" s="130">
        <f t="shared" si="51"/>
        <v>104</v>
      </c>
      <c r="BZ51" s="130">
        <f t="shared" si="52"/>
        <v>0</v>
      </c>
      <c r="CA51" s="130">
        <f t="shared" si="53"/>
        <v>4715</v>
      </c>
      <c r="CB51" s="130">
        <f t="shared" si="54"/>
        <v>0</v>
      </c>
      <c r="CC51" s="130">
        <f t="shared" si="55"/>
        <v>4715</v>
      </c>
      <c r="CD51" s="130">
        <f t="shared" si="56"/>
        <v>0</v>
      </c>
      <c r="CE51" s="130">
        <f t="shared" si="45"/>
        <v>0</v>
      </c>
      <c r="CF51" s="131">
        <v>0</v>
      </c>
      <c r="CG51" s="130">
        <f t="shared" si="46"/>
        <v>0</v>
      </c>
      <c r="CH51" s="130">
        <f t="shared" si="47"/>
        <v>13721</v>
      </c>
      <c r="CI51" s="130">
        <f t="shared" si="48"/>
        <v>122382</v>
      </c>
    </row>
    <row r="52" spans="1:87" s="122" customFormat="1" ht="12" customHeight="1">
      <c r="A52" s="118" t="s">
        <v>42</v>
      </c>
      <c r="B52" s="133" t="s">
        <v>62</v>
      </c>
      <c r="C52" s="118" t="s">
        <v>63</v>
      </c>
      <c r="D52" s="130">
        <f t="shared" si="0"/>
        <v>1260</v>
      </c>
      <c r="E52" s="130">
        <f t="shared" si="1"/>
        <v>1260</v>
      </c>
      <c r="F52" s="130">
        <v>0</v>
      </c>
      <c r="G52" s="130">
        <v>1260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479631</v>
      </c>
      <c r="M52" s="130">
        <f t="shared" si="3"/>
        <v>56649</v>
      </c>
      <c r="N52" s="130">
        <v>56649</v>
      </c>
      <c r="O52" s="130">
        <v>0</v>
      </c>
      <c r="P52" s="130">
        <v>0</v>
      </c>
      <c r="Q52" s="130">
        <v>0</v>
      </c>
      <c r="R52" s="130">
        <f t="shared" si="4"/>
        <v>214560</v>
      </c>
      <c r="S52" s="130">
        <v>0</v>
      </c>
      <c r="T52" s="130">
        <v>214560</v>
      </c>
      <c r="U52" s="130">
        <v>0</v>
      </c>
      <c r="V52" s="130">
        <v>0</v>
      </c>
      <c r="W52" s="130">
        <f t="shared" si="5"/>
        <v>208422</v>
      </c>
      <c r="X52" s="130">
        <v>0</v>
      </c>
      <c r="Y52" s="130">
        <v>183708</v>
      </c>
      <c r="Z52" s="130">
        <v>0</v>
      </c>
      <c r="AA52" s="130">
        <v>24714</v>
      </c>
      <c r="AB52" s="131">
        <v>0</v>
      </c>
      <c r="AC52" s="130">
        <v>0</v>
      </c>
      <c r="AD52" s="130">
        <v>0</v>
      </c>
      <c r="AE52" s="130">
        <f t="shared" si="6"/>
        <v>480891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257522</v>
      </c>
      <c r="AO52" s="130">
        <f t="shared" si="10"/>
        <v>21471</v>
      </c>
      <c r="AP52" s="130">
        <v>21471</v>
      </c>
      <c r="AQ52" s="130">
        <v>0</v>
      </c>
      <c r="AR52" s="130">
        <v>0</v>
      </c>
      <c r="AS52" s="130">
        <v>0</v>
      </c>
      <c r="AT52" s="130">
        <f t="shared" si="11"/>
        <v>120290</v>
      </c>
      <c r="AU52" s="130">
        <v>0</v>
      </c>
      <c r="AV52" s="130">
        <v>120290</v>
      </c>
      <c r="AW52" s="130">
        <v>0</v>
      </c>
      <c r="AX52" s="130">
        <v>0</v>
      </c>
      <c r="AY52" s="130">
        <f t="shared" si="12"/>
        <v>115761</v>
      </c>
      <c r="AZ52" s="130">
        <v>2943</v>
      </c>
      <c r="BA52" s="130">
        <v>112791</v>
      </c>
      <c r="BB52" s="130">
        <v>0</v>
      </c>
      <c r="BC52" s="130">
        <v>27</v>
      </c>
      <c r="BD52" s="131">
        <v>0</v>
      </c>
      <c r="BE52" s="130">
        <v>0</v>
      </c>
      <c r="BF52" s="130">
        <v>0</v>
      </c>
      <c r="BG52" s="130">
        <f t="shared" si="13"/>
        <v>257522</v>
      </c>
      <c r="BH52" s="130">
        <f t="shared" si="31"/>
        <v>1260</v>
      </c>
      <c r="BI52" s="130">
        <f t="shared" si="32"/>
        <v>1260</v>
      </c>
      <c r="BJ52" s="130">
        <f t="shared" si="33"/>
        <v>0</v>
      </c>
      <c r="BK52" s="130">
        <f t="shared" si="34"/>
        <v>1260</v>
      </c>
      <c r="BL52" s="130">
        <f t="shared" si="35"/>
        <v>0</v>
      </c>
      <c r="BM52" s="130">
        <f t="shared" si="36"/>
        <v>0</v>
      </c>
      <c r="BN52" s="130">
        <f t="shared" si="37"/>
        <v>0</v>
      </c>
      <c r="BO52" s="131">
        <v>0</v>
      </c>
      <c r="BP52" s="130">
        <f t="shared" si="38"/>
        <v>737153</v>
      </c>
      <c r="BQ52" s="130">
        <f t="shared" si="39"/>
        <v>78120</v>
      </c>
      <c r="BR52" s="130">
        <f t="shared" si="40"/>
        <v>78120</v>
      </c>
      <c r="BS52" s="130">
        <f t="shared" si="41"/>
        <v>0</v>
      </c>
      <c r="BT52" s="130">
        <f t="shared" si="42"/>
        <v>0</v>
      </c>
      <c r="BU52" s="130">
        <f t="shared" si="43"/>
        <v>0</v>
      </c>
      <c r="BV52" s="130">
        <f t="shared" si="44"/>
        <v>334850</v>
      </c>
      <c r="BW52" s="130">
        <f t="shared" si="49"/>
        <v>0</v>
      </c>
      <c r="BX52" s="130">
        <f t="shared" si="50"/>
        <v>334850</v>
      </c>
      <c r="BY52" s="130">
        <f t="shared" si="51"/>
        <v>0</v>
      </c>
      <c r="BZ52" s="130">
        <f t="shared" si="52"/>
        <v>0</v>
      </c>
      <c r="CA52" s="130">
        <f t="shared" si="53"/>
        <v>324183</v>
      </c>
      <c r="CB52" s="130">
        <f t="shared" si="54"/>
        <v>2943</v>
      </c>
      <c r="CC52" s="130">
        <f t="shared" si="55"/>
        <v>296499</v>
      </c>
      <c r="CD52" s="130">
        <f t="shared" si="56"/>
        <v>0</v>
      </c>
      <c r="CE52" s="130">
        <f t="shared" si="45"/>
        <v>24741</v>
      </c>
      <c r="CF52" s="131">
        <v>0</v>
      </c>
      <c r="CG52" s="130">
        <f t="shared" si="46"/>
        <v>0</v>
      </c>
      <c r="CH52" s="130">
        <f t="shared" si="47"/>
        <v>0</v>
      </c>
      <c r="CI52" s="130">
        <f t="shared" si="48"/>
        <v>738413</v>
      </c>
    </row>
    <row r="53" spans="1:87" s="122" customFormat="1" ht="12" customHeight="1">
      <c r="A53" s="118" t="s">
        <v>42</v>
      </c>
      <c r="B53" s="133" t="s">
        <v>64</v>
      </c>
      <c r="C53" s="118" t="s">
        <v>65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419495</v>
      </c>
      <c r="M53" s="130">
        <f t="shared" si="3"/>
        <v>76446</v>
      </c>
      <c r="N53" s="130">
        <v>62020</v>
      </c>
      <c r="O53" s="130">
        <v>0</v>
      </c>
      <c r="P53" s="130">
        <v>14426</v>
      </c>
      <c r="Q53" s="130">
        <v>0</v>
      </c>
      <c r="R53" s="130">
        <f t="shared" si="4"/>
        <v>158355</v>
      </c>
      <c r="S53" s="130">
        <v>0</v>
      </c>
      <c r="T53" s="130">
        <v>81536</v>
      </c>
      <c r="U53" s="130">
        <v>76819</v>
      </c>
      <c r="V53" s="130">
        <v>0</v>
      </c>
      <c r="W53" s="130">
        <f t="shared" si="5"/>
        <v>184694</v>
      </c>
      <c r="X53" s="130">
        <v>0</v>
      </c>
      <c r="Y53" s="130">
        <v>128100</v>
      </c>
      <c r="Z53" s="130">
        <v>56594</v>
      </c>
      <c r="AA53" s="130">
        <v>0</v>
      </c>
      <c r="AB53" s="131">
        <v>0</v>
      </c>
      <c r="AC53" s="130">
        <v>0</v>
      </c>
      <c r="AD53" s="130">
        <v>65000</v>
      </c>
      <c r="AE53" s="130">
        <f t="shared" si="6"/>
        <v>484495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0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0</v>
      </c>
      <c r="BH53" s="130">
        <f t="shared" si="31"/>
        <v>0</v>
      </c>
      <c r="BI53" s="130">
        <f t="shared" si="32"/>
        <v>0</v>
      </c>
      <c r="BJ53" s="130">
        <f t="shared" si="33"/>
        <v>0</v>
      </c>
      <c r="BK53" s="130">
        <f t="shared" si="34"/>
        <v>0</v>
      </c>
      <c r="BL53" s="130">
        <f t="shared" si="35"/>
        <v>0</v>
      </c>
      <c r="BM53" s="130">
        <f t="shared" si="36"/>
        <v>0</v>
      </c>
      <c r="BN53" s="130">
        <f t="shared" si="37"/>
        <v>0</v>
      </c>
      <c r="BO53" s="131">
        <v>0</v>
      </c>
      <c r="BP53" s="130">
        <f t="shared" si="38"/>
        <v>419495</v>
      </c>
      <c r="BQ53" s="130">
        <f t="shared" si="39"/>
        <v>76446</v>
      </c>
      <c r="BR53" s="130">
        <f t="shared" si="40"/>
        <v>62020</v>
      </c>
      <c r="BS53" s="130">
        <f t="shared" si="41"/>
        <v>0</v>
      </c>
      <c r="BT53" s="130">
        <f t="shared" si="42"/>
        <v>14426</v>
      </c>
      <c r="BU53" s="130">
        <f t="shared" si="43"/>
        <v>0</v>
      </c>
      <c r="BV53" s="130">
        <f t="shared" si="44"/>
        <v>158355</v>
      </c>
      <c r="BW53" s="130">
        <f t="shared" si="49"/>
        <v>0</v>
      </c>
      <c r="BX53" s="130">
        <f t="shared" si="50"/>
        <v>81536</v>
      </c>
      <c r="BY53" s="130">
        <f t="shared" si="51"/>
        <v>76819</v>
      </c>
      <c r="BZ53" s="130">
        <f t="shared" si="52"/>
        <v>0</v>
      </c>
      <c r="CA53" s="130">
        <f t="shared" si="53"/>
        <v>184694</v>
      </c>
      <c r="CB53" s="130">
        <f t="shared" si="54"/>
        <v>0</v>
      </c>
      <c r="CC53" s="130">
        <f t="shared" si="55"/>
        <v>128100</v>
      </c>
      <c r="CD53" s="130">
        <f t="shared" si="56"/>
        <v>56594</v>
      </c>
      <c r="CE53" s="130">
        <f t="shared" si="45"/>
        <v>0</v>
      </c>
      <c r="CF53" s="131">
        <v>0</v>
      </c>
      <c r="CG53" s="130">
        <f t="shared" si="46"/>
        <v>0</v>
      </c>
      <c r="CH53" s="130">
        <f t="shared" si="47"/>
        <v>65000</v>
      </c>
      <c r="CI53" s="130">
        <f t="shared" si="48"/>
        <v>484495</v>
      </c>
    </row>
    <row r="54" spans="1:87" s="122" customFormat="1" ht="12" customHeight="1">
      <c r="A54" s="118" t="s">
        <v>42</v>
      </c>
      <c r="B54" s="133" t="s">
        <v>66</v>
      </c>
      <c r="C54" s="118" t="s">
        <v>67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1321814</v>
      </c>
      <c r="M54" s="130">
        <f t="shared" si="3"/>
        <v>38092</v>
      </c>
      <c r="N54" s="130">
        <v>38092</v>
      </c>
      <c r="O54" s="130">
        <v>0</v>
      </c>
      <c r="P54" s="130">
        <v>0</v>
      </c>
      <c r="Q54" s="130">
        <v>0</v>
      </c>
      <c r="R54" s="130">
        <f t="shared" si="4"/>
        <v>660395</v>
      </c>
      <c r="S54" s="130">
        <v>0</v>
      </c>
      <c r="T54" s="130">
        <v>604688</v>
      </c>
      <c r="U54" s="130">
        <v>55707</v>
      </c>
      <c r="V54" s="130">
        <v>0</v>
      </c>
      <c r="W54" s="130">
        <f t="shared" si="5"/>
        <v>623327</v>
      </c>
      <c r="X54" s="130">
        <v>0</v>
      </c>
      <c r="Y54" s="130">
        <v>612884</v>
      </c>
      <c r="Z54" s="130">
        <v>10443</v>
      </c>
      <c r="AA54" s="130">
        <v>0</v>
      </c>
      <c r="AB54" s="131">
        <v>0</v>
      </c>
      <c r="AC54" s="130">
        <v>0</v>
      </c>
      <c r="AD54" s="130">
        <v>0</v>
      </c>
      <c r="AE54" s="130">
        <f t="shared" si="6"/>
        <v>1321814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487576</v>
      </c>
      <c r="AO54" s="130">
        <f t="shared" si="10"/>
        <v>26310</v>
      </c>
      <c r="AP54" s="130">
        <v>26310</v>
      </c>
      <c r="AQ54" s="130">
        <v>0</v>
      </c>
      <c r="AR54" s="130">
        <v>0</v>
      </c>
      <c r="AS54" s="130">
        <v>0</v>
      </c>
      <c r="AT54" s="130">
        <f t="shared" si="11"/>
        <v>340046</v>
      </c>
      <c r="AU54" s="130">
        <v>0</v>
      </c>
      <c r="AV54" s="130">
        <v>340046</v>
      </c>
      <c r="AW54" s="130">
        <v>0</v>
      </c>
      <c r="AX54" s="130">
        <v>0</v>
      </c>
      <c r="AY54" s="130">
        <f t="shared" si="12"/>
        <v>121220</v>
      </c>
      <c r="AZ54" s="130">
        <v>0</v>
      </c>
      <c r="BA54" s="130">
        <v>121220</v>
      </c>
      <c r="BB54" s="130">
        <v>0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487576</v>
      </c>
      <c r="BH54" s="130">
        <f t="shared" si="31"/>
        <v>0</v>
      </c>
      <c r="BI54" s="130">
        <f t="shared" si="32"/>
        <v>0</v>
      </c>
      <c r="BJ54" s="130">
        <f t="shared" si="33"/>
        <v>0</v>
      </c>
      <c r="BK54" s="130">
        <f t="shared" si="34"/>
        <v>0</v>
      </c>
      <c r="BL54" s="130">
        <f t="shared" si="35"/>
        <v>0</v>
      </c>
      <c r="BM54" s="130">
        <f t="shared" si="36"/>
        <v>0</v>
      </c>
      <c r="BN54" s="130">
        <f t="shared" si="37"/>
        <v>0</v>
      </c>
      <c r="BO54" s="131">
        <v>0</v>
      </c>
      <c r="BP54" s="130">
        <f t="shared" si="38"/>
        <v>1809390</v>
      </c>
      <c r="BQ54" s="130">
        <f t="shared" si="39"/>
        <v>64402</v>
      </c>
      <c r="BR54" s="130">
        <f t="shared" si="40"/>
        <v>64402</v>
      </c>
      <c r="BS54" s="130">
        <f t="shared" si="41"/>
        <v>0</v>
      </c>
      <c r="BT54" s="130">
        <f t="shared" si="42"/>
        <v>0</v>
      </c>
      <c r="BU54" s="130">
        <f t="shared" si="43"/>
        <v>0</v>
      </c>
      <c r="BV54" s="130">
        <f t="shared" si="44"/>
        <v>1000441</v>
      </c>
      <c r="BW54" s="130">
        <f t="shared" si="49"/>
        <v>0</v>
      </c>
      <c r="BX54" s="130">
        <f t="shared" si="50"/>
        <v>944734</v>
      </c>
      <c r="BY54" s="130">
        <f t="shared" si="51"/>
        <v>55707</v>
      </c>
      <c r="BZ54" s="130">
        <f t="shared" si="52"/>
        <v>0</v>
      </c>
      <c r="CA54" s="130">
        <f t="shared" si="53"/>
        <v>744547</v>
      </c>
      <c r="CB54" s="130">
        <f t="shared" si="54"/>
        <v>0</v>
      </c>
      <c r="CC54" s="130">
        <f t="shared" si="55"/>
        <v>734104</v>
      </c>
      <c r="CD54" s="130">
        <f t="shared" si="56"/>
        <v>10443</v>
      </c>
      <c r="CE54" s="130">
        <f t="shared" si="45"/>
        <v>0</v>
      </c>
      <c r="CF54" s="131">
        <v>0</v>
      </c>
      <c r="CG54" s="130">
        <f t="shared" si="46"/>
        <v>0</v>
      </c>
      <c r="CH54" s="130">
        <f t="shared" si="47"/>
        <v>0</v>
      </c>
      <c r="CI54" s="130">
        <f t="shared" si="48"/>
        <v>1809390</v>
      </c>
    </row>
    <row r="55" spans="1:87" s="122" customFormat="1" ht="12" customHeight="1">
      <c r="A55" s="118" t="s">
        <v>42</v>
      </c>
      <c r="B55" s="133" t="s">
        <v>68</v>
      </c>
      <c r="C55" s="118" t="s">
        <v>69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743971</v>
      </c>
      <c r="M55" s="130">
        <f t="shared" si="3"/>
        <v>135425</v>
      </c>
      <c r="N55" s="130">
        <v>135425</v>
      </c>
      <c r="O55" s="130">
        <v>0</v>
      </c>
      <c r="P55" s="130">
        <v>0</v>
      </c>
      <c r="Q55" s="130">
        <v>0</v>
      </c>
      <c r="R55" s="130">
        <f t="shared" si="4"/>
        <v>382637</v>
      </c>
      <c r="S55" s="130">
        <v>942</v>
      </c>
      <c r="T55" s="130">
        <v>368649</v>
      </c>
      <c r="U55" s="130">
        <v>13046</v>
      </c>
      <c r="V55" s="130">
        <v>0</v>
      </c>
      <c r="W55" s="130">
        <f t="shared" si="5"/>
        <v>225909</v>
      </c>
      <c r="X55" s="130">
        <v>70665</v>
      </c>
      <c r="Y55" s="130">
        <v>151035</v>
      </c>
      <c r="Z55" s="130">
        <v>3789</v>
      </c>
      <c r="AA55" s="130">
        <v>420</v>
      </c>
      <c r="AB55" s="131">
        <v>0</v>
      </c>
      <c r="AC55" s="130">
        <v>0</v>
      </c>
      <c r="AD55" s="130">
        <v>87475</v>
      </c>
      <c r="AE55" s="130">
        <f t="shared" si="6"/>
        <v>831446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190406</v>
      </c>
      <c r="AO55" s="130">
        <f t="shared" si="10"/>
        <v>6228</v>
      </c>
      <c r="AP55" s="130">
        <v>6228</v>
      </c>
      <c r="AQ55" s="130">
        <v>0</v>
      </c>
      <c r="AR55" s="130">
        <v>0</v>
      </c>
      <c r="AS55" s="130">
        <v>0</v>
      </c>
      <c r="AT55" s="130">
        <f t="shared" si="11"/>
        <v>121551</v>
      </c>
      <c r="AU55" s="130">
        <v>0</v>
      </c>
      <c r="AV55" s="130">
        <v>121551</v>
      </c>
      <c r="AW55" s="130">
        <v>0</v>
      </c>
      <c r="AX55" s="130">
        <v>0</v>
      </c>
      <c r="AY55" s="130">
        <f t="shared" si="12"/>
        <v>62627</v>
      </c>
      <c r="AZ55" s="130">
        <v>0</v>
      </c>
      <c r="BA55" s="130">
        <v>62627</v>
      </c>
      <c r="BB55" s="130">
        <v>0</v>
      </c>
      <c r="BC55" s="130">
        <v>0</v>
      </c>
      <c r="BD55" s="131">
        <v>0</v>
      </c>
      <c r="BE55" s="130">
        <v>0</v>
      </c>
      <c r="BF55" s="130">
        <v>3391</v>
      </c>
      <c r="BG55" s="130">
        <f t="shared" si="13"/>
        <v>193797</v>
      </c>
      <c r="BH55" s="130">
        <f t="shared" si="31"/>
        <v>0</v>
      </c>
      <c r="BI55" s="130">
        <f t="shared" si="32"/>
        <v>0</v>
      </c>
      <c r="BJ55" s="130">
        <f t="shared" si="33"/>
        <v>0</v>
      </c>
      <c r="BK55" s="130">
        <f t="shared" si="34"/>
        <v>0</v>
      </c>
      <c r="BL55" s="130">
        <f t="shared" si="35"/>
        <v>0</v>
      </c>
      <c r="BM55" s="130">
        <f t="shared" si="36"/>
        <v>0</v>
      </c>
      <c r="BN55" s="130">
        <f t="shared" si="37"/>
        <v>0</v>
      </c>
      <c r="BO55" s="131">
        <v>0</v>
      </c>
      <c r="BP55" s="130">
        <f t="shared" si="38"/>
        <v>934377</v>
      </c>
      <c r="BQ55" s="130">
        <f t="shared" si="39"/>
        <v>141653</v>
      </c>
      <c r="BR55" s="130">
        <f t="shared" si="40"/>
        <v>141653</v>
      </c>
      <c r="BS55" s="130">
        <f t="shared" si="41"/>
        <v>0</v>
      </c>
      <c r="BT55" s="130">
        <f t="shared" si="42"/>
        <v>0</v>
      </c>
      <c r="BU55" s="130">
        <f t="shared" si="43"/>
        <v>0</v>
      </c>
      <c r="BV55" s="130">
        <f t="shared" si="44"/>
        <v>504188</v>
      </c>
      <c r="BW55" s="130">
        <f t="shared" si="49"/>
        <v>942</v>
      </c>
      <c r="BX55" s="130">
        <f t="shared" si="50"/>
        <v>490200</v>
      </c>
      <c r="BY55" s="130">
        <f t="shared" si="51"/>
        <v>13046</v>
      </c>
      <c r="BZ55" s="130">
        <f t="shared" si="52"/>
        <v>0</v>
      </c>
      <c r="CA55" s="130">
        <f t="shared" si="53"/>
        <v>288536</v>
      </c>
      <c r="CB55" s="130">
        <f t="shared" si="54"/>
        <v>70665</v>
      </c>
      <c r="CC55" s="130">
        <f t="shared" si="55"/>
        <v>213662</v>
      </c>
      <c r="CD55" s="130">
        <f t="shared" si="56"/>
        <v>3789</v>
      </c>
      <c r="CE55" s="130">
        <f t="shared" si="45"/>
        <v>420</v>
      </c>
      <c r="CF55" s="131">
        <v>0</v>
      </c>
      <c r="CG55" s="130">
        <f t="shared" si="46"/>
        <v>0</v>
      </c>
      <c r="CH55" s="130">
        <f t="shared" si="47"/>
        <v>90866</v>
      </c>
      <c r="CI55" s="130">
        <f t="shared" si="48"/>
        <v>1025243</v>
      </c>
    </row>
    <row r="56" spans="1:87" s="122" customFormat="1" ht="12" customHeight="1">
      <c r="A56" s="118" t="s">
        <v>42</v>
      </c>
      <c r="B56" s="133" t="s">
        <v>70</v>
      </c>
      <c r="C56" s="118" t="s">
        <v>71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771256</v>
      </c>
      <c r="M56" s="130">
        <f t="shared" si="3"/>
        <v>116365</v>
      </c>
      <c r="N56" s="130">
        <v>59207</v>
      </c>
      <c r="O56" s="130">
        <v>0</v>
      </c>
      <c r="P56" s="130">
        <v>57158</v>
      </c>
      <c r="Q56" s="130">
        <v>0</v>
      </c>
      <c r="R56" s="130">
        <f t="shared" si="4"/>
        <v>2826</v>
      </c>
      <c r="S56" s="130">
        <v>0</v>
      </c>
      <c r="T56" s="130">
        <v>2826</v>
      </c>
      <c r="U56" s="130">
        <v>0</v>
      </c>
      <c r="V56" s="130">
        <v>0</v>
      </c>
      <c r="W56" s="130">
        <f t="shared" si="5"/>
        <v>652065</v>
      </c>
      <c r="X56" s="130">
        <v>0</v>
      </c>
      <c r="Y56" s="130">
        <v>420076</v>
      </c>
      <c r="Z56" s="130">
        <v>0</v>
      </c>
      <c r="AA56" s="130">
        <v>231989</v>
      </c>
      <c r="AB56" s="131">
        <v>0</v>
      </c>
      <c r="AC56" s="130">
        <v>0</v>
      </c>
      <c r="AD56" s="130">
        <v>488326</v>
      </c>
      <c r="AE56" s="130">
        <f t="shared" si="6"/>
        <v>1259582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0</v>
      </c>
      <c r="BG56" s="130">
        <f t="shared" si="13"/>
        <v>0</v>
      </c>
      <c r="BH56" s="130">
        <f t="shared" si="31"/>
        <v>0</v>
      </c>
      <c r="BI56" s="130">
        <f t="shared" si="32"/>
        <v>0</v>
      </c>
      <c r="BJ56" s="130">
        <f t="shared" si="33"/>
        <v>0</v>
      </c>
      <c r="BK56" s="130">
        <f t="shared" si="34"/>
        <v>0</v>
      </c>
      <c r="BL56" s="130">
        <f t="shared" si="35"/>
        <v>0</v>
      </c>
      <c r="BM56" s="130">
        <f t="shared" si="36"/>
        <v>0</v>
      </c>
      <c r="BN56" s="130">
        <f t="shared" si="37"/>
        <v>0</v>
      </c>
      <c r="BO56" s="131">
        <v>0</v>
      </c>
      <c r="BP56" s="130">
        <f t="shared" si="38"/>
        <v>771256</v>
      </c>
      <c r="BQ56" s="130">
        <f t="shared" si="39"/>
        <v>116365</v>
      </c>
      <c r="BR56" s="130">
        <f t="shared" si="40"/>
        <v>59207</v>
      </c>
      <c r="BS56" s="130">
        <f t="shared" si="41"/>
        <v>0</v>
      </c>
      <c r="BT56" s="130">
        <f t="shared" si="42"/>
        <v>57158</v>
      </c>
      <c r="BU56" s="130">
        <f t="shared" si="43"/>
        <v>0</v>
      </c>
      <c r="BV56" s="130">
        <f t="shared" si="44"/>
        <v>2826</v>
      </c>
      <c r="BW56" s="130">
        <f t="shared" si="49"/>
        <v>0</v>
      </c>
      <c r="BX56" s="130">
        <f t="shared" si="50"/>
        <v>2826</v>
      </c>
      <c r="BY56" s="130">
        <f t="shared" si="51"/>
        <v>0</v>
      </c>
      <c r="BZ56" s="130">
        <f t="shared" si="52"/>
        <v>0</v>
      </c>
      <c r="CA56" s="130">
        <f t="shared" si="53"/>
        <v>652065</v>
      </c>
      <c r="CB56" s="130">
        <f t="shared" si="54"/>
        <v>0</v>
      </c>
      <c r="CC56" s="130">
        <f t="shared" si="55"/>
        <v>420076</v>
      </c>
      <c r="CD56" s="130">
        <f t="shared" si="56"/>
        <v>0</v>
      </c>
      <c r="CE56" s="130">
        <f t="shared" si="45"/>
        <v>231989</v>
      </c>
      <c r="CF56" s="131">
        <v>0</v>
      </c>
      <c r="CG56" s="130">
        <f t="shared" si="46"/>
        <v>0</v>
      </c>
      <c r="CH56" s="130">
        <f t="shared" si="47"/>
        <v>488326</v>
      </c>
      <c r="CI56" s="130">
        <f t="shared" si="48"/>
        <v>1259582</v>
      </c>
    </row>
  </sheetData>
  <sheetProtection/>
  <autoFilter ref="A6:CI5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406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407</v>
      </c>
      <c r="B2" s="149" t="s">
        <v>408</v>
      </c>
      <c r="C2" s="158" t="s">
        <v>409</v>
      </c>
      <c r="D2" s="112" t="s">
        <v>410</v>
      </c>
      <c r="E2" s="91"/>
      <c r="F2" s="91"/>
      <c r="G2" s="91"/>
      <c r="H2" s="91"/>
      <c r="I2" s="91"/>
      <c r="J2" s="112" t="s">
        <v>411</v>
      </c>
      <c r="K2" s="47"/>
      <c r="L2" s="47"/>
      <c r="M2" s="47"/>
      <c r="N2" s="47"/>
      <c r="O2" s="47"/>
      <c r="P2" s="47"/>
      <c r="Q2" s="92"/>
      <c r="R2" s="112" t="s">
        <v>412</v>
      </c>
      <c r="S2" s="47"/>
      <c r="T2" s="47"/>
      <c r="U2" s="47"/>
      <c r="V2" s="47"/>
      <c r="W2" s="47"/>
      <c r="X2" s="47"/>
      <c r="Y2" s="92"/>
      <c r="Z2" s="112" t="s">
        <v>413</v>
      </c>
      <c r="AA2" s="47"/>
      <c r="AB2" s="47"/>
      <c r="AC2" s="47"/>
      <c r="AD2" s="47"/>
      <c r="AE2" s="47"/>
      <c r="AF2" s="47"/>
      <c r="AG2" s="92"/>
      <c r="AH2" s="112" t="s">
        <v>414</v>
      </c>
      <c r="AI2" s="47"/>
      <c r="AJ2" s="47"/>
      <c r="AK2" s="47"/>
      <c r="AL2" s="47"/>
      <c r="AM2" s="47"/>
      <c r="AN2" s="47"/>
      <c r="AO2" s="92"/>
      <c r="AP2" s="112" t="s">
        <v>415</v>
      </c>
      <c r="AQ2" s="47"/>
      <c r="AR2" s="47"/>
      <c r="AS2" s="47"/>
      <c r="AT2" s="47"/>
      <c r="AU2" s="47"/>
      <c r="AV2" s="47"/>
      <c r="AW2" s="92"/>
      <c r="AX2" s="112" t="s">
        <v>416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417</v>
      </c>
      <c r="E4" s="47"/>
      <c r="F4" s="95"/>
      <c r="G4" s="96" t="s">
        <v>418</v>
      </c>
      <c r="H4" s="47"/>
      <c r="I4" s="95"/>
      <c r="J4" s="161" t="s">
        <v>419</v>
      </c>
      <c r="K4" s="158" t="s">
        <v>420</v>
      </c>
      <c r="L4" s="96" t="s">
        <v>417</v>
      </c>
      <c r="M4" s="47"/>
      <c r="N4" s="95"/>
      <c r="O4" s="96" t="s">
        <v>418</v>
      </c>
      <c r="P4" s="47"/>
      <c r="Q4" s="95"/>
      <c r="R4" s="161" t="s">
        <v>419</v>
      </c>
      <c r="S4" s="158" t="s">
        <v>420</v>
      </c>
      <c r="T4" s="96" t="s">
        <v>417</v>
      </c>
      <c r="U4" s="47"/>
      <c r="V4" s="95"/>
      <c r="W4" s="96" t="s">
        <v>418</v>
      </c>
      <c r="X4" s="47"/>
      <c r="Y4" s="95"/>
      <c r="Z4" s="161" t="s">
        <v>419</v>
      </c>
      <c r="AA4" s="158" t="s">
        <v>420</v>
      </c>
      <c r="AB4" s="96" t="s">
        <v>417</v>
      </c>
      <c r="AC4" s="47"/>
      <c r="AD4" s="95"/>
      <c r="AE4" s="96" t="s">
        <v>418</v>
      </c>
      <c r="AF4" s="47"/>
      <c r="AG4" s="95"/>
      <c r="AH4" s="161" t="s">
        <v>419</v>
      </c>
      <c r="AI4" s="158" t="s">
        <v>420</v>
      </c>
      <c r="AJ4" s="96" t="s">
        <v>417</v>
      </c>
      <c r="AK4" s="47"/>
      <c r="AL4" s="95"/>
      <c r="AM4" s="96" t="s">
        <v>418</v>
      </c>
      <c r="AN4" s="47"/>
      <c r="AO4" s="95"/>
      <c r="AP4" s="161" t="s">
        <v>419</v>
      </c>
      <c r="AQ4" s="158" t="s">
        <v>420</v>
      </c>
      <c r="AR4" s="96" t="s">
        <v>417</v>
      </c>
      <c r="AS4" s="47"/>
      <c r="AT4" s="95"/>
      <c r="AU4" s="96" t="s">
        <v>418</v>
      </c>
      <c r="AV4" s="47"/>
      <c r="AW4" s="95"/>
      <c r="AX4" s="161" t="s">
        <v>419</v>
      </c>
      <c r="AY4" s="158" t="s">
        <v>420</v>
      </c>
      <c r="AZ4" s="96" t="s">
        <v>417</v>
      </c>
      <c r="BA4" s="47"/>
      <c r="BB4" s="95"/>
      <c r="BC4" s="96" t="s">
        <v>418</v>
      </c>
      <c r="BD4" s="47"/>
      <c r="BE4" s="95"/>
    </row>
    <row r="5" spans="1:57" ht="22.5">
      <c r="A5" s="162"/>
      <c r="B5" s="150"/>
      <c r="C5" s="159"/>
      <c r="D5" s="113" t="s">
        <v>421</v>
      </c>
      <c r="E5" s="102" t="s">
        <v>422</v>
      </c>
      <c r="F5" s="53" t="s">
        <v>423</v>
      </c>
      <c r="G5" s="95" t="s">
        <v>421</v>
      </c>
      <c r="H5" s="102" t="s">
        <v>422</v>
      </c>
      <c r="I5" s="53" t="s">
        <v>423</v>
      </c>
      <c r="J5" s="162"/>
      <c r="K5" s="159"/>
      <c r="L5" s="113" t="s">
        <v>421</v>
      </c>
      <c r="M5" s="102" t="s">
        <v>422</v>
      </c>
      <c r="N5" s="53" t="s">
        <v>424</v>
      </c>
      <c r="O5" s="113" t="s">
        <v>421</v>
      </c>
      <c r="P5" s="102" t="s">
        <v>422</v>
      </c>
      <c r="Q5" s="53" t="s">
        <v>424</v>
      </c>
      <c r="R5" s="162"/>
      <c r="S5" s="159"/>
      <c r="T5" s="113" t="s">
        <v>421</v>
      </c>
      <c r="U5" s="102" t="s">
        <v>422</v>
      </c>
      <c r="V5" s="53" t="s">
        <v>424</v>
      </c>
      <c r="W5" s="113" t="s">
        <v>421</v>
      </c>
      <c r="X5" s="102" t="s">
        <v>422</v>
      </c>
      <c r="Y5" s="53" t="s">
        <v>424</v>
      </c>
      <c r="Z5" s="162"/>
      <c r="AA5" s="159"/>
      <c r="AB5" s="113" t="s">
        <v>421</v>
      </c>
      <c r="AC5" s="102" t="s">
        <v>422</v>
      </c>
      <c r="AD5" s="53" t="s">
        <v>424</v>
      </c>
      <c r="AE5" s="113" t="s">
        <v>421</v>
      </c>
      <c r="AF5" s="102" t="s">
        <v>422</v>
      </c>
      <c r="AG5" s="53" t="s">
        <v>424</v>
      </c>
      <c r="AH5" s="162"/>
      <c r="AI5" s="159"/>
      <c r="AJ5" s="113" t="s">
        <v>421</v>
      </c>
      <c r="AK5" s="102" t="s">
        <v>422</v>
      </c>
      <c r="AL5" s="53" t="s">
        <v>424</v>
      </c>
      <c r="AM5" s="113" t="s">
        <v>421</v>
      </c>
      <c r="AN5" s="102" t="s">
        <v>422</v>
      </c>
      <c r="AO5" s="53" t="s">
        <v>424</v>
      </c>
      <c r="AP5" s="162"/>
      <c r="AQ5" s="159"/>
      <c r="AR5" s="113" t="s">
        <v>421</v>
      </c>
      <c r="AS5" s="102" t="s">
        <v>422</v>
      </c>
      <c r="AT5" s="53" t="s">
        <v>424</v>
      </c>
      <c r="AU5" s="113" t="s">
        <v>421</v>
      </c>
      <c r="AV5" s="102" t="s">
        <v>422</v>
      </c>
      <c r="AW5" s="53" t="s">
        <v>424</v>
      </c>
      <c r="AX5" s="162"/>
      <c r="AY5" s="159"/>
      <c r="AZ5" s="113" t="s">
        <v>421</v>
      </c>
      <c r="BA5" s="102" t="s">
        <v>422</v>
      </c>
      <c r="BB5" s="53" t="s">
        <v>424</v>
      </c>
      <c r="BC5" s="113" t="s">
        <v>421</v>
      </c>
      <c r="BD5" s="102" t="s">
        <v>422</v>
      </c>
      <c r="BE5" s="53" t="s">
        <v>424</v>
      </c>
    </row>
    <row r="6" spans="1:57" s="127" customFormat="1" ht="13.5">
      <c r="A6" s="163"/>
      <c r="B6" s="151"/>
      <c r="C6" s="160"/>
      <c r="D6" s="114" t="s">
        <v>425</v>
      </c>
      <c r="E6" s="115" t="s">
        <v>425</v>
      </c>
      <c r="F6" s="115" t="s">
        <v>425</v>
      </c>
      <c r="G6" s="114" t="s">
        <v>425</v>
      </c>
      <c r="H6" s="115" t="s">
        <v>425</v>
      </c>
      <c r="I6" s="115" t="s">
        <v>425</v>
      </c>
      <c r="J6" s="163"/>
      <c r="K6" s="160"/>
      <c r="L6" s="114" t="s">
        <v>425</v>
      </c>
      <c r="M6" s="115" t="s">
        <v>425</v>
      </c>
      <c r="N6" s="115" t="s">
        <v>425</v>
      </c>
      <c r="O6" s="114" t="s">
        <v>425</v>
      </c>
      <c r="P6" s="115" t="s">
        <v>425</v>
      </c>
      <c r="Q6" s="115" t="s">
        <v>425</v>
      </c>
      <c r="R6" s="163"/>
      <c r="S6" s="160"/>
      <c r="T6" s="114" t="s">
        <v>425</v>
      </c>
      <c r="U6" s="115" t="s">
        <v>425</v>
      </c>
      <c r="V6" s="115" t="s">
        <v>425</v>
      </c>
      <c r="W6" s="114" t="s">
        <v>425</v>
      </c>
      <c r="X6" s="115" t="s">
        <v>425</v>
      </c>
      <c r="Y6" s="115" t="s">
        <v>425</v>
      </c>
      <c r="Z6" s="163"/>
      <c r="AA6" s="160"/>
      <c r="AB6" s="114" t="s">
        <v>425</v>
      </c>
      <c r="AC6" s="115" t="s">
        <v>425</v>
      </c>
      <c r="AD6" s="115" t="s">
        <v>425</v>
      </c>
      <c r="AE6" s="114" t="s">
        <v>425</v>
      </c>
      <c r="AF6" s="115" t="s">
        <v>425</v>
      </c>
      <c r="AG6" s="115" t="s">
        <v>425</v>
      </c>
      <c r="AH6" s="163"/>
      <c r="AI6" s="160"/>
      <c r="AJ6" s="114" t="s">
        <v>425</v>
      </c>
      <c r="AK6" s="115" t="s">
        <v>425</v>
      </c>
      <c r="AL6" s="115" t="s">
        <v>425</v>
      </c>
      <c r="AM6" s="114" t="s">
        <v>425</v>
      </c>
      <c r="AN6" s="115" t="s">
        <v>425</v>
      </c>
      <c r="AO6" s="115" t="s">
        <v>425</v>
      </c>
      <c r="AP6" s="163"/>
      <c r="AQ6" s="160"/>
      <c r="AR6" s="114" t="s">
        <v>425</v>
      </c>
      <c r="AS6" s="115" t="s">
        <v>425</v>
      </c>
      <c r="AT6" s="115" t="s">
        <v>425</v>
      </c>
      <c r="AU6" s="114" t="s">
        <v>425</v>
      </c>
      <c r="AV6" s="115" t="s">
        <v>425</v>
      </c>
      <c r="AW6" s="115" t="s">
        <v>425</v>
      </c>
      <c r="AX6" s="163"/>
      <c r="AY6" s="160"/>
      <c r="AZ6" s="114" t="s">
        <v>425</v>
      </c>
      <c r="BA6" s="115" t="s">
        <v>425</v>
      </c>
      <c r="BB6" s="115" t="s">
        <v>425</v>
      </c>
      <c r="BC6" s="114" t="s">
        <v>425</v>
      </c>
      <c r="BD6" s="115" t="s">
        <v>425</v>
      </c>
      <c r="BE6" s="115" t="s">
        <v>425</v>
      </c>
    </row>
    <row r="7" spans="1:57" s="122" customFormat="1" ht="12" customHeight="1">
      <c r="A7" s="190" t="s">
        <v>308</v>
      </c>
      <c r="B7" s="193">
        <v>22000</v>
      </c>
      <c r="C7" s="190" t="s">
        <v>404</v>
      </c>
      <c r="D7" s="192">
        <f>SUM(D8:D186)</f>
        <v>651705</v>
      </c>
      <c r="E7" s="192">
        <f>SUM(E8:E186)</f>
        <v>5198973</v>
      </c>
      <c r="F7" s="192">
        <f>SUM(F8:F186)</f>
        <v>5850678</v>
      </c>
      <c r="G7" s="192">
        <f>SUM(G8:G186)</f>
        <v>0</v>
      </c>
      <c r="H7" s="192">
        <f>SUM(H8:H186)</f>
        <v>2218128</v>
      </c>
      <c r="I7" s="192">
        <f>SUM(I8:I186)</f>
        <v>2218128</v>
      </c>
      <c r="J7" s="194">
        <f>COUNTIF(J8:J186,"&lt;&gt;")</f>
        <v>24</v>
      </c>
      <c r="K7" s="194">
        <f>COUNTIF(K8:K186,"&lt;&gt;")</f>
        <v>24</v>
      </c>
      <c r="L7" s="192">
        <f>SUM(L8:L186)</f>
        <v>528840</v>
      </c>
      <c r="M7" s="192">
        <f>SUM(M8:M186)</f>
        <v>4199770</v>
      </c>
      <c r="N7" s="192">
        <f>SUM(N8:N186)</f>
        <v>4728610</v>
      </c>
      <c r="O7" s="192">
        <f>SUM(O8:O186)</f>
        <v>0</v>
      </c>
      <c r="P7" s="192">
        <f>SUM(P8:P186)</f>
        <v>1969626</v>
      </c>
      <c r="Q7" s="192">
        <f>SUM(Q8:Q186)</f>
        <v>1969626</v>
      </c>
      <c r="R7" s="194">
        <f>COUNTIF(R8:R186,"&lt;&gt;")</f>
        <v>6</v>
      </c>
      <c r="S7" s="194">
        <f>COUNTIF(S8:S186,"&lt;&gt;")</f>
        <v>6</v>
      </c>
      <c r="T7" s="192">
        <f>SUM(T8:T186)</f>
        <v>122865</v>
      </c>
      <c r="U7" s="192">
        <f>SUM(U8:U186)</f>
        <v>691886</v>
      </c>
      <c r="V7" s="192">
        <f>SUM(V8:V186)</f>
        <v>814751</v>
      </c>
      <c r="W7" s="192">
        <f>SUM(W8:W186)</f>
        <v>0</v>
      </c>
      <c r="X7" s="192">
        <f>SUM(X8:X186)</f>
        <v>151108</v>
      </c>
      <c r="Y7" s="192">
        <f>SUM(Y8:Y186)</f>
        <v>151108</v>
      </c>
      <c r="Z7" s="194">
        <f>COUNTIF(Z8:Z186,"&lt;&gt;")</f>
        <v>1</v>
      </c>
      <c r="AA7" s="194">
        <f>COUNTIF(AA8:AA186,"&lt;&gt;")</f>
        <v>1</v>
      </c>
      <c r="AB7" s="192">
        <f>SUM(AB8:AB186)</f>
        <v>0</v>
      </c>
      <c r="AC7" s="192">
        <f>SUM(AC8:AC186)</f>
        <v>307317</v>
      </c>
      <c r="AD7" s="192">
        <f>SUM(AD8:AD186)</f>
        <v>307317</v>
      </c>
      <c r="AE7" s="192">
        <f>SUM(AE8:AE186)</f>
        <v>0</v>
      </c>
      <c r="AF7" s="192">
        <f>SUM(AF8:AF186)</f>
        <v>97394</v>
      </c>
      <c r="AG7" s="192">
        <f>SUM(AG8:AG186)</f>
        <v>97394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308</v>
      </c>
      <c r="B8" s="133" t="s">
        <v>309</v>
      </c>
      <c r="C8" s="118" t="s">
        <v>310</v>
      </c>
      <c r="D8" s="120">
        <f aca="true" t="shared" si="0" ref="D8:D42">SUM(L8,T8,AB8,AJ8,AR8,AZ8)</f>
        <v>0</v>
      </c>
      <c r="E8" s="120">
        <f aca="true" t="shared" si="1" ref="E8:E42">SUM(M8,U8,AC8,AK8,AS8,BA8)</f>
        <v>0</v>
      </c>
      <c r="F8" s="120">
        <f aca="true" t="shared" si="2" ref="F8:F42">SUM(D8:E8)</f>
        <v>0</v>
      </c>
      <c r="G8" s="120">
        <f aca="true" t="shared" si="3" ref="G8:G42">SUM(O8,W8,AE8,AM8,AU8,BC8)</f>
        <v>0</v>
      </c>
      <c r="H8" s="120">
        <f aca="true" t="shared" si="4" ref="H8:H42">SUM(P8,X8,AF8,AN8,AV8,BD8)</f>
        <v>0</v>
      </c>
      <c r="I8" s="120">
        <f aca="true" t="shared" si="5" ref="I8:I42">SUM(G8:H8)</f>
        <v>0</v>
      </c>
      <c r="J8" s="123"/>
      <c r="K8" s="124"/>
      <c r="L8" s="120">
        <v>0</v>
      </c>
      <c r="M8" s="120">
        <v>0</v>
      </c>
      <c r="N8" s="120">
        <f aca="true" t="shared" si="6" ref="N8:N42">SUM(L8,+M8)</f>
        <v>0</v>
      </c>
      <c r="O8" s="120">
        <v>0</v>
      </c>
      <c r="P8" s="120">
        <v>0</v>
      </c>
      <c r="Q8" s="120">
        <f aca="true" t="shared" si="7" ref="Q8:Q42">SUM(O8,+P8)</f>
        <v>0</v>
      </c>
      <c r="R8" s="123"/>
      <c r="S8" s="124"/>
      <c r="T8" s="120">
        <v>0</v>
      </c>
      <c r="U8" s="120">
        <v>0</v>
      </c>
      <c r="V8" s="120">
        <f aca="true" t="shared" si="8" ref="V8:V42">+SUM(T8,U8)</f>
        <v>0</v>
      </c>
      <c r="W8" s="120">
        <v>0</v>
      </c>
      <c r="X8" s="120">
        <v>0</v>
      </c>
      <c r="Y8" s="120">
        <f aca="true" t="shared" si="9" ref="Y8:Y42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2">+SUM(AB8,AC8)</f>
        <v>0</v>
      </c>
      <c r="AE8" s="120">
        <v>0</v>
      </c>
      <c r="AF8" s="120">
        <v>0</v>
      </c>
      <c r="AG8" s="120">
        <f aca="true" t="shared" si="11" ref="AG8:AG42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2">SUM(AJ8,+AK8)</f>
        <v>0</v>
      </c>
      <c r="AM8" s="120">
        <v>0</v>
      </c>
      <c r="AN8" s="120">
        <v>0</v>
      </c>
      <c r="AO8" s="120">
        <f aca="true" t="shared" si="13" ref="AO8:AO42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2">SUM(AR8,+AS8)</f>
        <v>0</v>
      </c>
      <c r="AU8" s="120">
        <v>0</v>
      </c>
      <c r="AV8" s="120">
        <v>0</v>
      </c>
      <c r="AW8" s="120">
        <f aca="true" t="shared" si="15" ref="AW8:AW42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2">SUM(AZ8,BA8)</f>
        <v>0</v>
      </c>
      <c r="BC8" s="120">
        <v>0</v>
      </c>
      <c r="BD8" s="120">
        <v>0</v>
      </c>
      <c r="BE8" s="120">
        <f aca="true" t="shared" si="17" ref="BE8:BE42">SUM(BC8,+BD8)</f>
        <v>0</v>
      </c>
    </row>
    <row r="9" spans="1:57" s="122" customFormat="1" ht="12" customHeight="1">
      <c r="A9" s="118" t="s">
        <v>308</v>
      </c>
      <c r="B9" s="133" t="s">
        <v>311</v>
      </c>
      <c r="C9" s="118" t="s">
        <v>312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308</v>
      </c>
      <c r="B10" s="133" t="s">
        <v>313</v>
      </c>
      <c r="C10" s="118" t="s">
        <v>314</v>
      </c>
      <c r="D10" s="120">
        <f t="shared" si="0"/>
        <v>0</v>
      </c>
      <c r="E10" s="120">
        <f t="shared" si="1"/>
        <v>46807</v>
      </c>
      <c r="F10" s="120">
        <f t="shared" si="2"/>
        <v>46807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 t="s">
        <v>315</v>
      </c>
      <c r="K10" s="124" t="s">
        <v>316</v>
      </c>
      <c r="L10" s="120">
        <v>0</v>
      </c>
      <c r="M10" s="120">
        <v>46807</v>
      </c>
      <c r="N10" s="120">
        <f t="shared" si="6"/>
        <v>46807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308</v>
      </c>
      <c r="B11" s="133" t="s">
        <v>317</v>
      </c>
      <c r="C11" s="118" t="s">
        <v>318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308</v>
      </c>
      <c r="B12" s="133" t="s">
        <v>319</v>
      </c>
      <c r="C12" s="118" t="s">
        <v>320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308</v>
      </c>
      <c r="B13" s="133" t="s">
        <v>321</v>
      </c>
      <c r="C13" s="118" t="s">
        <v>322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308</v>
      </c>
      <c r="B14" s="133" t="s">
        <v>323</v>
      </c>
      <c r="C14" s="118" t="s">
        <v>324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308</v>
      </c>
      <c r="B15" s="133" t="s">
        <v>325</v>
      </c>
      <c r="C15" s="118" t="s">
        <v>326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28954</v>
      </c>
      <c r="I15" s="130">
        <f t="shared" si="5"/>
        <v>28954</v>
      </c>
      <c r="J15" s="119" t="s">
        <v>327</v>
      </c>
      <c r="K15" s="118" t="s">
        <v>402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28954</v>
      </c>
      <c r="Q15" s="130">
        <f t="shared" si="7"/>
        <v>28954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308</v>
      </c>
      <c r="B16" s="133" t="s">
        <v>328</v>
      </c>
      <c r="C16" s="118" t="s">
        <v>329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308</v>
      </c>
      <c r="B17" s="133" t="s">
        <v>330</v>
      </c>
      <c r="C17" s="118" t="s">
        <v>331</v>
      </c>
      <c r="D17" s="130">
        <f t="shared" si="0"/>
        <v>0</v>
      </c>
      <c r="E17" s="130">
        <f t="shared" si="1"/>
        <v>281260</v>
      </c>
      <c r="F17" s="130">
        <f t="shared" si="2"/>
        <v>281260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 t="s">
        <v>332</v>
      </c>
      <c r="K17" s="118" t="s">
        <v>333</v>
      </c>
      <c r="L17" s="130">
        <v>0</v>
      </c>
      <c r="M17" s="130">
        <v>281260</v>
      </c>
      <c r="N17" s="130">
        <f t="shared" si="6"/>
        <v>281260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308</v>
      </c>
      <c r="B18" s="133" t="s">
        <v>334</v>
      </c>
      <c r="C18" s="118" t="s">
        <v>335</v>
      </c>
      <c r="D18" s="130">
        <f t="shared" si="0"/>
        <v>0</v>
      </c>
      <c r="E18" s="130">
        <f t="shared" si="1"/>
        <v>549620</v>
      </c>
      <c r="F18" s="130">
        <f t="shared" si="2"/>
        <v>549620</v>
      </c>
      <c r="G18" s="130">
        <f t="shared" si="3"/>
        <v>0</v>
      </c>
      <c r="H18" s="130">
        <f t="shared" si="4"/>
        <v>249541</v>
      </c>
      <c r="I18" s="130">
        <f t="shared" si="5"/>
        <v>249541</v>
      </c>
      <c r="J18" s="119" t="s">
        <v>336</v>
      </c>
      <c r="K18" s="118" t="s">
        <v>337</v>
      </c>
      <c r="L18" s="130">
        <v>0</v>
      </c>
      <c r="M18" s="130">
        <v>549620</v>
      </c>
      <c r="N18" s="130">
        <f t="shared" si="6"/>
        <v>549620</v>
      </c>
      <c r="O18" s="130">
        <v>0</v>
      </c>
      <c r="P18" s="130">
        <v>249541</v>
      </c>
      <c r="Q18" s="130">
        <f t="shared" si="7"/>
        <v>249541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308</v>
      </c>
      <c r="B19" s="133" t="s">
        <v>338</v>
      </c>
      <c r="C19" s="118" t="s">
        <v>339</v>
      </c>
      <c r="D19" s="130">
        <f t="shared" si="0"/>
        <v>266911</v>
      </c>
      <c r="E19" s="130">
        <f t="shared" si="1"/>
        <v>267470</v>
      </c>
      <c r="F19" s="130">
        <f t="shared" si="2"/>
        <v>534381</v>
      </c>
      <c r="G19" s="130">
        <f t="shared" si="3"/>
        <v>0</v>
      </c>
      <c r="H19" s="130">
        <f t="shared" si="4"/>
        <v>53079</v>
      </c>
      <c r="I19" s="130">
        <f t="shared" si="5"/>
        <v>53079</v>
      </c>
      <c r="J19" s="119" t="s">
        <v>340</v>
      </c>
      <c r="K19" s="118" t="s">
        <v>341</v>
      </c>
      <c r="L19" s="130">
        <v>266911</v>
      </c>
      <c r="M19" s="130">
        <v>267470</v>
      </c>
      <c r="N19" s="130">
        <f t="shared" si="6"/>
        <v>534381</v>
      </c>
      <c r="O19" s="130">
        <v>0</v>
      </c>
      <c r="P19" s="130">
        <v>0</v>
      </c>
      <c r="Q19" s="130">
        <f t="shared" si="7"/>
        <v>0</v>
      </c>
      <c r="R19" s="119" t="s">
        <v>342</v>
      </c>
      <c r="S19" s="118" t="s">
        <v>343</v>
      </c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53079</v>
      </c>
      <c r="Y19" s="130">
        <f t="shared" si="9"/>
        <v>53079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308</v>
      </c>
      <c r="B20" s="133" t="s">
        <v>344</v>
      </c>
      <c r="C20" s="118" t="s">
        <v>345</v>
      </c>
      <c r="D20" s="130">
        <f t="shared" si="0"/>
        <v>0</v>
      </c>
      <c r="E20" s="130">
        <f t="shared" si="1"/>
        <v>508564</v>
      </c>
      <c r="F20" s="130">
        <f t="shared" si="2"/>
        <v>508564</v>
      </c>
      <c r="G20" s="130">
        <f t="shared" si="3"/>
        <v>0</v>
      </c>
      <c r="H20" s="130">
        <f t="shared" si="4"/>
        <v>238035</v>
      </c>
      <c r="I20" s="130">
        <f t="shared" si="5"/>
        <v>238035</v>
      </c>
      <c r="J20" s="119" t="s">
        <v>336</v>
      </c>
      <c r="K20" s="118" t="s">
        <v>337</v>
      </c>
      <c r="L20" s="130">
        <v>0</v>
      </c>
      <c r="M20" s="130">
        <v>508564</v>
      </c>
      <c r="N20" s="130">
        <f t="shared" si="6"/>
        <v>508564</v>
      </c>
      <c r="O20" s="130">
        <v>0</v>
      </c>
      <c r="P20" s="130">
        <v>238035</v>
      </c>
      <c r="Q20" s="130">
        <f t="shared" si="7"/>
        <v>238035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308</v>
      </c>
      <c r="B21" s="133" t="s">
        <v>346</v>
      </c>
      <c r="C21" s="118" t="s">
        <v>347</v>
      </c>
      <c r="D21" s="130">
        <f t="shared" si="0"/>
        <v>36861</v>
      </c>
      <c r="E21" s="130">
        <f t="shared" si="1"/>
        <v>1064355</v>
      </c>
      <c r="F21" s="130">
        <f t="shared" si="2"/>
        <v>1101216</v>
      </c>
      <c r="G21" s="130">
        <f t="shared" si="3"/>
        <v>0</v>
      </c>
      <c r="H21" s="130">
        <f t="shared" si="4"/>
        <v>202898</v>
      </c>
      <c r="I21" s="130">
        <f t="shared" si="5"/>
        <v>202898</v>
      </c>
      <c r="J21" s="119" t="s">
        <v>348</v>
      </c>
      <c r="K21" s="118" t="s">
        <v>397</v>
      </c>
      <c r="L21" s="130">
        <v>36861</v>
      </c>
      <c r="M21" s="130">
        <v>1064355</v>
      </c>
      <c r="N21" s="130">
        <f t="shared" si="6"/>
        <v>1101216</v>
      </c>
      <c r="O21" s="130">
        <v>0</v>
      </c>
      <c r="P21" s="130">
        <v>202898</v>
      </c>
      <c r="Q21" s="130">
        <f t="shared" si="7"/>
        <v>202898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308</v>
      </c>
      <c r="B22" s="133" t="s">
        <v>349</v>
      </c>
      <c r="C22" s="118" t="s">
        <v>350</v>
      </c>
      <c r="D22" s="130">
        <f t="shared" si="0"/>
        <v>1071</v>
      </c>
      <c r="E22" s="130">
        <f t="shared" si="1"/>
        <v>413859</v>
      </c>
      <c r="F22" s="130">
        <f t="shared" si="2"/>
        <v>414930</v>
      </c>
      <c r="G22" s="130">
        <f t="shared" si="3"/>
        <v>0</v>
      </c>
      <c r="H22" s="130">
        <f t="shared" si="4"/>
        <v>204318</v>
      </c>
      <c r="I22" s="130">
        <f t="shared" si="5"/>
        <v>204318</v>
      </c>
      <c r="J22" s="119" t="s">
        <v>351</v>
      </c>
      <c r="K22" s="118" t="s">
        <v>352</v>
      </c>
      <c r="L22" s="130">
        <v>1071</v>
      </c>
      <c r="M22" s="130">
        <v>278068</v>
      </c>
      <c r="N22" s="130">
        <f t="shared" si="6"/>
        <v>279139</v>
      </c>
      <c r="O22" s="130">
        <v>0</v>
      </c>
      <c r="P22" s="130">
        <v>204318</v>
      </c>
      <c r="Q22" s="130">
        <f t="shared" si="7"/>
        <v>204318</v>
      </c>
      <c r="R22" s="119" t="s">
        <v>332</v>
      </c>
      <c r="S22" s="118" t="s">
        <v>333</v>
      </c>
      <c r="T22" s="130">
        <v>0</v>
      </c>
      <c r="U22" s="130">
        <v>135791</v>
      </c>
      <c r="V22" s="130">
        <f t="shared" si="8"/>
        <v>135791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308</v>
      </c>
      <c r="B23" s="133" t="s">
        <v>353</v>
      </c>
      <c r="C23" s="118" t="s">
        <v>354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66619</v>
      </c>
      <c r="I23" s="130">
        <f t="shared" si="5"/>
        <v>66619</v>
      </c>
      <c r="J23" s="119" t="s">
        <v>355</v>
      </c>
      <c r="K23" s="118" t="s">
        <v>383</v>
      </c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66619</v>
      </c>
      <c r="Q23" s="130">
        <f t="shared" si="7"/>
        <v>66619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308</v>
      </c>
      <c r="B24" s="133" t="s">
        <v>356</v>
      </c>
      <c r="C24" s="118" t="s">
        <v>357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241821</v>
      </c>
      <c r="I24" s="130">
        <f t="shared" si="5"/>
        <v>241821</v>
      </c>
      <c r="J24" s="119" t="s">
        <v>358</v>
      </c>
      <c r="K24" s="118" t="s">
        <v>497</v>
      </c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241821</v>
      </c>
      <c r="Q24" s="130">
        <f t="shared" si="7"/>
        <v>241821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308</v>
      </c>
      <c r="B25" s="133" t="s">
        <v>359</v>
      </c>
      <c r="C25" s="118" t="s">
        <v>360</v>
      </c>
      <c r="D25" s="130">
        <f t="shared" si="0"/>
        <v>0</v>
      </c>
      <c r="E25" s="130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/>
      <c r="K25" s="118"/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308</v>
      </c>
      <c r="B26" s="133" t="s">
        <v>361</v>
      </c>
      <c r="C26" s="118" t="s">
        <v>362</v>
      </c>
      <c r="D26" s="130">
        <f t="shared" si="0"/>
        <v>0</v>
      </c>
      <c r="E26" s="130">
        <f t="shared" si="1"/>
        <v>68432</v>
      </c>
      <c r="F26" s="130">
        <f t="shared" si="2"/>
        <v>68432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 t="s">
        <v>315</v>
      </c>
      <c r="K26" s="118" t="s">
        <v>316</v>
      </c>
      <c r="L26" s="130">
        <v>0</v>
      </c>
      <c r="M26" s="130">
        <v>68432</v>
      </c>
      <c r="N26" s="130">
        <f t="shared" si="6"/>
        <v>68432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308</v>
      </c>
      <c r="B27" s="133" t="s">
        <v>363</v>
      </c>
      <c r="C27" s="118" t="s">
        <v>364</v>
      </c>
      <c r="D27" s="130">
        <f t="shared" si="0"/>
        <v>78634</v>
      </c>
      <c r="E27" s="130">
        <f t="shared" si="1"/>
        <v>335228</v>
      </c>
      <c r="F27" s="130">
        <f t="shared" si="2"/>
        <v>413862</v>
      </c>
      <c r="G27" s="130">
        <f t="shared" si="3"/>
        <v>0</v>
      </c>
      <c r="H27" s="130">
        <f t="shared" si="4"/>
        <v>56916</v>
      </c>
      <c r="I27" s="130">
        <f t="shared" si="5"/>
        <v>56916</v>
      </c>
      <c r="J27" s="119" t="s">
        <v>342</v>
      </c>
      <c r="K27" s="118" t="s">
        <v>343</v>
      </c>
      <c r="L27" s="130"/>
      <c r="M27" s="130"/>
      <c r="N27" s="130">
        <f t="shared" si="6"/>
        <v>0</v>
      </c>
      <c r="O27" s="130">
        <v>0</v>
      </c>
      <c r="P27" s="130">
        <v>56916</v>
      </c>
      <c r="Q27" s="130">
        <f t="shared" si="7"/>
        <v>56916</v>
      </c>
      <c r="R27" s="119" t="s">
        <v>365</v>
      </c>
      <c r="S27" s="118" t="s">
        <v>366</v>
      </c>
      <c r="T27" s="130">
        <v>78634</v>
      </c>
      <c r="U27" s="130">
        <v>335228</v>
      </c>
      <c r="V27" s="130">
        <f t="shared" si="8"/>
        <v>413862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308</v>
      </c>
      <c r="B28" s="133" t="s">
        <v>367</v>
      </c>
      <c r="C28" s="118" t="s">
        <v>368</v>
      </c>
      <c r="D28" s="130">
        <f t="shared" si="0"/>
        <v>215221</v>
      </c>
      <c r="E28" s="130">
        <f t="shared" si="1"/>
        <v>154274</v>
      </c>
      <c r="F28" s="130">
        <f t="shared" si="2"/>
        <v>369495</v>
      </c>
      <c r="G28" s="130">
        <f t="shared" si="3"/>
        <v>0</v>
      </c>
      <c r="H28" s="130">
        <f t="shared" si="4"/>
        <v>98029</v>
      </c>
      <c r="I28" s="130">
        <f t="shared" si="5"/>
        <v>98029</v>
      </c>
      <c r="J28" s="119" t="s">
        <v>340</v>
      </c>
      <c r="K28" s="118" t="s">
        <v>341</v>
      </c>
      <c r="L28" s="130">
        <v>215221</v>
      </c>
      <c r="M28" s="130">
        <v>154274</v>
      </c>
      <c r="N28" s="130">
        <f t="shared" si="6"/>
        <v>369495</v>
      </c>
      <c r="O28" s="130">
        <v>0</v>
      </c>
      <c r="P28" s="130">
        <v>0</v>
      </c>
      <c r="Q28" s="130">
        <f t="shared" si="7"/>
        <v>0</v>
      </c>
      <c r="R28" s="119" t="s">
        <v>342</v>
      </c>
      <c r="S28" s="118" t="s">
        <v>343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98029</v>
      </c>
      <c r="Y28" s="130">
        <f t="shared" si="9"/>
        <v>98029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308</v>
      </c>
      <c r="B29" s="133" t="s">
        <v>369</v>
      </c>
      <c r="C29" s="118" t="s">
        <v>370</v>
      </c>
      <c r="D29" s="130">
        <f t="shared" si="0"/>
        <v>0</v>
      </c>
      <c r="E29" s="130">
        <f t="shared" si="1"/>
        <v>0</v>
      </c>
      <c r="F29" s="130">
        <f t="shared" si="2"/>
        <v>0</v>
      </c>
      <c r="G29" s="130">
        <f t="shared" si="3"/>
        <v>0</v>
      </c>
      <c r="H29" s="130">
        <f t="shared" si="4"/>
        <v>0</v>
      </c>
      <c r="I29" s="130">
        <f t="shared" si="5"/>
        <v>0</v>
      </c>
      <c r="J29" s="119"/>
      <c r="K29" s="118"/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0</v>
      </c>
      <c r="Q29" s="130">
        <f t="shared" si="7"/>
        <v>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308</v>
      </c>
      <c r="B30" s="133" t="s">
        <v>371</v>
      </c>
      <c r="C30" s="118" t="s">
        <v>372</v>
      </c>
      <c r="D30" s="130">
        <f t="shared" si="0"/>
        <v>44231</v>
      </c>
      <c r="E30" s="130">
        <f t="shared" si="1"/>
        <v>495883</v>
      </c>
      <c r="F30" s="130">
        <f t="shared" si="2"/>
        <v>540114</v>
      </c>
      <c r="G30" s="130">
        <f t="shared" si="3"/>
        <v>0</v>
      </c>
      <c r="H30" s="130">
        <f t="shared" si="4"/>
        <v>152629</v>
      </c>
      <c r="I30" s="130">
        <f t="shared" si="5"/>
        <v>152629</v>
      </c>
      <c r="J30" s="119" t="s">
        <v>342</v>
      </c>
      <c r="K30" s="118" t="s">
        <v>343</v>
      </c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55235</v>
      </c>
      <c r="Q30" s="130">
        <f t="shared" si="7"/>
        <v>55235</v>
      </c>
      <c r="R30" s="119" t="s">
        <v>365</v>
      </c>
      <c r="S30" s="118" t="s">
        <v>366</v>
      </c>
      <c r="T30" s="130">
        <v>44231</v>
      </c>
      <c r="U30" s="130">
        <v>188566</v>
      </c>
      <c r="V30" s="130">
        <f t="shared" si="8"/>
        <v>232797</v>
      </c>
      <c r="W30" s="130">
        <v>0</v>
      </c>
      <c r="X30" s="130">
        <v>0</v>
      </c>
      <c r="Y30" s="130">
        <f t="shared" si="9"/>
        <v>0</v>
      </c>
      <c r="Z30" s="119" t="s">
        <v>373</v>
      </c>
      <c r="AA30" s="118" t="s">
        <v>374</v>
      </c>
      <c r="AB30" s="130">
        <v>0</v>
      </c>
      <c r="AC30" s="130">
        <v>307317</v>
      </c>
      <c r="AD30" s="130">
        <f t="shared" si="10"/>
        <v>307317</v>
      </c>
      <c r="AE30" s="130">
        <v>0</v>
      </c>
      <c r="AF30" s="130">
        <v>97394</v>
      </c>
      <c r="AG30" s="130">
        <f t="shared" si="11"/>
        <v>97394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308</v>
      </c>
      <c r="B31" s="133" t="s">
        <v>375</v>
      </c>
      <c r="C31" s="118" t="s">
        <v>376</v>
      </c>
      <c r="D31" s="130">
        <f t="shared" si="0"/>
        <v>0</v>
      </c>
      <c r="E31" s="130">
        <f t="shared" si="1"/>
        <v>234240</v>
      </c>
      <c r="F31" s="130">
        <f t="shared" si="2"/>
        <v>234240</v>
      </c>
      <c r="G31" s="130">
        <f t="shared" si="3"/>
        <v>0</v>
      </c>
      <c r="H31" s="130">
        <f t="shared" si="4"/>
        <v>34677</v>
      </c>
      <c r="I31" s="130">
        <f t="shared" si="5"/>
        <v>34677</v>
      </c>
      <c r="J31" s="119" t="s">
        <v>377</v>
      </c>
      <c r="K31" s="118" t="s">
        <v>378</v>
      </c>
      <c r="L31" s="130">
        <v>0</v>
      </c>
      <c r="M31" s="130">
        <v>234240</v>
      </c>
      <c r="N31" s="130">
        <f t="shared" si="6"/>
        <v>234240</v>
      </c>
      <c r="O31" s="130">
        <v>0</v>
      </c>
      <c r="P31" s="130">
        <v>34677</v>
      </c>
      <c r="Q31" s="130">
        <f t="shared" si="7"/>
        <v>34677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308</v>
      </c>
      <c r="B32" s="133" t="s">
        <v>379</v>
      </c>
      <c r="C32" s="118" t="s">
        <v>380</v>
      </c>
      <c r="D32" s="130">
        <f t="shared" si="0"/>
        <v>0</v>
      </c>
      <c r="E32" s="130">
        <f t="shared" si="1"/>
        <v>106324</v>
      </c>
      <c r="F32" s="130">
        <f t="shared" si="2"/>
        <v>106324</v>
      </c>
      <c r="G32" s="130">
        <f t="shared" si="3"/>
        <v>0</v>
      </c>
      <c r="H32" s="130">
        <f t="shared" si="4"/>
        <v>24957</v>
      </c>
      <c r="I32" s="130">
        <f t="shared" si="5"/>
        <v>24957</v>
      </c>
      <c r="J32" s="119" t="s">
        <v>377</v>
      </c>
      <c r="K32" s="118" t="s">
        <v>378</v>
      </c>
      <c r="L32" s="130">
        <v>0</v>
      </c>
      <c r="M32" s="130">
        <v>106324</v>
      </c>
      <c r="N32" s="130">
        <f t="shared" si="6"/>
        <v>106324</v>
      </c>
      <c r="O32" s="130">
        <v>0</v>
      </c>
      <c r="P32" s="130">
        <v>24957</v>
      </c>
      <c r="Q32" s="130">
        <f t="shared" si="7"/>
        <v>24957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308</v>
      </c>
      <c r="B33" s="133" t="s">
        <v>381</v>
      </c>
      <c r="C33" s="118" t="s">
        <v>382</v>
      </c>
      <c r="D33" s="130">
        <f t="shared" si="0"/>
        <v>0</v>
      </c>
      <c r="E33" s="130">
        <f t="shared" si="1"/>
        <v>0</v>
      </c>
      <c r="F33" s="130">
        <f t="shared" si="2"/>
        <v>0</v>
      </c>
      <c r="G33" s="130">
        <f t="shared" si="3"/>
        <v>0</v>
      </c>
      <c r="H33" s="130">
        <f t="shared" si="4"/>
        <v>33481</v>
      </c>
      <c r="I33" s="130">
        <f t="shared" si="5"/>
        <v>33481</v>
      </c>
      <c r="J33" s="119" t="s">
        <v>355</v>
      </c>
      <c r="K33" s="118" t="s">
        <v>383</v>
      </c>
      <c r="L33" s="130">
        <v>0</v>
      </c>
      <c r="M33" s="130">
        <v>0</v>
      </c>
      <c r="N33" s="130">
        <f t="shared" si="6"/>
        <v>0</v>
      </c>
      <c r="O33" s="130">
        <v>0</v>
      </c>
      <c r="P33" s="130">
        <v>33481</v>
      </c>
      <c r="Q33" s="130">
        <f t="shared" si="7"/>
        <v>33481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308</v>
      </c>
      <c r="B34" s="133" t="s">
        <v>384</v>
      </c>
      <c r="C34" s="118" t="s">
        <v>385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0</v>
      </c>
      <c r="H34" s="130">
        <f t="shared" si="4"/>
        <v>35206</v>
      </c>
      <c r="I34" s="130">
        <f t="shared" si="5"/>
        <v>35206</v>
      </c>
      <c r="J34" s="119" t="s">
        <v>386</v>
      </c>
      <c r="K34" s="118" t="s">
        <v>387</v>
      </c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35206</v>
      </c>
      <c r="Q34" s="130">
        <f t="shared" si="7"/>
        <v>35206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308</v>
      </c>
      <c r="B35" s="133" t="s">
        <v>388</v>
      </c>
      <c r="C35" s="118" t="s">
        <v>389</v>
      </c>
      <c r="D35" s="130">
        <f t="shared" si="0"/>
        <v>0</v>
      </c>
      <c r="E35" s="130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54944</v>
      </c>
      <c r="I35" s="130">
        <f t="shared" si="5"/>
        <v>54944</v>
      </c>
      <c r="J35" s="119" t="s">
        <v>386</v>
      </c>
      <c r="K35" s="118" t="s">
        <v>387</v>
      </c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54944</v>
      </c>
      <c r="Q35" s="130">
        <f t="shared" si="7"/>
        <v>54944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308</v>
      </c>
      <c r="B36" s="133" t="s">
        <v>390</v>
      </c>
      <c r="C36" s="118" t="s">
        <v>391</v>
      </c>
      <c r="D36" s="130">
        <f t="shared" si="0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/>
      <c r="K36" s="118"/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308</v>
      </c>
      <c r="B37" s="133" t="s">
        <v>392</v>
      </c>
      <c r="C37" s="118" t="s">
        <v>427</v>
      </c>
      <c r="D37" s="130">
        <f t="shared" si="0"/>
        <v>0</v>
      </c>
      <c r="E37" s="130">
        <f t="shared" si="1"/>
        <v>0</v>
      </c>
      <c r="F37" s="130">
        <f t="shared" si="2"/>
        <v>0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/>
      <c r="K37" s="118"/>
      <c r="L37" s="130">
        <v>0</v>
      </c>
      <c r="M37" s="130">
        <v>0</v>
      </c>
      <c r="N37" s="130">
        <f t="shared" si="6"/>
        <v>0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308</v>
      </c>
      <c r="B38" s="133" t="s">
        <v>393</v>
      </c>
      <c r="C38" s="118" t="s">
        <v>394</v>
      </c>
      <c r="D38" s="130">
        <f t="shared" si="0"/>
        <v>0</v>
      </c>
      <c r="E38" s="130">
        <f t="shared" si="1"/>
        <v>0</v>
      </c>
      <c r="F38" s="130">
        <f t="shared" si="2"/>
        <v>0</v>
      </c>
      <c r="G38" s="130">
        <f t="shared" si="3"/>
        <v>0</v>
      </c>
      <c r="H38" s="130">
        <f t="shared" si="4"/>
        <v>203609</v>
      </c>
      <c r="I38" s="130">
        <f t="shared" si="5"/>
        <v>203609</v>
      </c>
      <c r="J38" s="119" t="s">
        <v>358</v>
      </c>
      <c r="K38" s="118" t="s">
        <v>497</v>
      </c>
      <c r="L38" s="130">
        <v>0</v>
      </c>
      <c r="M38" s="130">
        <v>0</v>
      </c>
      <c r="N38" s="130">
        <f t="shared" si="6"/>
        <v>0</v>
      </c>
      <c r="O38" s="130">
        <v>0</v>
      </c>
      <c r="P38" s="130">
        <v>203609</v>
      </c>
      <c r="Q38" s="130">
        <f t="shared" si="7"/>
        <v>203609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308</v>
      </c>
      <c r="B39" s="133" t="s">
        <v>395</v>
      </c>
      <c r="C39" s="118" t="s">
        <v>396</v>
      </c>
      <c r="D39" s="130">
        <f t="shared" si="0"/>
        <v>8587</v>
      </c>
      <c r="E39" s="130">
        <f t="shared" si="1"/>
        <v>248201</v>
      </c>
      <c r="F39" s="130">
        <f t="shared" si="2"/>
        <v>256788</v>
      </c>
      <c r="G39" s="130">
        <f t="shared" si="3"/>
        <v>0</v>
      </c>
      <c r="H39" s="130">
        <f t="shared" si="4"/>
        <v>48446</v>
      </c>
      <c r="I39" s="130">
        <f t="shared" si="5"/>
        <v>48446</v>
      </c>
      <c r="J39" s="119" t="s">
        <v>348</v>
      </c>
      <c r="K39" s="118" t="s">
        <v>397</v>
      </c>
      <c r="L39" s="130">
        <v>8587</v>
      </c>
      <c r="M39" s="130">
        <v>248201</v>
      </c>
      <c r="N39" s="130">
        <f t="shared" si="6"/>
        <v>256788</v>
      </c>
      <c r="O39" s="130">
        <v>0</v>
      </c>
      <c r="P39" s="130">
        <v>48446</v>
      </c>
      <c r="Q39" s="130">
        <f t="shared" si="7"/>
        <v>48446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308</v>
      </c>
      <c r="B40" s="133" t="s">
        <v>398</v>
      </c>
      <c r="C40" s="118" t="s">
        <v>399</v>
      </c>
      <c r="D40" s="130">
        <f t="shared" si="0"/>
        <v>0</v>
      </c>
      <c r="E40" s="130">
        <f t="shared" si="1"/>
        <v>343297</v>
      </c>
      <c r="F40" s="130">
        <f t="shared" si="2"/>
        <v>343297</v>
      </c>
      <c r="G40" s="130">
        <f t="shared" si="3"/>
        <v>0</v>
      </c>
      <c r="H40" s="130">
        <f t="shared" si="4"/>
        <v>90860</v>
      </c>
      <c r="I40" s="130">
        <f t="shared" si="5"/>
        <v>90860</v>
      </c>
      <c r="J40" s="119" t="s">
        <v>373</v>
      </c>
      <c r="K40" s="118" t="s">
        <v>374</v>
      </c>
      <c r="L40" s="130">
        <v>0</v>
      </c>
      <c r="M40" s="130">
        <v>343297</v>
      </c>
      <c r="N40" s="130">
        <f t="shared" si="6"/>
        <v>343297</v>
      </c>
      <c r="O40" s="130">
        <v>0</v>
      </c>
      <c r="P40" s="130">
        <v>90860</v>
      </c>
      <c r="Q40" s="130">
        <f t="shared" si="7"/>
        <v>90860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308</v>
      </c>
      <c r="B41" s="133" t="s">
        <v>400</v>
      </c>
      <c r="C41" s="118" t="s">
        <v>401</v>
      </c>
      <c r="D41" s="130">
        <f t="shared" si="0"/>
        <v>0</v>
      </c>
      <c r="E41" s="130">
        <f t="shared" si="1"/>
        <v>0</v>
      </c>
      <c r="F41" s="130">
        <f t="shared" si="2"/>
        <v>0</v>
      </c>
      <c r="G41" s="130">
        <f t="shared" si="3"/>
        <v>0</v>
      </c>
      <c r="H41" s="130">
        <f t="shared" si="4"/>
        <v>47389</v>
      </c>
      <c r="I41" s="130">
        <f t="shared" si="5"/>
        <v>47389</v>
      </c>
      <c r="J41" s="119" t="s">
        <v>327</v>
      </c>
      <c r="K41" s="118" t="s">
        <v>402</v>
      </c>
      <c r="L41" s="130">
        <v>0</v>
      </c>
      <c r="M41" s="130">
        <v>0</v>
      </c>
      <c r="N41" s="130">
        <f t="shared" si="6"/>
        <v>0</v>
      </c>
      <c r="O41" s="130">
        <v>0</v>
      </c>
      <c r="P41" s="130">
        <v>47389</v>
      </c>
      <c r="Q41" s="130">
        <f t="shared" si="7"/>
        <v>47389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308</v>
      </c>
      <c r="B42" s="133" t="s">
        <v>403</v>
      </c>
      <c r="C42" s="118" t="s">
        <v>426</v>
      </c>
      <c r="D42" s="130">
        <f t="shared" si="0"/>
        <v>189</v>
      </c>
      <c r="E42" s="130">
        <f t="shared" si="1"/>
        <v>81159</v>
      </c>
      <c r="F42" s="130">
        <f t="shared" si="2"/>
        <v>81348</v>
      </c>
      <c r="G42" s="130">
        <f t="shared" si="3"/>
        <v>0</v>
      </c>
      <c r="H42" s="130">
        <f t="shared" si="4"/>
        <v>51720</v>
      </c>
      <c r="I42" s="130">
        <f t="shared" si="5"/>
        <v>51720</v>
      </c>
      <c r="J42" s="119" t="s">
        <v>351</v>
      </c>
      <c r="K42" s="118" t="s">
        <v>352</v>
      </c>
      <c r="L42" s="130">
        <v>189</v>
      </c>
      <c r="M42" s="130">
        <v>48858</v>
      </c>
      <c r="N42" s="130">
        <f t="shared" si="6"/>
        <v>49047</v>
      </c>
      <c r="O42" s="130">
        <v>0</v>
      </c>
      <c r="P42" s="130">
        <v>51720</v>
      </c>
      <c r="Q42" s="130">
        <f t="shared" si="7"/>
        <v>51720</v>
      </c>
      <c r="R42" s="119" t="s">
        <v>332</v>
      </c>
      <c r="S42" s="118" t="s">
        <v>333</v>
      </c>
      <c r="T42" s="130">
        <v>0</v>
      </c>
      <c r="U42" s="130">
        <v>32301</v>
      </c>
      <c r="V42" s="130">
        <f t="shared" si="8"/>
        <v>32301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</sheetData>
  <sheetProtection/>
  <autoFilter ref="A6:BE42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464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407</v>
      </c>
      <c r="B2" s="149" t="s">
        <v>408</v>
      </c>
      <c r="C2" s="158" t="s">
        <v>420</v>
      </c>
      <c r="D2" s="167" t="s">
        <v>465</v>
      </c>
      <c r="E2" s="168"/>
      <c r="F2" s="116" t="s">
        <v>466</v>
      </c>
      <c r="G2" s="48"/>
      <c r="H2" s="48"/>
      <c r="I2" s="95"/>
      <c r="J2" s="116" t="s">
        <v>467</v>
      </c>
      <c r="K2" s="48"/>
      <c r="L2" s="48"/>
      <c r="M2" s="95"/>
      <c r="N2" s="116" t="s">
        <v>468</v>
      </c>
      <c r="O2" s="48"/>
      <c r="P2" s="48"/>
      <c r="Q2" s="95"/>
      <c r="R2" s="116" t="s">
        <v>469</v>
      </c>
      <c r="S2" s="48"/>
      <c r="T2" s="48"/>
      <c r="U2" s="95"/>
      <c r="V2" s="116" t="s">
        <v>470</v>
      </c>
      <c r="W2" s="48"/>
      <c r="X2" s="48"/>
      <c r="Y2" s="95"/>
      <c r="Z2" s="116" t="s">
        <v>471</v>
      </c>
      <c r="AA2" s="48"/>
      <c r="AB2" s="48"/>
      <c r="AC2" s="95"/>
      <c r="AD2" s="116" t="s">
        <v>472</v>
      </c>
      <c r="AE2" s="48"/>
      <c r="AF2" s="48"/>
      <c r="AG2" s="95"/>
      <c r="AH2" s="116" t="s">
        <v>473</v>
      </c>
      <c r="AI2" s="48"/>
      <c r="AJ2" s="48"/>
      <c r="AK2" s="95"/>
      <c r="AL2" s="116" t="s">
        <v>474</v>
      </c>
      <c r="AM2" s="48"/>
      <c r="AN2" s="48"/>
      <c r="AO2" s="95"/>
      <c r="AP2" s="116" t="s">
        <v>475</v>
      </c>
      <c r="AQ2" s="48"/>
      <c r="AR2" s="48"/>
      <c r="AS2" s="95"/>
      <c r="AT2" s="116" t="s">
        <v>476</v>
      </c>
      <c r="AU2" s="48"/>
      <c r="AV2" s="48"/>
      <c r="AW2" s="95"/>
      <c r="AX2" s="116" t="s">
        <v>477</v>
      </c>
      <c r="AY2" s="48"/>
      <c r="AZ2" s="48"/>
      <c r="BA2" s="95"/>
      <c r="BB2" s="116" t="s">
        <v>478</v>
      </c>
      <c r="BC2" s="48"/>
      <c r="BD2" s="48"/>
      <c r="BE2" s="95"/>
      <c r="BF2" s="116" t="s">
        <v>479</v>
      </c>
      <c r="BG2" s="48"/>
      <c r="BH2" s="48"/>
      <c r="BI2" s="95"/>
      <c r="BJ2" s="116" t="s">
        <v>480</v>
      </c>
      <c r="BK2" s="48"/>
      <c r="BL2" s="48"/>
      <c r="BM2" s="95"/>
      <c r="BN2" s="116" t="s">
        <v>481</v>
      </c>
      <c r="BO2" s="48"/>
      <c r="BP2" s="48"/>
      <c r="BQ2" s="95"/>
      <c r="BR2" s="116" t="s">
        <v>482</v>
      </c>
      <c r="BS2" s="48"/>
      <c r="BT2" s="48"/>
      <c r="BU2" s="95"/>
      <c r="BV2" s="116" t="s">
        <v>483</v>
      </c>
      <c r="BW2" s="48"/>
      <c r="BX2" s="48"/>
      <c r="BY2" s="95"/>
      <c r="BZ2" s="116" t="s">
        <v>484</v>
      </c>
      <c r="CA2" s="48"/>
      <c r="CB2" s="48"/>
      <c r="CC2" s="95"/>
      <c r="CD2" s="116" t="s">
        <v>485</v>
      </c>
      <c r="CE2" s="48"/>
      <c r="CF2" s="48"/>
      <c r="CG2" s="95"/>
      <c r="CH2" s="116" t="s">
        <v>486</v>
      </c>
      <c r="CI2" s="48"/>
      <c r="CJ2" s="48"/>
      <c r="CK2" s="95"/>
      <c r="CL2" s="116" t="s">
        <v>487</v>
      </c>
      <c r="CM2" s="48"/>
      <c r="CN2" s="48"/>
      <c r="CO2" s="95"/>
      <c r="CP2" s="116" t="s">
        <v>488</v>
      </c>
      <c r="CQ2" s="48"/>
      <c r="CR2" s="48"/>
      <c r="CS2" s="95"/>
      <c r="CT2" s="116" t="s">
        <v>489</v>
      </c>
      <c r="CU2" s="48"/>
      <c r="CV2" s="48"/>
      <c r="CW2" s="95"/>
      <c r="CX2" s="116" t="s">
        <v>490</v>
      </c>
      <c r="CY2" s="48"/>
      <c r="CZ2" s="48"/>
      <c r="DA2" s="95"/>
      <c r="DB2" s="116" t="s">
        <v>491</v>
      </c>
      <c r="DC2" s="48"/>
      <c r="DD2" s="48"/>
      <c r="DE2" s="95"/>
      <c r="DF2" s="116" t="s">
        <v>492</v>
      </c>
      <c r="DG2" s="48"/>
      <c r="DH2" s="48"/>
      <c r="DI2" s="95"/>
      <c r="DJ2" s="116" t="s">
        <v>493</v>
      </c>
      <c r="DK2" s="48"/>
      <c r="DL2" s="48"/>
      <c r="DM2" s="95"/>
      <c r="DN2" s="116" t="s">
        <v>494</v>
      </c>
      <c r="DO2" s="48"/>
      <c r="DP2" s="48"/>
      <c r="DQ2" s="95"/>
      <c r="DR2" s="116" t="s">
        <v>495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417</v>
      </c>
      <c r="E4" s="161" t="s">
        <v>418</v>
      </c>
      <c r="F4" s="161" t="s">
        <v>496</v>
      </c>
      <c r="G4" s="161" t="s">
        <v>409</v>
      </c>
      <c r="H4" s="161" t="s">
        <v>417</v>
      </c>
      <c r="I4" s="161" t="s">
        <v>418</v>
      </c>
      <c r="J4" s="161" t="s">
        <v>496</v>
      </c>
      <c r="K4" s="161" t="s">
        <v>409</v>
      </c>
      <c r="L4" s="161" t="s">
        <v>417</v>
      </c>
      <c r="M4" s="161" t="s">
        <v>418</v>
      </c>
      <c r="N4" s="161" t="s">
        <v>496</v>
      </c>
      <c r="O4" s="161" t="s">
        <v>409</v>
      </c>
      <c r="P4" s="161" t="s">
        <v>417</v>
      </c>
      <c r="Q4" s="161" t="s">
        <v>418</v>
      </c>
      <c r="R4" s="161" t="s">
        <v>496</v>
      </c>
      <c r="S4" s="161" t="s">
        <v>409</v>
      </c>
      <c r="T4" s="161" t="s">
        <v>417</v>
      </c>
      <c r="U4" s="161" t="s">
        <v>418</v>
      </c>
      <c r="V4" s="161" t="s">
        <v>496</v>
      </c>
      <c r="W4" s="161" t="s">
        <v>409</v>
      </c>
      <c r="X4" s="161" t="s">
        <v>417</v>
      </c>
      <c r="Y4" s="161" t="s">
        <v>418</v>
      </c>
      <c r="Z4" s="161" t="s">
        <v>496</v>
      </c>
      <c r="AA4" s="161" t="s">
        <v>409</v>
      </c>
      <c r="AB4" s="161" t="s">
        <v>417</v>
      </c>
      <c r="AC4" s="161" t="s">
        <v>418</v>
      </c>
      <c r="AD4" s="161" t="s">
        <v>496</v>
      </c>
      <c r="AE4" s="161" t="s">
        <v>409</v>
      </c>
      <c r="AF4" s="161" t="s">
        <v>417</v>
      </c>
      <c r="AG4" s="161" t="s">
        <v>418</v>
      </c>
      <c r="AH4" s="161" t="s">
        <v>496</v>
      </c>
      <c r="AI4" s="161" t="s">
        <v>409</v>
      </c>
      <c r="AJ4" s="161" t="s">
        <v>417</v>
      </c>
      <c r="AK4" s="161" t="s">
        <v>418</v>
      </c>
      <c r="AL4" s="161" t="s">
        <v>496</v>
      </c>
      <c r="AM4" s="161" t="s">
        <v>409</v>
      </c>
      <c r="AN4" s="161" t="s">
        <v>417</v>
      </c>
      <c r="AO4" s="161" t="s">
        <v>418</v>
      </c>
      <c r="AP4" s="161" t="s">
        <v>496</v>
      </c>
      <c r="AQ4" s="161" t="s">
        <v>409</v>
      </c>
      <c r="AR4" s="161" t="s">
        <v>417</v>
      </c>
      <c r="AS4" s="161" t="s">
        <v>418</v>
      </c>
      <c r="AT4" s="161" t="s">
        <v>496</v>
      </c>
      <c r="AU4" s="161" t="s">
        <v>409</v>
      </c>
      <c r="AV4" s="161" t="s">
        <v>417</v>
      </c>
      <c r="AW4" s="161" t="s">
        <v>418</v>
      </c>
      <c r="AX4" s="161" t="s">
        <v>496</v>
      </c>
      <c r="AY4" s="161" t="s">
        <v>409</v>
      </c>
      <c r="AZ4" s="161" t="s">
        <v>417</v>
      </c>
      <c r="BA4" s="161" t="s">
        <v>418</v>
      </c>
      <c r="BB4" s="161" t="s">
        <v>496</v>
      </c>
      <c r="BC4" s="161" t="s">
        <v>409</v>
      </c>
      <c r="BD4" s="161" t="s">
        <v>417</v>
      </c>
      <c r="BE4" s="161" t="s">
        <v>418</v>
      </c>
      <c r="BF4" s="161" t="s">
        <v>496</v>
      </c>
      <c r="BG4" s="161" t="s">
        <v>409</v>
      </c>
      <c r="BH4" s="161" t="s">
        <v>417</v>
      </c>
      <c r="BI4" s="161" t="s">
        <v>418</v>
      </c>
      <c r="BJ4" s="161" t="s">
        <v>496</v>
      </c>
      <c r="BK4" s="161" t="s">
        <v>409</v>
      </c>
      <c r="BL4" s="161" t="s">
        <v>417</v>
      </c>
      <c r="BM4" s="161" t="s">
        <v>418</v>
      </c>
      <c r="BN4" s="161" t="s">
        <v>496</v>
      </c>
      <c r="BO4" s="161" t="s">
        <v>409</v>
      </c>
      <c r="BP4" s="161" t="s">
        <v>417</v>
      </c>
      <c r="BQ4" s="161" t="s">
        <v>418</v>
      </c>
      <c r="BR4" s="161" t="s">
        <v>496</v>
      </c>
      <c r="BS4" s="161" t="s">
        <v>409</v>
      </c>
      <c r="BT4" s="161" t="s">
        <v>417</v>
      </c>
      <c r="BU4" s="161" t="s">
        <v>418</v>
      </c>
      <c r="BV4" s="161" t="s">
        <v>496</v>
      </c>
      <c r="BW4" s="161" t="s">
        <v>409</v>
      </c>
      <c r="BX4" s="161" t="s">
        <v>417</v>
      </c>
      <c r="BY4" s="161" t="s">
        <v>418</v>
      </c>
      <c r="BZ4" s="161" t="s">
        <v>496</v>
      </c>
      <c r="CA4" s="161" t="s">
        <v>409</v>
      </c>
      <c r="CB4" s="161" t="s">
        <v>417</v>
      </c>
      <c r="CC4" s="161" t="s">
        <v>418</v>
      </c>
      <c r="CD4" s="161" t="s">
        <v>496</v>
      </c>
      <c r="CE4" s="161" t="s">
        <v>409</v>
      </c>
      <c r="CF4" s="161" t="s">
        <v>417</v>
      </c>
      <c r="CG4" s="161" t="s">
        <v>418</v>
      </c>
      <c r="CH4" s="161" t="s">
        <v>496</v>
      </c>
      <c r="CI4" s="161" t="s">
        <v>409</v>
      </c>
      <c r="CJ4" s="161" t="s">
        <v>417</v>
      </c>
      <c r="CK4" s="161" t="s">
        <v>418</v>
      </c>
      <c r="CL4" s="161" t="s">
        <v>496</v>
      </c>
      <c r="CM4" s="161" t="s">
        <v>409</v>
      </c>
      <c r="CN4" s="161" t="s">
        <v>417</v>
      </c>
      <c r="CO4" s="161" t="s">
        <v>418</v>
      </c>
      <c r="CP4" s="161" t="s">
        <v>496</v>
      </c>
      <c r="CQ4" s="161" t="s">
        <v>409</v>
      </c>
      <c r="CR4" s="161" t="s">
        <v>417</v>
      </c>
      <c r="CS4" s="161" t="s">
        <v>418</v>
      </c>
      <c r="CT4" s="161" t="s">
        <v>496</v>
      </c>
      <c r="CU4" s="161" t="s">
        <v>409</v>
      </c>
      <c r="CV4" s="161" t="s">
        <v>417</v>
      </c>
      <c r="CW4" s="161" t="s">
        <v>418</v>
      </c>
      <c r="CX4" s="161" t="s">
        <v>496</v>
      </c>
      <c r="CY4" s="161" t="s">
        <v>409</v>
      </c>
      <c r="CZ4" s="161" t="s">
        <v>417</v>
      </c>
      <c r="DA4" s="161" t="s">
        <v>418</v>
      </c>
      <c r="DB4" s="161" t="s">
        <v>496</v>
      </c>
      <c r="DC4" s="161" t="s">
        <v>409</v>
      </c>
      <c r="DD4" s="161" t="s">
        <v>417</v>
      </c>
      <c r="DE4" s="161" t="s">
        <v>418</v>
      </c>
      <c r="DF4" s="161" t="s">
        <v>496</v>
      </c>
      <c r="DG4" s="161" t="s">
        <v>409</v>
      </c>
      <c r="DH4" s="161" t="s">
        <v>417</v>
      </c>
      <c r="DI4" s="161" t="s">
        <v>418</v>
      </c>
      <c r="DJ4" s="161" t="s">
        <v>496</v>
      </c>
      <c r="DK4" s="161" t="s">
        <v>409</v>
      </c>
      <c r="DL4" s="161" t="s">
        <v>417</v>
      </c>
      <c r="DM4" s="161" t="s">
        <v>418</v>
      </c>
      <c r="DN4" s="161" t="s">
        <v>496</v>
      </c>
      <c r="DO4" s="161" t="s">
        <v>409</v>
      </c>
      <c r="DP4" s="161" t="s">
        <v>417</v>
      </c>
      <c r="DQ4" s="161" t="s">
        <v>418</v>
      </c>
      <c r="DR4" s="161" t="s">
        <v>496</v>
      </c>
      <c r="DS4" s="161" t="s">
        <v>409</v>
      </c>
      <c r="DT4" s="161" t="s">
        <v>417</v>
      </c>
      <c r="DU4" s="161" t="s">
        <v>418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425</v>
      </c>
      <c r="E6" s="115" t="s">
        <v>425</v>
      </c>
      <c r="F6" s="166"/>
      <c r="G6" s="163"/>
      <c r="H6" s="115" t="s">
        <v>425</v>
      </c>
      <c r="I6" s="115" t="s">
        <v>425</v>
      </c>
      <c r="J6" s="166"/>
      <c r="K6" s="163"/>
      <c r="L6" s="115" t="s">
        <v>425</v>
      </c>
      <c r="M6" s="115" t="s">
        <v>425</v>
      </c>
      <c r="N6" s="166"/>
      <c r="O6" s="163"/>
      <c r="P6" s="115" t="s">
        <v>425</v>
      </c>
      <c r="Q6" s="115" t="s">
        <v>425</v>
      </c>
      <c r="R6" s="166"/>
      <c r="S6" s="163"/>
      <c r="T6" s="115" t="s">
        <v>425</v>
      </c>
      <c r="U6" s="115" t="s">
        <v>425</v>
      </c>
      <c r="V6" s="166"/>
      <c r="W6" s="163"/>
      <c r="X6" s="115" t="s">
        <v>425</v>
      </c>
      <c r="Y6" s="115" t="s">
        <v>425</v>
      </c>
      <c r="Z6" s="166"/>
      <c r="AA6" s="163"/>
      <c r="AB6" s="115" t="s">
        <v>425</v>
      </c>
      <c r="AC6" s="115" t="s">
        <v>425</v>
      </c>
      <c r="AD6" s="166"/>
      <c r="AE6" s="163"/>
      <c r="AF6" s="115" t="s">
        <v>425</v>
      </c>
      <c r="AG6" s="115" t="s">
        <v>425</v>
      </c>
      <c r="AH6" s="166"/>
      <c r="AI6" s="163"/>
      <c r="AJ6" s="115" t="s">
        <v>425</v>
      </c>
      <c r="AK6" s="115" t="s">
        <v>425</v>
      </c>
      <c r="AL6" s="166"/>
      <c r="AM6" s="163"/>
      <c r="AN6" s="115" t="s">
        <v>425</v>
      </c>
      <c r="AO6" s="115" t="s">
        <v>425</v>
      </c>
      <c r="AP6" s="166"/>
      <c r="AQ6" s="163"/>
      <c r="AR6" s="115" t="s">
        <v>425</v>
      </c>
      <c r="AS6" s="115" t="s">
        <v>425</v>
      </c>
      <c r="AT6" s="166"/>
      <c r="AU6" s="163"/>
      <c r="AV6" s="115" t="s">
        <v>425</v>
      </c>
      <c r="AW6" s="115" t="s">
        <v>425</v>
      </c>
      <c r="AX6" s="166"/>
      <c r="AY6" s="163"/>
      <c r="AZ6" s="115" t="s">
        <v>425</v>
      </c>
      <c r="BA6" s="115" t="s">
        <v>425</v>
      </c>
      <c r="BB6" s="166"/>
      <c r="BC6" s="163"/>
      <c r="BD6" s="115" t="s">
        <v>425</v>
      </c>
      <c r="BE6" s="115" t="s">
        <v>425</v>
      </c>
      <c r="BF6" s="166"/>
      <c r="BG6" s="163"/>
      <c r="BH6" s="115" t="s">
        <v>425</v>
      </c>
      <c r="BI6" s="115" t="s">
        <v>425</v>
      </c>
      <c r="BJ6" s="166"/>
      <c r="BK6" s="163"/>
      <c r="BL6" s="115" t="s">
        <v>425</v>
      </c>
      <c r="BM6" s="115" t="s">
        <v>425</v>
      </c>
      <c r="BN6" s="166"/>
      <c r="BO6" s="163"/>
      <c r="BP6" s="115" t="s">
        <v>425</v>
      </c>
      <c r="BQ6" s="115" t="s">
        <v>425</v>
      </c>
      <c r="BR6" s="166"/>
      <c r="BS6" s="163"/>
      <c r="BT6" s="115" t="s">
        <v>425</v>
      </c>
      <c r="BU6" s="115" t="s">
        <v>425</v>
      </c>
      <c r="BV6" s="166"/>
      <c r="BW6" s="163"/>
      <c r="BX6" s="115" t="s">
        <v>425</v>
      </c>
      <c r="BY6" s="115" t="s">
        <v>425</v>
      </c>
      <c r="BZ6" s="166"/>
      <c r="CA6" s="163"/>
      <c r="CB6" s="115" t="s">
        <v>425</v>
      </c>
      <c r="CC6" s="115" t="s">
        <v>425</v>
      </c>
      <c r="CD6" s="166"/>
      <c r="CE6" s="163"/>
      <c r="CF6" s="115" t="s">
        <v>425</v>
      </c>
      <c r="CG6" s="115" t="s">
        <v>425</v>
      </c>
      <c r="CH6" s="166"/>
      <c r="CI6" s="163"/>
      <c r="CJ6" s="115" t="s">
        <v>425</v>
      </c>
      <c r="CK6" s="115" t="s">
        <v>425</v>
      </c>
      <c r="CL6" s="166"/>
      <c r="CM6" s="163"/>
      <c r="CN6" s="115" t="s">
        <v>425</v>
      </c>
      <c r="CO6" s="115" t="s">
        <v>425</v>
      </c>
      <c r="CP6" s="166"/>
      <c r="CQ6" s="163"/>
      <c r="CR6" s="115" t="s">
        <v>425</v>
      </c>
      <c r="CS6" s="115" t="s">
        <v>425</v>
      </c>
      <c r="CT6" s="166"/>
      <c r="CU6" s="163"/>
      <c r="CV6" s="115" t="s">
        <v>425</v>
      </c>
      <c r="CW6" s="115" t="s">
        <v>425</v>
      </c>
      <c r="CX6" s="166"/>
      <c r="CY6" s="163"/>
      <c r="CZ6" s="115" t="s">
        <v>425</v>
      </c>
      <c r="DA6" s="115" t="s">
        <v>425</v>
      </c>
      <c r="DB6" s="166"/>
      <c r="DC6" s="163"/>
      <c r="DD6" s="115" t="s">
        <v>425</v>
      </c>
      <c r="DE6" s="115" t="s">
        <v>425</v>
      </c>
      <c r="DF6" s="166"/>
      <c r="DG6" s="163"/>
      <c r="DH6" s="115" t="s">
        <v>425</v>
      </c>
      <c r="DI6" s="115" t="s">
        <v>425</v>
      </c>
      <c r="DJ6" s="166"/>
      <c r="DK6" s="163"/>
      <c r="DL6" s="115" t="s">
        <v>425</v>
      </c>
      <c r="DM6" s="115" t="s">
        <v>425</v>
      </c>
      <c r="DN6" s="166"/>
      <c r="DO6" s="163"/>
      <c r="DP6" s="115" t="s">
        <v>425</v>
      </c>
      <c r="DQ6" s="115" t="s">
        <v>425</v>
      </c>
      <c r="DR6" s="166"/>
      <c r="DS6" s="163"/>
      <c r="DT6" s="115" t="s">
        <v>425</v>
      </c>
      <c r="DU6" s="115" t="s">
        <v>425</v>
      </c>
    </row>
    <row r="7" spans="1:125" s="122" customFormat="1" ht="12" customHeight="1">
      <c r="A7" s="190" t="s">
        <v>308</v>
      </c>
      <c r="B7" s="193">
        <v>22000</v>
      </c>
      <c r="C7" s="190" t="s">
        <v>404</v>
      </c>
      <c r="D7" s="192">
        <f>SUM(D8:D53)</f>
        <v>5850678</v>
      </c>
      <c r="E7" s="192">
        <f>SUM(E8:E53)</f>
        <v>2218128</v>
      </c>
      <c r="F7" s="194">
        <f>COUNTIF(F8:F53,"&lt;&gt;")</f>
        <v>14</v>
      </c>
      <c r="G7" s="194">
        <f>COUNTIF(G8:G53,"&lt;&gt;")</f>
        <v>14</v>
      </c>
      <c r="H7" s="192">
        <f>SUM(H8:H53)</f>
        <v>3769467</v>
      </c>
      <c r="I7" s="192">
        <f>SUM(I8:I53)</f>
        <v>1214507</v>
      </c>
      <c r="J7" s="194">
        <f>COUNTIF(J8:J53,"&lt;&gt;")</f>
        <v>14</v>
      </c>
      <c r="K7" s="194">
        <f>COUNTIF(K8:K53,"&lt;&gt;")</f>
        <v>14</v>
      </c>
      <c r="L7" s="192">
        <f>SUM(L8:L53)</f>
        <v>2048910</v>
      </c>
      <c r="M7" s="192">
        <f>SUM(M8:M53)</f>
        <v>850357</v>
      </c>
      <c r="N7" s="194">
        <f>COUNTIF(N8:N53,"&lt;&gt;")</f>
        <v>2</v>
      </c>
      <c r="O7" s="194">
        <f>COUNTIF(O8:O53,"&lt;&gt;")</f>
        <v>2</v>
      </c>
      <c r="P7" s="192">
        <f>SUM(P8:P53)</f>
        <v>32301</v>
      </c>
      <c r="Q7" s="192">
        <f>SUM(Q8:Q53)</f>
        <v>98029</v>
      </c>
      <c r="R7" s="194">
        <f>COUNTIF(R8:R53,"&lt;&gt;")</f>
        <v>1</v>
      </c>
      <c r="S7" s="194">
        <f>COUNTIF(S8:S53,"&lt;&gt;")</f>
        <v>1</v>
      </c>
      <c r="T7" s="192">
        <f>SUM(T8:T53)</f>
        <v>0</v>
      </c>
      <c r="U7" s="192">
        <f>SUM(U8:U53)</f>
        <v>55235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308</v>
      </c>
      <c r="B8" s="133" t="s">
        <v>342</v>
      </c>
      <c r="C8" s="118" t="s">
        <v>343</v>
      </c>
      <c r="D8" s="120">
        <f aca="true" t="shared" si="0" ref="D8:D21">SUM(H8,L8,P8,T8,X8,AB8,AF8,AJ8,AN8,AR8,AV8,AZ8,BD8,BH8,BL8,BP8,BT8,BX8,CB8,CF8,CJ8,CN8,CR8,CV8,CZ8,DD8,DH8,DL8,DP8,DT8)</f>
        <v>0</v>
      </c>
      <c r="E8" s="120">
        <f aca="true" t="shared" si="1" ref="E8:E21">SUM(I8,M8,Q8,U8,Y8,AC8,AG8,AK8,AO8,AS8,AW8,BA8,BE8,BI8,BM8,BQ8,BU8,BY8,CC8,CG8,CK8,CO8,CS8,CW8,DA8,DE8,DI8,DM8,DQ8,DU8)</f>
        <v>263259</v>
      </c>
      <c r="F8" s="125" t="s">
        <v>338</v>
      </c>
      <c r="G8" s="124" t="s">
        <v>339</v>
      </c>
      <c r="H8" s="120">
        <v>0</v>
      </c>
      <c r="I8" s="120">
        <v>53079</v>
      </c>
      <c r="J8" s="125" t="s">
        <v>363</v>
      </c>
      <c r="K8" s="124" t="s">
        <v>364</v>
      </c>
      <c r="L8" s="120">
        <v>0</v>
      </c>
      <c r="M8" s="120">
        <v>56916</v>
      </c>
      <c r="N8" s="125" t="s">
        <v>367</v>
      </c>
      <c r="O8" s="124" t="s">
        <v>368</v>
      </c>
      <c r="P8" s="120">
        <v>0</v>
      </c>
      <c r="Q8" s="120">
        <v>98029</v>
      </c>
      <c r="R8" s="125" t="s">
        <v>371</v>
      </c>
      <c r="S8" s="124" t="s">
        <v>372</v>
      </c>
      <c r="T8" s="120">
        <v>0</v>
      </c>
      <c r="U8" s="120">
        <v>55235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308</v>
      </c>
      <c r="B9" s="133" t="s">
        <v>365</v>
      </c>
      <c r="C9" s="118" t="s">
        <v>366</v>
      </c>
      <c r="D9" s="120">
        <f t="shared" si="0"/>
        <v>646659</v>
      </c>
      <c r="E9" s="120">
        <f t="shared" si="1"/>
        <v>0</v>
      </c>
      <c r="F9" s="125" t="s">
        <v>363</v>
      </c>
      <c r="G9" s="124" t="s">
        <v>364</v>
      </c>
      <c r="H9" s="120">
        <v>413862</v>
      </c>
      <c r="I9" s="120">
        <v>0</v>
      </c>
      <c r="J9" s="125" t="s">
        <v>371</v>
      </c>
      <c r="K9" s="124" t="s">
        <v>372</v>
      </c>
      <c r="L9" s="120">
        <v>232797</v>
      </c>
      <c r="M9" s="120">
        <v>0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308</v>
      </c>
      <c r="B10" s="133" t="s">
        <v>348</v>
      </c>
      <c r="C10" s="118" t="s">
        <v>397</v>
      </c>
      <c r="D10" s="120">
        <f t="shared" si="0"/>
        <v>1358004</v>
      </c>
      <c r="E10" s="120">
        <f t="shared" si="1"/>
        <v>251344</v>
      </c>
      <c r="F10" s="125" t="s">
        <v>346</v>
      </c>
      <c r="G10" s="124" t="s">
        <v>347</v>
      </c>
      <c r="H10" s="120">
        <v>1101216</v>
      </c>
      <c r="I10" s="120">
        <v>202898</v>
      </c>
      <c r="J10" s="125" t="s">
        <v>395</v>
      </c>
      <c r="K10" s="124" t="s">
        <v>396</v>
      </c>
      <c r="L10" s="120">
        <v>256788</v>
      </c>
      <c r="M10" s="120">
        <v>48446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308</v>
      </c>
      <c r="B11" s="133" t="s">
        <v>377</v>
      </c>
      <c r="C11" s="118" t="s">
        <v>378</v>
      </c>
      <c r="D11" s="120">
        <f t="shared" si="0"/>
        <v>340564</v>
      </c>
      <c r="E11" s="120">
        <f t="shared" si="1"/>
        <v>59634</v>
      </c>
      <c r="F11" s="125" t="s">
        <v>375</v>
      </c>
      <c r="G11" s="124" t="s">
        <v>376</v>
      </c>
      <c r="H11" s="120">
        <v>234240</v>
      </c>
      <c r="I11" s="120">
        <v>34677</v>
      </c>
      <c r="J11" s="125" t="s">
        <v>379</v>
      </c>
      <c r="K11" s="124" t="s">
        <v>380</v>
      </c>
      <c r="L11" s="120">
        <v>106324</v>
      </c>
      <c r="M11" s="120">
        <v>24957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308</v>
      </c>
      <c r="B12" s="133" t="s">
        <v>355</v>
      </c>
      <c r="C12" s="118" t="s">
        <v>383</v>
      </c>
      <c r="D12" s="130">
        <f t="shared" si="0"/>
        <v>0</v>
      </c>
      <c r="E12" s="130">
        <f t="shared" si="1"/>
        <v>100100</v>
      </c>
      <c r="F12" s="119" t="s">
        <v>353</v>
      </c>
      <c r="G12" s="118" t="s">
        <v>354</v>
      </c>
      <c r="H12" s="130">
        <v>0</v>
      </c>
      <c r="I12" s="130">
        <v>66619</v>
      </c>
      <c r="J12" s="119" t="s">
        <v>381</v>
      </c>
      <c r="K12" s="118" t="s">
        <v>382</v>
      </c>
      <c r="L12" s="130">
        <v>0</v>
      </c>
      <c r="M12" s="130">
        <v>33481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308</v>
      </c>
      <c r="B13" s="133" t="s">
        <v>327</v>
      </c>
      <c r="C13" s="118" t="s">
        <v>402</v>
      </c>
      <c r="D13" s="130">
        <f t="shared" si="0"/>
        <v>0</v>
      </c>
      <c r="E13" s="130">
        <f t="shared" si="1"/>
        <v>76343</v>
      </c>
      <c r="F13" s="119" t="s">
        <v>325</v>
      </c>
      <c r="G13" s="118" t="s">
        <v>326</v>
      </c>
      <c r="H13" s="130">
        <v>0</v>
      </c>
      <c r="I13" s="130">
        <v>28954</v>
      </c>
      <c r="J13" s="119" t="s">
        <v>400</v>
      </c>
      <c r="K13" s="118" t="s">
        <v>401</v>
      </c>
      <c r="L13" s="130">
        <v>0</v>
      </c>
      <c r="M13" s="130">
        <v>47389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308</v>
      </c>
      <c r="B14" s="133" t="s">
        <v>386</v>
      </c>
      <c r="C14" s="118" t="s">
        <v>387</v>
      </c>
      <c r="D14" s="130">
        <f t="shared" si="0"/>
        <v>0</v>
      </c>
      <c r="E14" s="130">
        <f t="shared" si="1"/>
        <v>90150</v>
      </c>
      <c r="F14" s="119" t="s">
        <v>384</v>
      </c>
      <c r="G14" s="118" t="s">
        <v>385</v>
      </c>
      <c r="H14" s="130">
        <v>0</v>
      </c>
      <c r="I14" s="130">
        <v>35206</v>
      </c>
      <c r="J14" s="119" t="s">
        <v>388</v>
      </c>
      <c r="K14" s="118" t="s">
        <v>389</v>
      </c>
      <c r="L14" s="130">
        <v>0</v>
      </c>
      <c r="M14" s="130">
        <v>54944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308</v>
      </c>
      <c r="B15" s="133" t="s">
        <v>358</v>
      </c>
      <c r="C15" s="118" t="s">
        <v>497</v>
      </c>
      <c r="D15" s="130">
        <f t="shared" si="0"/>
        <v>0</v>
      </c>
      <c r="E15" s="130">
        <f t="shared" si="1"/>
        <v>445430</v>
      </c>
      <c r="F15" s="119" t="s">
        <v>356</v>
      </c>
      <c r="G15" s="118" t="s">
        <v>357</v>
      </c>
      <c r="H15" s="130">
        <v>0</v>
      </c>
      <c r="I15" s="130">
        <v>241821</v>
      </c>
      <c r="J15" s="119" t="s">
        <v>393</v>
      </c>
      <c r="K15" s="118" t="s">
        <v>394</v>
      </c>
      <c r="L15" s="130">
        <v>0</v>
      </c>
      <c r="M15" s="130">
        <v>203609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308</v>
      </c>
      <c r="B16" s="133" t="s">
        <v>315</v>
      </c>
      <c r="C16" s="118" t="s">
        <v>316</v>
      </c>
      <c r="D16" s="130">
        <f t="shared" si="0"/>
        <v>115239</v>
      </c>
      <c r="E16" s="130">
        <f t="shared" si="1"/>
        <v>0</v>
      </c>
      <c r="F16" s="119" t="s">
        <v>361</v>
      </c>
      <c r="G16" s="118" t="s">
        <v>362</v>
      </c>
      <c r="H16" s="130">
        <v>68432</v>
      </c>
      <c r="I16" s="130">
        <v>0</v>
      </c>
      <c r="J16" s="119" t="s">
        <v>313</v>
      </c>
      <c r="K16" s="118" t="s">
        <v>314</v>
      </c>
      <c r="L16" s="130">
        <v>46807</v>
      </c>
      <c r="M16" s="130">
        <v>0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308</v>
      </c>
      <c r="B17" s="133" t="s">
        <v>351</v>
      </c>
      <c r="C17" s="118" t="s">
        <v>352</v>
      </c>
      <c r="D17" s="130">
        <f t="shared" si="0"/>
        <v>328186</v>
      </c>
      <c r="E17" s="130">
        <f t="shared" si="1"/>
        <v>256038</v>
      </c>
      <c r="F17" s="119" t="s">
        <v>349</v>
      </c>
      <c r="G17" s="118" t="s">
        <v>350</v>
      </c>
      <c r="H17" s="130">
        <v>279139</v>
      </c>
      <c r="I17" s="130">
        <v>204318</v>
      </c>
      <c r="J17" s="119" t="s">
        <v>403</v>
      </c>
      <c r="K17" s="118" t="s">
        <v>426</v>
      </c>
      <c r="L17" s="130">
        <v>49047</v>
      </c>
      <c r="M17" s="130">
        <v>51720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308</v>
      </c>
      <c r="B18" s="133" t="s">
        <v>332</v>
      </c>
      <c r="C18" s="118" t="s">
        <v>333</v>
      </c>
      <c r="D18" s="130">
        <f t="shared" si="0"/>
        <v>449352</v>
      </c>
      <c r="E18" s="130">
        <f t="shared" si="1"/>
        <v>0</v>
      </c>
      <c r="F18" s="119" t="s">
        <v>330</v>
      </c>
      <c r="G18" s="118" t="s">
        <v>331</v>
      </c>
      <c r="H18" s="130">
        <v>281260</v>
      </c>
      <c r="I18" s="130">
        <v>0</v>
      </c>
      <c r="J18" s="119" t="s">
        <v>349</v>
      </c>
      <c r="K18" s="118" t="s">
        <v>350</v>
      </c>
      <c r="L18" s="130">
        <v>135791</v>
      </c>
      <c r="M18" s="130">
        <v>0</v>
      </c>
      <c r="N18" s="119" t="s">
        <v>403</v>
      </c>
      <c r="O18" s="118" t="s">
        <v>426</v>
      </c>
      <c r="P18" s="130">
        <v>32301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308</v>
      </c>
      <c r="B19" s="133" t="s">
        <v>336</v>
      </c>
      <c r="C19" s="118" t="s">
        <v>337</v>
      </c>
      <c r="D19" s="130">
        <f t="shared" si="0"/>
        <v>1058184</v>
      </c>
      <c r="E19" s="130">
        <f t="shared" si="1"/>
        <v>487576</v>
      </c>
      <c r="F19" s="119" t="s">
        <v>334</v>
      </c>
      <c r="G19" s="118" t="s">
        <v>335</v>
      </c>
      <c r="H19" s="130">
        <v>549620</v>
      </c>
      <c r="I19" s="130">
        <v>249541</v>
      </c>
      <c r="J19" s="119" t="s">
        <v>344</v>
      </c>
      <c r="K19" s="118" t="s">
        <v>345</v>
      </c>
      <c r="L19" s="130">
        <v>508564</v>
      </c>
      <c r="M19" s="130">
        <v>238035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308</v>
      </c>
      <c r="B20" s="133" t="s">
        <v>373</v>
      </c>
      <c r="C20" s="118" t="s">
        <v>374</v>
      </c>
      <c r="D20" s="130">
        <f t="shared" si="0"/>
        <v>650614</v>
      </c>
      <c r="E20" s="130">
        <f t="shared" si="1"/>
        <v>188254</v>
      </c>
      <c r="F20" s="119" t="s">
        <v>371</v>
      </c>
      <c r="G20" s="118" t="s">
        <v>372</v>
      </c>
      <c r="H20" s="130">
        <v>307317</v>
      </c>
      <c r="I20" s="130">
        <v>97394</v>
      </c>
      <c r="J20" s="119" t="s">
        <v>398</v>
      </c>
      <c r="K20" s="118" t="s">
        <v>399</v>
      </c>
      <c r="L20" s="130">
        <v>343297</v>
      </c>
      <c r="M20" s="130">
        <v>90860</v>
      </c>
      <c r="N20" s="119"/>
      <c r="O20" s="118"/>
      <c r="P20" s="130">
        <v>0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308</v>
      </c>
      <c r="B21" s="133" t="s">
        <v>340</v>
      </c>
      <c r="C21" s="118" t="s">
        <v>341</v>
      </c>
      <c r="D21" s="130">
        <f t="shared" si="0"/>
        <v>903876</v>
      </c>
      <c r="E21" s="130">
        <f t="shared" si="1"/>
        <v>0</v>
      </c>
      <c r="F21" s="119" t="s">
        <v>338</v>
      </c>
      <c r="G21" s="118" t="s">
        <v>339</v>
      </c>
      <c r="H21" s="130">
        <v>534381</v>
      </c>
      <c r="I21" s="130">
        <v>0</v>
      </c>
      <c r="J21" s="119" t="s">
        <v>367</v>
      </c>
      <c r="K21" s="118" t="s">
        <v>368</v>
      </c>
      <c r="L21" s="130">
        <v>369495</v>
      </c>
      <c r="M21" s="130">
        <v>0</v>
      </c>
      <c r="N21" s="119"/>
      <c r="O21" s="118"/>
      <c r="P21" s="130">
        <v>0</v>
      </c>
      <c r="Q21" s="130">
        <v>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</sheetData>
  <sheetProtection/>
  <autoFilter ref="A6:DU21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124</v>
      </c>
      <c r="D2" s="25" t="s">
        <v>0</v>
      </c>
      <c r="E2" s="117" t="s">
        <v>125</v>
      </c>
      <c r="F2" s="3"/>
      <c r="G2" s="3"/>
      <c r="H2" s="3"/>
      <c r="I2" s="3"/>
      <c r="J2" s="3"/>
      <c r="K2" s="3"/>
      <c r="L2" s="3" t="str">
        <f>LEFT(D2,2)</f>
        <v>22</v>
      </c>
      <c r="M2" s="3" t="str">
        <f>IF(L2&lt;&gt;"",VLOOKUP(L2,$AK$6:$AL$52,2,FALSE),"-")</f>
        <v>静岡県</v>
      </c>
      <c r="N2" s="3"/>
      <c r="O2" s="3"/>
      <c r="AC2" s="5">
        <f>IF(VALUE(D2)=0,0,1)</f>
        <v>1</v>
      </c>
      <c r="AD2" s="35" t="str">
        <f>IF(AC2=0,"",VLOOKUP(D2,'廃棄物事業経費（歳入）'!B7:C672,2,FALSE))</f>
        <v>合計</v>
      </c>
      <c r="AE2" s="35"/>
      <c r="AF2" s="36">
        <f>IF(AC2=0,1,IF(ISERROR(AD2),1,0))</f>
        <v>0</v>
      </c>
      <c r="AH2" s="99" t="s">
        <v>231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230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74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126</v>
      </c>
      <c r="C6" s="143"/>
      <c r="D6" s="137"/>
      <c r="E6" s="13" t="s">
        <v>105</v>
      </c>
      <c r="F6" s="14" t="s">
        <v>106</v>
      </c>
      <c r="H6" s="138" t="s">
        <v>127</v>
      </c>
      <c r="I6" s="139"/>
      <c r="J6" s="139"/>
      <c r="K6" s="169"/>
      <c r="L6" s="13" t="s">
        <v>105</v>
      </c>
      <c r="M6" s="13" t="s">
        <v>106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128</v>
      </c>
      <c r="AL6" s="28" t="s">
        <v>75</v>
      </c>
    </row>
    <row r="7" spans="2:38" ht="19.5" customHeight="1">
      <c r="B7" s="170" t="s">
        <v>110</v>
      </c>
      <c r="C7" s="171"/>
      <c r="D7" s="171"/>
      <c r="E7" s="17">
        <f aca="true" t="shared" si="0" ref="E7:E12">AF7</f>
        <v>2353214</v>
      </c>
      <c r="F7" s="17">
        <f aca="true" t="shared" si="1" ref="F7:F12">AF14</f>
        <v>20375</v>
      </c>
      <c r="H7" s="172" t="s">
        <v>122</v>
      </c>
      <c r="I7" s="172" t="s">
        <v>129</v>
      </c>
      <c r="J7" s="138" t="s">
        <v>112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110</v>
      </c>
      <c r="AD7" s="40" t="s">
        <v>130</v>
      </c>
      <c r="AE7" s="39" t="s">
        <v>131</v>
      </c>
      <c r="AF7" s="35">
        <f ca="1">IF(AF$2=0,INDIRECT("'"&amp;AD7&amp;"'!"&amp;AE7&amp;$AI$2),0)</f>
        <v>2353214</v>
      </c>
      <c r="AG7" s="39"/>
      <c r="AH7" s="99" t="str">
        <f>+'廃棄物事業経費（歳入）'!B7</f>
        <v>22000</v>
      </c>
      <c r="AI7" s="2">
        <v>7</v>
      </c>
      <c r="AK7" s="26" t="s">
        <v>132</v>
      </c>
      <c r="AL7" s="28" t="s">
        <v>76</v>
      </c>
    </row>
    <row r="8" spans="2:38" ht="19.5" customHeight="1">
      <c r="B8" s="170" t="s">
        <v>133</v>
      </c>
      <c r="C8" s="171"/>
      <c r="D8" s="171"/>
      <c r="E8" s="17">
        <f t="shared" si="0"/>
        <v>53315</v>
      </c>
      <c r="F8" s="17">
        <f t="shared" si="1"/>
        <v>30</v>
      </c>
      <c r="H8" s="173"/>
      <c r="I8" s="173"/>
      <c r="J8" s="138" t="s">
        <v>113</v>
      </c>
      <c r="K8" s="169"/>
      <c r="L8" s="17">
        <f t="shared" si="2"/>
        <v>8628284</v>
      </c>
      <c r="M8" s="17">
        <f t="shared" si="3"/>
        <v>611583</v>
      </c>
      <c r="AC8" s="15" t="s">
        <v>133</v>
      </c>
      <c r="AD8" s="40" t="s">
        <v>130</v>
      </c>
      <c r="AE8" s="39" t="s">
        <v>134</v>
      </c>
      <c r="AF8" s="35">
        <f aca="true" ca="1" t="shared" si="4" ref="AF8:AF38">IF(AF$2=0,INDIRECT("'"&amp;AD8&amp;"'!"&amp;AE8&amp;$AI$2),0)</f>
        <v>53315</v>
      </c>
      <c r="AG8" s="39"/>
      <c r="AH8" s="99" t="str">
        <f>+'廃棄物事業経費（歳入）'!B8</f>
        <v>22100</v>
      </c>
      <c r="AI8" s="2">
        <v>8</v>
      </c>
      <c r="AK8" s="26" t="s">
        <v>135</v>
      </c>
      <c r="AL8" s="28" t="s">
        <v>77</v>
      </c>
    </row>
    <row r="9" spans="2:38" ht="19.5" customHeight="1">
      <c r="B9" s="170" t="s">
        <v>111</v>
      </c>
      <c r="C9" s="171"/>
      <c r="D9" s="171"/>
      <c r="E9" s="17">
        <f t="shared" si="0"/>
        <v>5340800</v>
      </c>
      <c r="F9" s="17">
        <f t="shared" si="1"/>
        <v>0</v>
      </c>
      <c r="H9" s="173"/>
      <c r="I9" s="173"/>
      <c r="J9" s="138" t="s">
        <v>114</v>
      </c>
      <c r="K9" s="183"/>
      <c r="L9" s="17">
        <f t="shared" si="2"/>
        <v>25570</v>
      </c>
      <c r="M9" s="17">
        <f t="shared" si="3"/>
        <v>0</v>
      </c>
      <c r="AC9" s="15" t="s">
        <v>111</v>
      </c>
      <c r="AD9" s="40" t="s">
        <v>130</v>
      </c>
      <c r="AE9" s="39" t="s">
        <v>136</v>
      </c>
      <c r="AF9" s="35">
        <f ca="1" t="shared" si="4"/>
        <v>5340800</v>
      </c>
      <c r="AG9" s="39"/>
      <c r="AH9" s="99" t="str">
        <f>+'廃棄物事業経費（歳入）'!B9</f>
        <v>22130</v>
      </c>
      <c r="AI9" s="2">
        <v>9</v>
      </c>
      <c r="AK9" s="26" t="s">
        <v>137</v>
      </c>
      <c r="AL9" s="28" t="s">
        <v>78</v>
      </c>
    </row>
    <row r="10" spans="2:38" ht="19.5" customHeight="1">
      <c r="B10" s="170" t="s">
        <v>138</v>
      </c>
      <c r="C10" s="171"/>
      <c r="D10" s="171"/>
      <c r="E10" s="17">
        <f t="shared" si="0"/>
        <v>3695636</v>
      </c>
      <c r="F10" s="17">
        <f t="shared" si="1"/>
        <v>538428</v>
      </c>
      <c r="H10" s="173"/>
      <c r="I10" s="174"/>
      <c r="J10" s="138" t="s">
        <v>72</v>
      </c>
      <c r="K10" s="183"/>
      <c r="L10" s="17">
        <f t="shared" si="2"/>
        <v>50625</v>
      </c>
      <c r="M10" s="17">
        <f t="shared" si="3"/>
        <v>0</v>
      </c>
      <c r="AC10" s="15" t="s">
        <v>138</v>
      </c>
      <c r="AD10" s="40" t="s">
        <v>130</v>
      </c>
      <c r="AE10" s="39" t="s">
        <v>139</v>
      </c>
      <c r="AF10" s="35">
        <f ca="1" t="shared" si="4"/>
        <v>3695636</v>
      </c>
      <c r="AG10" s="39"/>
      <c r="AH10" s="99" t="str">
        <f>+'廃棄物事業経費（歳入）'!B10</f>
        <v>22203</v>
      </c>
      <c r="AI10" s="2">
        <v>10</v>
      </c>
      <c r="AK10" s="26" t="s">
        <v>140</v>
      </c>
      <c r="AL10" s="28" t="s">
        <v>79</v>
      </c>
    </row>
    <row r="11" spans="2:38" ht="19.5" customHeight="1">
      <c r="B11" s="170" t="s">
        <v>141</v>
      </c>
      <c r="C11" s="171"/>
      <c r="D11" s="171"/>
      <c r="E11" s="17">
        <f t="shared" si="0"/>
        <v>5850678</v>
      </c>
      <c r="F11" s="17">
        <f t="shared" si="1"/>
        <v>2218128</v>
      </c>
      <c r="H11" s="173"/>
      <c r="I11" s="175" t="s">
        <v>108</v>
      </c>
      <c r="J11" s="175"/>
      <c r="K11" s="175"/>
      <c r="L11" s="17">
        <f t="shared" si="2"/>
        <v>50557</v>
      </c>
      <c r="M11" s="17">
        <f t="shared" si="3"/>
        <v>1344</v>
      </c>
      <c r="AC11" s="15" t="s">
        <v>141</v>
      </c>
      <c r="AD11" s="40" t="s">
        <v>130</v>
      </c>
      <c r="AE11" s="39" t="s">
        <v>142</v>
      </c>
      <c r="AF11" s="35">
        <f ca="1" t="shared" si="4"/>
        <v>5850678</v>
      </c>
      <c r="AG11" s="39"/>
      <c r="AH11" s="99" t="str">
        <f>+'廃棄物事業経費（歳入）'!B11</f>
        <v>22205</v>
      </c>
      <c r="AI11" s="2">
        <v>11</v>
      </c>
      <c r="AK11" s="26" t="s">
        <v>143</v>
      </c>
      <c r="AL11" s="28" t="s">
        <v>80</v>
      </c>
    </row>
    <row r="12" spans="2:38" ht="19.5" customHeight="1">
      <c r="B12" s="170" t="s">
        <v>72</v>
      </c>
      <c r="C12" s="171"/>
      <c r="D12" s="171"/>
      <c r="E12" s="17">
        <f t="shared" si="0"/>
        <v>2545170</v>
      </c>
      <c r="F12" s="17">
        <f t="shared" si="1"/>
        <v>3939</v>
      </c>
      <c r="H12" s="173"/>
      <c r="I12" s="175" t="s">
        <v>144</v>
      </c>
      <c r="J12" s="175"/>
      <c r="K12" s="175"/>
      <c r="L12" s="17">
        <f t="shared" si="2"/>
        <v>651705</v>
      </c>
      <c r="M12" s="17">
        <f t="shared" si="3"/>
        <v>0</v>
      </c>
      <c r="AC12" s="15" t="s">
        <v>72</v>
      </c>
      <c r="AD12" s="40" t="s">
        <v>130</v>
      </c>
      <c r="AE12" s="39" t="s">
        <v>145</v>
      </c>
      <c r="AF12" s="35">
        <f ca="1" t="shared" si="4"/>
        <v>2545170</v>
      </c>
      <c r="AG12" s="39"/>
      <c r="AH12" s="99" t="str">
        <f>+'廃棄物事業経費（歳入）'!B12</f>
        <v>22206</v>
      </c>
      <c r="AI12" s="2">
        <v>12</v>
      </c>
      <c r="AK12" s="26" t="s">
        <v>146</v>
      </c>
      <c r="AL12" s="28" t="s">
        <v>81</v>
      </c>
    </row>
    <row r="13" spans="2:38" ht="19.5" customHeight="1">
      <c r="B13" s="176" t="s">
        <v>147</v>
      </c>
      <c r="C13" s="177"/>
      <c r="D13" s="177"/>
      <c r="E13" s="18">
        <f>SUM(E7:E12)</f>
        <v>19838813</v>
      </c>
      <c r="F13" s="18">
        <f>SUM(F7:F12)</f>
        <v>2780900</v>
      </c>
      <c r="H13" s="173"/>
      <c r="I13" s="142" t="s">
        <v>123</v>
      </c>
      <c r="J13" s="178"/>
      <c r="K13" s="179"/>
      <c r="L13" s="19">
        <f>SUM(L7:L12)</f>
        <v>9406741</v>
      </c>
      <c r="M13" s="19">
        <f>SUM(M7:M12)</f>
        <v>612927</v>
      </c>
      <c r="AC13" s="15" t="s">
        <v>107</v>
      </c>
      <c r="AD13" s="40" t="s">
        <v>130</v>
      </c>
      <c r="AE13" s="39" t="s">
        <v>148</v>
      </c>
      <c r="AF13" s="35">
        <f ca="1" t="shared" si="4"/>
        <v>35273956</v>
      </c>
      <c r="AG13" s="39"/>
      <c r="AH13" s="99" t="str">
        <f>+'廃棄物事業経費（歳入）'!B13</f>
        <v>22207</v>
      </c>
      <c r="AI13" s="2">
        <v>13</v>
      </c>
      <c r="AK13" s="26" t="s">
        <v>149</v>
      </c>
      <c r="AL13" s="28" t="s">
        <v>82</v>
      </c>
    </row>
    <row r="14" spans="2:38" ht="19.5" customHeight="1">
      <c r="B14" s="20"/>
      <c r="C14" s="180" t="s">
        <v>150</v>
      </c>
      <c r="D14" s="181"/>
      <c r="E14" s="22">
        <f>E13-E11</f>
        <v>13988135</v>
      </c>
      <c r="F14" s="22">
        <f>F13-F11</f>
        <v>562772</v>
      </c>
      <c r="H14" s="174"/>
      <c r="I14" s="20"/>
      <c r="J14" s="24"/>
      <c r="K14" s="21" t="s">
        <v>150</v>
      </c>
      <c r="L14" s="23">
        <f>L13-L12</f>
        <v>8755036</v>
      </c>
      <c r="M14" s="23">
        <f>M13-M12</f>
        <v>612927</v>
      </c>
      <c r="AC14" s="15" t="s">
        <v>110</v>
      </c>
      <c r="AD14" s="40" t="s">
        <v>130</v>
      </c>
      <c r="AE14" s="39" t="s">
        <v>151</v>
      </c>
      <c r="AF14" s="35">
        <f ca="1" t="shared" si="4"/>
        <v>20375</v>
      </c>
      <c r="AG14" s="39"/>
      <c r="AH14" s="99" t="str">
        <f>+'廃棄物事業経費（歳入）'!B14</f>
        <v>22208</v>
      </c>
      <c r="AI14" s="2">
        <v>14</v>
      </c>
      <c r="AK14" s="26" t="s">
        <v>152</v>
      </c>
      <c r="AL14" s="28" t="s">
        <v>83</v>
      </c>
    </row>
    <row r="15" spans="2:38" ht="19.5" customHeight="1">
      <c r="B15" s="170" t="s">
        <v>107</v>
      </c>
      <c r="C15" s="171"/>
      <c r="D15" s="171"/>
      <c r="E15" s="17">
        <f>AF13</f>
        <v>35273956</v>
      </c>
      <c r="F15" s="17">
        <f>AF20</f>
        <v>6046820</v>
      </c>
      <c r="H15" s="172" t="s">
        <v>153</v>
      </c>
      <c r="I15" s="172" t="s">
        <v>154</v>
      </c>
      <c r="J15" s="16" t="s">
        <v>115</v>
      </c>
      <c r="K15" s="27"/>
      <c r="L15" s="17">
        <f aca="true" t="shared" si="5" ref="L15:L28">AF27</f>
        <v>3383511</v>
      </c>
      <c r="M15" s="17">
        <f aca="true" t="shared" si="6" ref="M15:M28">AF48</f>
        <v>528340</v>
      </c>
      <c r="AC15" s="15" t="s">
        <v>133</v>
      </c>
      <c r="AD15" s="40" t="s">
        <v>130</v>
      </c>
      <c r="AE15" s="39" t="s">
        <v>155</v>
      </c>
      <c r="AF15" s="35">
        <f ca="1" t="shared" si="4"/>
        <v>30</v>
      </c>
      <c r="AG15" s="39"/>
      <c r="AH15" s="99" t="str">
        <f>+'廃棄物事業経費（歳入）'!B15</f>
        <v>22209</v>
      </c>
      <c r="AI15" s="2">
        <v>15</v>
      </c>
      <c r="AK15" s="26" t="s">
        <v>156</v>
      </c>
      <c r="AL15" s="28" t="s">
        <v>84</v>
      </c>
    </row>
    <row r="16" spans="2:38" ht="19.5" customHeight="1">
      <c r="B16" s="176" t="s">
        <v>73</v>
      </c>
      <c r="C16" s="184"/>
      <c r="D16" s="184"/>
      <c r="E16" s="18">
        <f>SUM(E13,E15)</f>
        <v>55112769</v>
      </c>
      <c r="F16" s="18">
        <f>SUM(F13,F15)</f>
        <v>8827720</v>
      </c>
      <c r="H16" s="186"/>
      <c r="I16" s="173"/>
      <c r="J16" s="173" t="s">
        <v>157</v>
      </c>
      <c r="K16" s="13" t="s">
        <v>116</v>
      </c>
      <c r="L16" s="17">
        <f t="shared" si="5"/>
        <v>4556299</v>
      </c>
      <c r="M16" s="17">
        <f t="shared" si="6"/>
        <v>256665</v>
      </c>
      <c r="AC16" s="15" t="s">
        <v>111</v>
      </c>
      <c r="AD16" s="40" t="s">
        <v>130</v>
      </c>
      <c r="AE16" s="39" t="s">
        <v>158</v>
      </c>
      <c r="AF16" s="35">
        <f ca="1" t="shared" si="4"/>
        <v>0</v>
      </c>
      <c r="AG16" s="39"/>
      <c r="AH16" s="99" t="str">
        <f>+'廃棄物事業経費（歳入）'!B16</f>
        <v>22210</v>
      </c>
      <c r="AI16" s="2">
        <v>16</v>
      </c>
      <c r="AK16" s="26" t="s">
        <v>159</v>
      </c>
      <c r="AL16" s="28" t="s">
        <v>85</v>
      </c>
    </row>
    <row r="17" spans="2:38" ht="19.5" customHeight="1">
      <c r="B17" s="20"/>
      <c r="C17" s="180" t="s">
        <v>150</v>
      </c>
      <c r="D17" s="181"/>
      <c r="E17" s="22">
        <f>SUM(E14:E15)</f>
        <v>49262091</v>
      </c>
      <c r="F17" s="22">
        <f>SUM(F14:F15)</f>
        <v>6609592</v>
      </c>
      <c r="H17" s="186"/>
      <c r="I17" s="173"/>
      <c r="J17" s="173"/>
      <c r="K17" s="13" t="s">
        <v>117</v>
      </c>
      <c r="L17" s="17">
        <f t="shared" si="5"/>
        <v>2467114</v>
      </c>
      <c r="M17" s="17">
        <f t="shared" si="6"/>
        <v>339487</v>
      </c>
      <c r="AC17" s="15" t="s">
        <v>138</v>
      </c>
      <c r="AD17" s="40" t="s">
        <v>130</v>
      </c>
      <c r="AE17" s="39" t="s">
        <v>160</v>
      </c>
      <c r="AF17" s="35">
        <f ca="1" t="shared" si="4"/>
        <v>538428</v>
      </c>
      <c r="AG17" s="39"/>
      <c r="AH17" s="99" t="str">
        <f>+'廃棄物事業経費（歳入）'!B17</f>
        <v>22211</v>
      </c>
      <c r="AI17" s="2">
        <v>17</v>
      </c>
      <c r="AK17" s="26" t="s">
        <v>161</v>
      </c>
      <c r="AL17" s="28" t="s">
        <v>86</v>
      </c>
    </row>
    <row r="18" spans="8:38" ht="19.5" customHeight="1">
      <c r="H18" s="186"/>
      <c r="I18" s="174"/>
      <c r="J18" s="174"/>
      <c r="K18" s="13" t="s">
        <v>118</v>
      </c>
      <c r="L18" s="17">
        <f t="shared" si="5"/>
        <v>291766</v>
      </c>
      <c r="M18" s="17">
        <f t="shared" si="6"/>
        <v>10552</v>
      </c>
      <c r="AC18" s="15" t="s">
        <v>141</v>
      </c>
      <c r="AD18" s="40" t="s">
        <v>130</v>
      </c>
      <c r="AE18" s="39" t="s">
        <v>162</v>
      </c>
      <c r="AF18" s="35">
        <f ca="1" t="shared" si="4"/>
        <v>2218128</v>
      </c>
      <c r="AG18" s="39"/>
      <c r="AH18" s="99" t="str">
        <f>+'廃棄物事業経費（歳入）'!B18</f>
        <v>22212</v>
      </c>
      <c r="AI18" s="2">
        <v>18</v>
      </c>
      <c r="AK18" s="26" t="s">
        <v>163</v>
      </c>
      <c r="AL18" s="28" t="s">
        <v>87</v>
      </c>
    </row>
    <row r="19" spans="8:38" ht="19.5" customHeight="1">
      <c r="H19" s="186"/>
      <c r="I19" s="172" t="s">
        <v>164</v>
      </c>
      <c r="J19" s="138" t="s">
        <v>119</v>
      </c>
      <c r="K19" s="183"/>
      <c r="L19" s="17">
        <f t="shared" si="5"/>
        <v>707853</v>
      </c>
      <c r="M19" s="17">
        <f t="shared" si="6"/>
        <v>22367</v>
      </c>
      <c r="AC19" s="15" t="s">
        <v>72</v>
      </c>
      <c r="AD19" s="40" t="s">
        <v>130</v>
      </c>
      <c r="AE19" s="39" t="s">
        <v>165</v>
      </c>
      <c r="AF19" s="35">
        <f ca="1" t="shared" si="4"/>
        <v>3939</v>
      </c>
      <c r="AG19" s="39"/>
      <c r="AH19" s="99" t="str">
        <f>+'廃棄物事業経費（歳入）'!B19</f>
        <v>22213</v>
      </c>
      <c r="AI19" s="2">
        <v>19</v>
      </c>
      <c r="AK19" s="26" t="s">
        <v>166</v>
      </c>
      <c r="AL19" s="28" t="s">
        <v>88</v>
      </c>
    </row>
    <row r="20" spans="2:38" ht="19.5" customHeight="1">
      <c r="B20" s="170" t="s">
        <v>167</v>
      </c>
      <c r="C20" s="182"/>
      <c r="D20" s="182"/>
      <c r="E20" s="29">
        <f>E11</f>
        <v>5850678</v>
      </c>
      <c r="F20" s="29">
        <f>F11</f>
        <v>2218128</v>
      </c>
      <c r="H20" s="186"/>
      <c r="I20" s="173"/>
      <c r="J20" s="138" t="s">
        <v>120</v>
      </c>
      <c r="K20" s="183"/>
      <c r="L20" s="17">
        <f t="shared" si="5"/>
        <v>7817227</v>
      </c>
      <c r="M20" s="17">
        <f t="shared" si="6"/>
        <v>2273461</v>
      </c>
      <c r="AC20" s="15" t="s">
        <v>107</v>
      </c>
      <c r="AD20" s="40" t="s">
        <v>130</v>
      </c>
      <c r="AE20" s="39" t="s">
        <v>168</v>
      </c>
      <c r="AF20" s="35">
        <f ca="1" t="shared" si="4"/>
        <v>6046820</v>
      </c>
      <c r="AG20" s="39"/>
      <c r="AH20" s="99" t="str">
        <f>+'廃棄物事業経費（歳入）'!B20</f>
        <v>22214</v>
      </c>
      <c r="AI20" s="2">
        <v>20</v>
      </c>
      <c r="AK20" s="26" t="s">
        <v>169</v>
      </c>
      <c r="AL20" s="28" t="s">
        <v>89</v>
      </c>
    </row>
    <row r="21" spans="2:38" ht="19.5" customHeight="1">
      <c r="B21" s="170" t="s">
        <v>170</v>
      </c>
      <c r="C21" s="170"/>
      <c r="D21" s="170"/>
      <c r="E21" s="29">
        <f>L12+L27</f>
        <v>5850678</v>
      </c>
      <c r="F21" s="29">
        <f>M12+M27</f>
        <v>2218128</v>
      </c>
      <c r="H21" s="186"/>
      <c r="I21" s="174"/>
      <c r="J21" s="138" t="s">
        <v>121</v>
      </c>
      <c r="K21" s="183"/>
      <c r="L21" s="17">
        <f t="shared" si="5"/>
        <v>809513</v>
      </c>
      <c r="M21" s="17">
        <f t="shared" si="6"/>
        <v>17861</v>
      </c>
      <c r="AB21" s="28" t="s">
        <v>105</v>
      </c>
      <c r="AC21" s="15" t="s">
        <v>171</v>
      </c>
      <c r="AD21" s="40" t="s">
        <v>172</v>
      </c>
      <c r="AE21" s="39" t="s">
        <v>131</v>
      </c>
      <c r="AF21" s="35">
        <f ca="1" t="shared" si="4"/>
        <v>0</v>
      </c>
      <c r="AG21" s="39"/>
      <c r="AH21" s="99" t="str">
        <f>+'廃棄物事業経費（歳入）'!B21</f>
        <v>22215</v>
      </c>
      <c r="AI21" s="2">
        <v>21</v>
      </c>
      <c r="AK21" s="26" t="s">
        <v>173</v>
      </c>
      <c r="AL21" s="28" t="s">
        <v>90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109</v>
      </c>
      <c r="J22" s="185"/>
      <c r="K22" s="183"/>
      <c r="L22" s="17">
        <f t="shared" si="5"/>
        <v>112437</v>
      </c>
      <c r="M22" s="17">
        <f t="shared" si="6"/>
        <v>9658</v>
      </c>
      <c r="AB22" s="28" t="s">
        <v>105</v>
      </c>
      <c r="AC22" s="15" t="s">
        <v>174</v>
      </c>
      <c r="AD22" s="40" t="s">
        <v>172</v>
      </c>
      <c r="AE22" s="39" t="s">
        <v>134</v>
      </c>
      <c r="AF22" s="35">
        <f ca="1" t="shared" si="4"/>
        <v>8628284</v>
      </c>
      <c r="AH22" s="99" t="str">
        <f>+'廃棄物事業経費（歳入）'!B22</f>
        <v>22216</v>
      </c>
      <c r="AI22" s="2">
        <v>22</v>
      </c>
      <c r="AK22" s="26" t="s">
        <v>175</v>
      </c>
      <c r="AL22" s="28" t="s">
        <v>91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176</v>
      </c>
      <c r="J23" s="142" t="s">
        <v>119</v>
      </c>
      <c r="K23" s="179"/>
      <c r="L23" s="17">
        <f t="shared" si="5"/>
        <v>7271429</v>
      </c>
      <c r="M23" s="17">
        <f t="shared" si="6"/>
        <v>391639</v>
      </c>
      <c r="AB23" s="28" t="s">
        <v>105</v>
      </c>
      <c r="AC23" s="1" t="s">
        <v>177</v>
      </c>
      <c r="AD23" s="40" t="s">
        <v>172</v>
      </c>
      <c r="AE23" s="34" t="s">
        <v>136</v>
      </c>
      <c r="AF23" s="35">
        <f ca="1" t="shared" si="4"/>
        <v>25570</v>
      </c>
      <c r="AH23" s="99" t="str">
        <f>+'廃棄物事業経費（歳入）'!B23</f>
        <v>22219</v>
      </c>
      <c r="AI23" s="2">
        <v>23</v>
      </c>
      <c r="AK23" s="26" t="s">
        <v>178</v>
      </c>
      <c r="AL23" s="28" t="s">
        <v>92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120</v>
      </c>
      <c r="K24" s="183"/>
      <c r="L24" s="17">
        <f t="shared" si="5"/>
        <v>9592775</v>
      </c>
      <c r="M24" s="17">
        <f t="shared" si="6"/>
        <v>1679912</v>
      </c>
      <c r="AB24" s="28" t="s">
        <v>105</v>
      </c>
      <c r="AC24" s="15" t="s">
        <v>72</v>
      </c>
      <c r="AD24" s="40" t="s">
        <v>172</v>
      </c>
      <c r="AE24" s="39" t="s">
        <v>139</v>
      </c>
      <c r="AF24" s="35">
        <f ca="1" t="shared" si="4"/>
        <v>50625</v>
      </c>
      <c r="AH24" s="99" t="str">
        <f>+'廃棄物事業経費（歳入）'!B24</f>
        <v>22220</v>
      </c>
      <c r="AI24" s="2">
        <v>24</v>
      </c>
      <c r="AK24" s="26" t="s">
        <v>179</v>
      </c>
      <c r="AL24" s="28" t="s">
        <v>93</v>
      </c>
    </row>
    <row r="25" spans="8:38" ht="19.5" customHeight="1">
      <c r="H25" s="186"/>
      <c r="I25" s="173"/>
      <c r="J25" s="138" t="s">
        <v>121</v>
      </c>
      <c r="K25" s="183"/>
      <c r="L25" s="17">
        <f t="shared" si="5"/>
        <v>847366</v>
      </c>
      <c r="M25" s="17">
        <f t="shared" si="6"/>
        <v>2046</v>
      </c>
      <c r="AB25" s="28" t="s">
        <v>105</v>
      </c>
      <c r="AC25" s="15" t="s">
        <v>108</v>
      </c>
      <c r="AD25" s="40" t="s">
        <v>172</v>
      </c>
      <c r="AE25" s="39" t="s">
        <v>142</v>
      </c>
      <c r="AF25" s="35">
        <f ca="1" t="shared" si="4"/>
        <v>50557</v>
      </c>
      <c r="AH25" s="99" t="str">
        <f>+'廃棄物事業経費（歳入）'!B25</f>
        <v>22221</v>
      </c>
      <c r="AI25" s="2">
        <v>25</v>
      </c>
      <c r="AK25" s="26" t="s">
        <v>180</v>
      </c>
      <c r="AL25" s="28" t="s">
        <v>94</v>
      </c>
    </row>
    <row r="26" spans="8:38" ht="19.5" customHeight="1">
      <c r="H26" s="186"/>
      <c r="I26" s="174"/>
      <c r="J26" s="188" t="s">
        <v>72</v>
      </c>
      <c r="K26" s="189"/>
      <c r="L26" s="17">
        <f t="shared" si="5"/>
        <v>613155</v>
      </c>
      <c r="M26" s="17">
        <f t="shared" si="6"/>
        <v>38459</v>
      </c>
      <c r="AB26" s="28" t="s">
        <v>105</v>
      </c>
      <c r="AC26" s="1" t="s">
        <v>144</v>
      </c>
      <c r="AD26" s="40" t="s">
        <v>172</v>
      </c>
      <c r="AE26" s="34" t="s">
        <v>145</v>
      </c>
      <c r="AF26" s="35">
        <f ca="1" t="shared" si="4"/>
        <v>651705</v>
      </c>
      <c r="AH26" s="99" t="str">
        <f>+'廃棄物事業経費（歳入）'!B26</f>
        <v>22222</v>
      </c>
      <c r="AI26" s="2">
        <v>26</v>
      </c>
      <c r="AK26" s="26" t="s">
        <v>181</v>
      </c>
      <c r="AL26" s="28" t="s">
        <v>95</v>
      </c>
    </row>
    <row r="27" spans="8:38" ht="19.5" customHeight="1">
      <c r="H27" s="186"/>
      <c r="I27" s="138" t="s">
        <v>144</v>
      </c>
      <c r="J27" s="185"/>
      <c r="K27" s="183"/>
      <c r="L27" s="17">
        <f t="shared" si="5"/>
        <v>5198973</v>
      </c>
      <c r="M27" s="17">
        <f t="shared" si="6"/>
        <v>2218128</v>
      </c>
      <c r="AB27" s="28" t="s">
        <v>105</v>
      </c>
      <c r="AC27" s="1" t="s">
        <v>182</v>
      </c>
      <c r="AD27" s="40" t="s">
        <v>172</v>
      </c>
      <c r="AE27" s="34" t="s">
        <v>183</v>
      </c>
      <c r="AF27" s="35">
        <f ca="1" t="shared" si="4"/>
        <v>3383511</v>
      </c>
      <c r="AH27" s="99" t="str">
        <f>+'廃棄物事業経費（歳入）'!B27</f>
        <v>22223</v>
      </c>
      <c r="AI27" s="2">
        <v>27</v>
      </c>
      <c r="AK27" s="26" t="s">
        <v>184</v>
      </c>
      <c r="AL27" s="28" t="s">
        <v>96</v>
      </c>
    </row>
    <row r="28" spans="8:38" ht="19.5" customHeight="1">
      <c r="H28" s="186"/>
      <c r="I28" s="138" t="s">
        <v>104</v>
      </c>
      <c r="J28" s="185"/>
      <c r="K28" s="183"/>
      <c r="L28" s="17">
        <f t="shared" si="5"/>
        <v>20668</v>
      </c>
      <c r="M28" s="17">
        <f t="shared" si="6"/>
        <v>1344</v>
      </c>
      <c r="AB28" s="28" t="s">
        <v>105</v>
      </c>
      <c r="AC28" s="1" t="s">
        <v>185</v>
      </c>
      <c r="AD28" s="40" t="s">
        <v>172</v>
      </c>
      <c r="AE28" s="34" t="s">
        <v>151</v>
      </c>
      <c r="AF28" s="35">
        <f ca="1" t="shared" si="4"/>
        <v>4556299</v>
      </c>
      <c r="AH28" s="99" t="str">
        <f>+'廃棄物事業経費（歳入）'!B28</f>
        <v>22224</v>
      </c>
      <c r="AI28" s="2">
        <v>28</v>
      </c>
      <c r="AK28" s="26" t="s">
        <v>186</v>
      </c>
      <c r="AL28" s="28" t="s">
        <v>97</v>
      </c>
    </row>
    <row r="29" spans="8:38" ht="19.5" customHeight="1">
      <c r="H29" s="186"/>
      <c r="I29" s="142" t="s">
        <v>123</v>
      </c>
      <c r="J29" s="178"/>
      <c r="K29" s="179"/>
      <c r="L29" s="19">
        <f>SUM(L15:L28)</f>
        <v>43690086</v>
      </c>
      <c r="M29" s="19">
        <f>SUM(M15:M28)</f>
        <v>7789919</v>
      </c>
      <c r="AB29" s="28" t="s">
        <v>105</v>
      </c>
      <c r="AC29" s="1" t="s">
        <v>187</v>
      </c>
      <c r="AD29" s="40" t="s">
        <v>172</v>
      </c>
      <c r="AE29" s="34" t="s">
        <v>155</v>
      </c>
      <c r="AF29" s="35">
        <f ca="1" t="shared" si="4"/>
        <v>2467114</v>
      </c>
      <c r="AH29" s="99" t="str">
        <f>+'廃棄物事業経費（歳入）'!B29</f>
        <v>22225</v>
      </c>
      <c r="AI29" s="2">
        <v>29</v>
      </c>
      <c r="AK29" s="26" t="s">
        <v>188</v>
      </c>
      <c r="AL29" s="28" t="s">
        <v>98</v>
      </c>
    </row>
    <row r="30" spans="8:38" ht="19.5" customHeight="1">
      <c r="H30" s="187"/>
      <c r="I30" s="20"/>
      <c r="J30" s="24"/>
      <c r="K30" s="21" t="s">
        <v>150</v>
      </c>
      <c r="L30" s="23">
        <f>L29-L27</f>
        <v>38491113</v>
      </c>
      <c r="M30" s="23">
        <f>M29-M27</f>
        <v>5571791</v>
      </c>
      <c r="AB30" s="28" t="s">
        <v>105</v>
      </c>
      <c r="AC30" s="1" t="s">
        <v>189</v>
      </c>
      <c r="AD30" s="40" t="s">
        <v>172</v>
      </c>
      <c r="AE30" s="34" t="s">
        <v>158</v>
      </c>
      <c r="AF30" s="35">
        <f ca="1" t="shared" si="4"/>
        <v>291766</v>
      </c>
      <c r="AH30" s="99" t="str">
        <f>+'廃棄物事業経費（歳入）'!B30</f>
        <v>22226</v>
      </c>
      <c r="AI30" s="2">
        <v>30</v>
      </c>
      <c r="AK30" s="26" t="s">
        <v>190</v>
      </c>
      <c r="AL30" s="28" t="s">
        <v>99</v>
      </c>
    </row>
    <row r="31" spans="8:38" ht="19.5" customHeight="1">
      <c r="H31" s="138" t="s">
        <v>72</v>
      </c>
      <c r="I31" s="185"/>
      <c r="J31" s="185"/>
      <c r="K31" s="183"/>
      <c r="L31" s="17">
        <f>AF41</f>
        <v>2015942</v>
      </c>
      <c r="M31" s="17">
        <f>AF62</f>
        <v>424874</v>
      </c>
      <c r="AB31" s="28" t="s">
        <v>105</v>
      </c>
      <c r="AC31" s="1" t="s">
        <v>191</v>
      </c>
      <c r="AD31" s="40" t="s">
        <v>172</v>
      </c>
      <c r="AE31" s="34" t="s">
        <v>162</v>
      </c>
      <c r="AF31" s="35">
        <f ca="1" t="shared" si="4"/>
        <v>707853</v>
      </c>
      <c r="AH31" s="99" t="str">
        <f>+'廃棄物事業経費（歳入）'!B31</f>
        <v>22301</v>
      </c>
      <c r="AI31" s="2">
        <v>31</v>
      </c>
      <c r="AK31" s="26" t="s">
        <v>192</v>
      </c>
      <c r="AL31" s="28" t="s">
        <v>100</v>
      </c>
    </row>
    <row r="32" spans="8:38" ht="19.5" customHeight="1">
      <c r="H32" s="142" t="s">
        <v>73</v>
      </c>
      <c r="I32" s="178"/>
      <c r="J32" s="178"/>
      <c r="K32" s="179"/>
      <c r="L32" s="19">
        <f>SUM(L13,L29,L31)</f>
        <v>55112769</v>
      </c>
      <c r="M32" s="19">
        <f>SUM(M13,M29,M31)</f>
        <v>8827720</v>
      </c>
      <c r="AB32" s="28" t="s">
        <v>105</v>
      </c>
      <c r="AC32" s="1" t="s">
        <v>193</v>
      </c>
      <c r="AD32" s="40" t="s">
        <v>172</v>
      </c>
      <c r="AE32" s="34" t="s">
        <v>165</v>
      </c>
      <c r="AF32" s="35">
        <f ca="1" t="shared" si="4"/>
        <v>7817227</v>
      </c>
      <c r="AH32" s="99" t="str">
        <f>+'廃棄物事業経費（歳入）'!B32</f>
        <v>22302</v>
      </c>
      <c r="AI32" s="2">
        <v>32</v>
      </c>
      <c r="AK32" s="26" t="s">
        <v>194</v>
      </c>
      <c r="AL32" s="28" t="s">
        <v>101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150</v>
      </c>
      <c r="L33" s="23">
        <f>SUM(L14,L30,L31)</f>
        <v>49262091</v>
      </c>
      <c r="M33" s="23">
        <f>SUM(M14,M30,M31)</f>
        <v>6609592</v>
      </c>
      <c r="AB33" s="28" t="s">
        <v>105</v>
      </c>
      <c r="AC33" s="1" t="s">
        <v>195</v>
      </c>
      <c r="AD33" s="40" t="s">
        <v>172</v>
      </c>
      <c r="AE33" s="34" t="s">
        <v>168</v>
      </c>
      <c r="AF33" s="35">
        <f ca="1" t="shared" si="4"/>
        <v>809513</v>
      </c>
      <c r="AH33" s="99" t="str">
        <f>+'廃棄物事業経費（歳入）'!B33</f>
        <v>22304</v>
      </c>
      <c r="AI33" s="2">
        <v>33</v>
      </c>
      <c r="AK33" s="26" t="s">
        <v>196</v>
      </c>
      <c r="AL33" s="28" t="s">
        <v>102</v>
      </c>
    </row>
    <row r="34" spans="2:38" ht="14.25">
      <c r="B34" s="28"/>
      <c r="C34" s="28"/>
      <c r="D34" s="28"/>
      <c r="E34" s="28"/>
      <c r="F34" s="28"/>
      <c r="G34" s="28"/>
      <c r="AB34" s="28" t="s">
        <v>105</v>
      </c>
      <c r="AC34" s="15" t="s">
        <v>109</v>
      </c>
      <c r="AD34" s="40" t="s">
        <v>172</v>
      </c>
      <c r="AE34" s="34" t="s">
        <v>197</v>
      </c>
      <c r="AF34" s="35">
        <f ca="1" t="shared" si="4"/>
        <v>112437</v>
      </c>
      <c r="AH34" s="99" t="str">
        <f>+'廃棄物事業経費（歳入）'!B34</f>
        <v>22305</v>
      </c>
      <c r="AI34" s="2">
        <v>34</v>
      </c>
      <c r="AK34" s="26" t="s">
        <v>198</v>
      </c>
      <c r="AL34" s="28" t="s">
        <v>103</v>
      </c>
    </row>
    <row r="35" spans="28:38" ht="14.25" hidden="1">
      <c r="AB35" s="28" t="s">
        <v>105</v>
      </c>
      <c r="AC35" s="1" t="s">
        <v>199</v>
      </c>
      <c r="AD35" s="40" t="s">
        <v>172</v>
      </c>
      <c r="AE35" s="34" t="s">
        <v>200</v>
      </c>
      <c r="AF35" s="35">
        <f ca="1" t="shared" si="4"/>
        <v>7271429</v>
      </c>
      <c r="AH35" s="99" t="str">
        <f>+'廃棄物事業経費（歳入）'!B35</f>
        <v>22306</v>
      </c>
      <c r="AI35" s="2">
        <v>35</v>
      </c>
      <c r="AK35" s="26" t="s">
        <v>428</v>
      </c>
      <c r="AL35" s="28" t="s">
        <v>446</v>
      </c>
    </row>
    <row r="36" spans="28:38" ht="14.25" hidden="1">
      <c r="AB36" s="28" t="s">
        <v>105</v>
      </c>
      <c r="AC36" s="1" t="s">
        <v>201</v>
      </c>
      <c r="AD36" s="40" t="s">
        <v>172</v>
      </c>
      <c r="AE36" s="34" t="s">
        <v>202</v>
      </c>
      <c r="AF36" s="35">
        <f ca="1" t="shared" si="4"/>
        <v>9592775</v>
      </c>
      <c r="AH36" s="99" t="str">
        <f>+'廃棄物事業経費（歳入）'!B36</f>
        <v>22325</v>
      </c>
      <c r="AI36" s="2">
        <v>36</v>
      </c>
      <c r="AK36" s="26" t="s">
        <v>429</v>
      </c>
      <c r="AL36" s="28" t="s">
        <v>447</v>
      </c>
    </row>
    <row r="37" spans="28:38" ht="14.25" hidden="1">
      <c r="AB37" s="28" t="s">
        <v>105</v>
      </c>
      <c r="AC37" s="1" t="s">
        <v>203</v>
      </c>
      <c r="AD37" s="40" t="s">
        <v>172</v>
      </c>
      <c r="AE37" s="34" t="s">
        <v>204</v>
      </c>
      <c r="AF37" s="35">
        <f ca="1" t="shared" si="4"/>
        <v>847366</v>
      </c>
      <c r="AH37" s="99" t="str">
        <f>+'廃棄物事業経費（歳入）'!B37</f>
        <v>22341</v>
      </c>
      <c r="AI37" s="2">
        <v>37</v>
      </c>
      <c r="AK37" s="26" t="s">
        <v>430</v>
      </c>
      <c r="AL37" s="28" t="s">
        <v>448</v>
      </c>
    </row>
    <row r="38" spans="28:38" ht="14.25" hidden="1">
      <c r="AB38" s="28" t="s">
        <v>105</v>
      </c>
      <c r="AC38" s="1" t="s">
        <v>72</v>
      </c>
      <c r="AD38" s="40" t="s">
        <v>172</v>
      </c>
      <c r="AE38" s="34" t="s">
        <v>205</v>
      </c>
      <c r="AF38" s="34">
        <f ca="1" t="shared" si="4"/>
        <v>613155</v>
      </c>
      <c r="AH38" s="99" t="str">
        <f>+'廃棄物事業経費（歳入）'!B38</f>
        <v>22342</v>
      </c>
      <c r="AI38" s="2">
        <v>38</v>
      </c>
      <c r="AK38" s="26" t="s">
        <v>431</v>
      </c>
      <c r="AL38" s="28" t="s">
        <v>449</v>
      </c>
    </row>
    <row r="39" spans="28:38" ht="14.25" hidden="1">
      <c r="AB39" s="28" t="s">
        <v>105</v>
      </c>
      <c r="AC39" s="1" t="s">
        <v>144</v>
      </c>
      <c r="AD39" s="40" t="s">
        <v>172</v>
      </c>
      <c r="AE39" s="34" t="s">
        <v>206</v>
      </c>
      <c r="AF39" s="34">
        <f aca="true" ca="1" t="shared" si="7" ref="AF39:AF62">IF(AF$2=0,INDIRECT("'"&amp;AD39&amp;"'!"&amp;AE39&amp;$AI$2),0)</f>
        <v>5198973</v>
      </c>
      <c r="AH39" s="99" t="str">
        <f>+'廃棄物事業経費（歳入）'!B39</f>
        <v>22344</v>
      </c>
      <c r="AI39" s="2">
        <v>39</v>
      </c>
      <c r="AK39" s="26" t="s">
        <v>432</v>
      </c>
      <c r="AL39" s="28" t="s">
        <v>450</v>
      </c>
    </row>
    <row r="40" spans="28:38" ht="14.25" hidden="1">
      <c r="AB40" s="28" t="s">
        <v>105</v>
      </c>
      <c r="AC40" s="1" t="s">
        <v>104</v>
      </c>
      <c r="AD40" s="40" t="s">
        <v>172</v>
      </c>
      <c r="AE40" s="34" t="s">
        <v>207</v>
      </c>
      <c r="AF40" s="34">
        <f ca="1" t="shared" si="7"/>
        <v>20668</v>
      </c>
      <c r="AH40" s="99" t="str">
        <f>+'廃棄物事業経費（歳入）'!B40</f>
        <v>22424</v>
      </c>
      <c r="AI40" s="2">
        <v>40</v>
      </c>
      <c r="AK40" s="26" t="s">
        <v>433</v>
      </c>
      <c r="AL40" s="28" t="s">
        <v>451</v>
      </c>
    </row>
    <row r="41" spans="28:38" ht="14.25" hidden="1">
      <c r="AB41" s="28" t="s">
        <v>105</v>
      </c>
      <c r="AC41" s="1" t="s">
        <v>72</v>
      </c>
      <c r="AD41" s="40" t="s">
        <v>172</v>
      </c>
      <c r="AE41" s="34" t="s">
        <v>208</v>
      </c>
      <c r="AF41" s="34">
        <f ca="1" t="shared" si="7"/>
        <v>2015942</v>
      </c>
      <c r="AH41" s="99" t="str">
        <f>+'廃棄物事業経費（歳入）'!B41</f>
        <v>22429</v>
      </c>
      <c r="AI41" s="2">
        <v>41</v>
      </c>
      <c r="AK41" s="26" t="s">
        <v>434</v>
      </c>
      <c r="AL41" s="28" t="s">
        <v>452</v>
      </c>
    </row>
    <row r="42" spans="28:38" ht="14.25" hidden="1">
      <c r="AB42" s="28" t="s">
        <v>106</v>
      </c>
      <c r="AC42" s="15" t="s">
        <v>171</v>
      </c>
      <c r="AD42" s="40" t="s">
        <v>172</v>
      </c>
      <c r="AE42" s="34" t="s">
        <v>209</v>
      </c>
      <c r="AF42" s="34">
        <f ca="1" t="shared" si="7"/>
        <v>0</v>
      </c>
      <c r="AH42" s="99" t="str">
        <f>+'廃棄物事業経費（歳入）'!B42</f>
        <v>22461</v>
      </c>
      <c r="AI42" s="2">
        <v>42</v>
      </c>
      <c r="AK42" s="26" t="s">
        <v>435</v>
      </c>
      <c r="AL42" s="28" t="s">
        <v>453</v>
      </c>
    </row>
    <row r="43" spans="28:38" ht="14.25" hidden="1">
      <c r="AB43" s="28" t="s">
        <v>106</v>
      </c>
      <c r="AC43" s="15" t="s">
        <v>174</v>
      </c>
      <c r="AD43" s="40" t="s">
        <v>172</v>
      </c>
      <c r="AE43" s="34" t="s">
        <v>210</v>
      </c>
      <c r="AF43" s="34">
        <f ca="1" t="shared" si="7"/>
        <v>611583</v>
      </c>
      <c r="AH43" s="99" t="str">
        <f>+'廃棄物事業経費（歳入）'!B43</f>
        <v>22816</v>
      </c>
      <c r="AI43" s="2">
        <v>43</v>
      </c>
      <c r="AK43" s="26" t="s">
        <v>436</v>
      </c>
      <c r="AL43" s="28" t="s">
        <v>454</v>
      </c>
    </row>
    <row r="44" spans="28:38" ht="14.25" hidden="1">
      <c r="AB44" s="28" t="s">
        <v>106</v>
      </c>
      <c r="AC44" s="1" t="s">
        <v>177</v>
      </c>
      <c r="AD44" s="40" t="s">
        <v>172</v>
      </c>
      <c r="AE44" s="34" t="s">
        <v>211</v>
      </c>
      <c r="AF44" s="34">
        <f ca="1" t="shared" si="7"/>
        <v>0</v>
      </c>
      <c r="AH44" s="99" t="str">
        <f>+'廃棄物事業経費（歳入）'!B44</f>
        <v>22820</v>
      </c>
      <c r="AI44" s="2">
        <v>44</v>
      </c>
      <c r="AK44" s="26" t="s">
        <v>437</v>
      </c>
      <c r="AL44" s="28" t="s">
        <v>455</v>
      </c>
    </row>
    <row r="45" spans="28:38" ht="14.25" hidden="1">
      <c r="AB45" s="28" t="s">
        <v>106</v>
      </c>
      <c r="AC45" s="15" t="s">
        <v>72</v>
      </c>
      <c r="AD45" s="40" t="s">
        <v>172</v>
      </c>
      <c r="AE45" s="34" t="s">
        <v>212</v>
      </c>
      <c r="AF45" s="34">
        <f ca="1" t="shared" si="7"/>
        <v>0</v>
      </c>
      <c r="AH45" s="99" t="str">
        <f>+'廃棄物事業経費（歳入）'!B45</f>
        <v>22824</v>
      </c>
      <c r="AI45" s="2">
        <v>45</v>
      </c>
      <c r="AK45" s="26" t="s">
        <v>438</v>
      </c>
      <c r="AL45" s="28" t="s">
        <v>456</v>
      </c>
    </row>
    <row r="46" spans="28:38" ht="14.25" hidden="1">
      <c r="AB46" s="28" t="s">
        <v>106</v>
      </c>
      <c r="AC46" s="15" t="s">
        <v>108</v>
      </c>
      <c r="AD46" s="40" t="s">
        <v>172</v>
      </c>
      <c r="AE46" s="34" t="s">
        <v>213</v>
      </c>
      <c r="AF46" s="34">
        <f ca="1" t="shared" si="7"/>
        <v>1344</v>
      </c>
      <c r="AH46" s="99" t="str">
        <f>+'廃棄物事業経費（歳入）'!B46</f>
        <v>22825</v>
      </c>
      <c r="AI46" s="2">
        <v>46</v>
      </c>
      <c r="AK46" s="26" t="s">
        <v>439</v>
      </c>
      <c r="AL46" s="28" t="s">
        <v>457</v>
      </c>
    </row>
    <row r="47" spans="28:38" ht="14.25" hidden="1">
      <c r="AB47" s="28" t="s">
        <v>106</v>
      </c>
      <c r="AC47" s="1" t="s">
        <v>144</v>
      </c>
      <c r="AD47" s="40" t="s">
        <v>172</v>
      </c>
      <c r="AE47" s="34" t="s">
        <v>214</v>
      </c>
      <c r="AF47" s="34">
        <f ca="1" t="shared" si="7"/>
        <v>0</v>
      </c>
      <c r="AH47" s="99" t="str">
        <f>+'廃棄物事業経費（歳入）'!B47</f>
        <v>22828</v>
      </c>
      <c r="AI47" s="2">
        <v>47</v>
      </c>
      <c r="AK47" s="26" t="s">
        <v>440</v>
      </c>
      <c r="AL47" s="28" t="s">
        <v>458</v>
      </c>
    </row>
    <row r="48" spans="28:38" ht="14.25" hidden="1">
      <c r="AB48" s="28" t="s">
        <v>106</v>
      </c>
      <c r="AC48" s="1" t="s">
        <v>182</v>
      </c>
      <c r="AD48" s="40" t="s">
        <v>172</v>
      </c>
      <c r="AE48" s="34" t="s">
        <v>215</v>
      </c>
      <c r="AF48" s="34">
        <f ca="1" t="shared" si="7"/>
        <v>528340</v>
      </c>
      <c r="AH48" s="99" t="str">
        <f>+'廃棄物事業経費（歳入）'!B48</f>
        <v>22831</v>
      </c>
      <c r="AI48" s="2">
        <v>48</v>
      </c>
      <c r="AK48" s="26" t="s">
        <v>441</v>
      </c>
      <c r="AL48" s="28" t="s">
        <v>459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106</v>
      </c>
      <c r="AC49" s="1" t="s">
        <v>185</v>
      </c>
      <c r="AD49" s="40" t="s">
        <v>172</v>
      </c>
      <c r="AE49" s="34" t="s">
        <v>216</v>
      </c>
      <c r="AF49" s="34">
        <f ca="1" t="shared" si="7"/>
        <v>256665</v>
      </c>
      <c r="AG49" s="28"/>
      <c r="AH49" s="99" t="str">
        <f>+'廃棄物事業経費（歳入）'!B49</f>
        <v>22847</v>
      </c>
      <c r="AI49" s="2">
        <v>49</v>
      </c>
      <c r="AK49" s="26" t="s">
        <v>442</v>
      </c>
      <c r="AL49" s="28" t="s">
        <v>460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106</v>
      </c>
      <c r="AC50" s="1" t="s">
        <v>187</v>
      </c>
      <c r="AD50" s="40" t="s">
        <v>172</v>
      </c>
      <c r="AE50" s="34" t="s">
        <v>217</v>
      </c>
      <c r="AF50" s="34">
        <f ca="1" t="shared" si="7"/>
        <v>339487</v>
      </c>
      <c r="AG50" s="28"/>
      <c r="AH50" s="99" t="str">
        <f>+'廃棄物事業経費（歳入）'!B50</f>
        <v>22853</v>
      </c>
      <c r="AI50" s="2">
        <v>50</v>
      </c>
      <c r="AK50" s="26" t="s">
        <v>443</v>
      </c>
      <c r="AL50" s="28" t="s">
        <v>461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106</v>
      </c>
      <c r="AC51" s="1" t="s">
        <v>189</v>
      </c>
      <c r="AD51" s="40" t="s">
        <v>172</v>
      </c>
      <c r="AE51" s="34" t="s">
        <v>218</v>
      </c>
      <c r="AF51" s="34">
        <f ca="1" t="shared" si="7"/>
        <v>10552</v>
      </c>
      <c r="AG51" s="28"/>
      <c r="AH51" s="99" t="str">
        <f>+'廃棄物事業経費（歳入）'!B51</f>
        <v>22861</v>
      </c>
      <c r="AI51" s="2">
        <v>51</v>
      </c>
      <c r="AK51" s="26" t="s">
        <v>444</v>
      </c>
      <c r="AL51" s="28" t="s">
        <v>462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106</v>
      </c>
      <c r="AC52" s="1" t="s">
        <v>191</v>
      </c>
      <c r="AD52" s="40" t="s">
        <v>172</v>
      </c>
      <c r="AE52" s="34" t="s">
        <v>219</v>
      </c>
      <c r="AF52" s="34">
        <f ca="1" t="shared" si="7"/>
        <v>22367</v>
      </c>
      <c r="AG52" s="28"/>
      <c r="AH52" s="99" t="str">
        <f>+'廃棄物事業経費（歳入）'!B52</f>
        <v>22909</v>
      </c>
      <c r="AI52" s="2">
        <v>52</v>
      </c>
      <c r="AK52" s="26" t="s">
        <v>445</v>
      </c>
      <c r="AL52" s="28" t="s">
        <v>463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106</v>
      </c>
      <c r="AC53" s="1" t="s">
        <v>193</v>
      </c>
      <c r="AD53" s="40" t="s">
        <v>172</v>
      </c>
      <c r="AE53" s="34" t="s">
        <v>220</v>
      </c>
      <c r="AF53" s="34">
        <f ca="1" t="shared" si="7"/>
        <v>2273461</v>
      </c>
      <c r="AG53" s="28"/>
      <c r="AH53" s="99" t="str">
        <f>+'廃棄物事業経費（歳入）'!B53</f>
        <v>22920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106</v>
      </c>
      <c r="AC54" s="1" t="s">
        <v>195</v>
      </c>
      <c r="AD54" s="40" t="s">
        <v>172</v>
      </c>
      <c r="AE54" s="34" t="s">
        <v>221</v>
      </c>
      <c r="AF54" s="34">
        <f ca="1" t="shared" si="7"/>
        <v>17861</v>
      </c>
      <c r="AG54" s="28"/>
      <c r="AH54" s="99" t="str">
        <f>+'廃棄物事業経費（歳入）'!B54</f>
        <v>22921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106</v>
      </c>
      <c r="AC55" s="15" t="s">
        <v>109</v>
      </c>
      <c r="AD55" s="40" t="s">
        <v>172</v>
      </c>
      <c r="AE55" s="34" t="s">
        <v>222</v>
      </c>
      <c r="AF55" s="34">
        <f ca="1" t="shared" si="7"/>
        <v>9658</v>
      </c>
      <c r="AG55" s="28"/>
      <c r="AH55" s="99" t="str">
        <f>+'廃棄物事業経費（歳入）'!B55</f>
        <v>22937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106</v>
      </c>
      <c r="AC56" s="1" t="s">
        <v>199</v>
      </c>
      <c r="AD56" s="40" t="s">
        <v>172</v>
      </c>
      <c r="AE56" s="34" t="s">
        <v>223</v>
      </c>
      <c r="AF56" s="34">
        <f ca="1" t="shared" si="7"/>
        <v>391639</v>
      </c>
      <c r="AG56" s="28"/>
      <c r="AH56" s="99" t="str">
        <f>+'廃棄物事業経費（歳入）'!B56</f>
        <v>22954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106</v>
      </c>
      <c r="AC57" s="1" t="s">
        <v>201</v>
      </c>
      <c r="AD57" s="40" t="s">
        <v>172</v>
      </c>
      <c r="AE57" s="34" t="s">
        <v>224</v>
      </c>
      <c r="AF57" s="34">
        <f ca="1" t="shared" si="7"/>
        <v>1679912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106</v>
      </c>
      <c r="AC58" s="1" t="s">
        <v>203</v>
      </c>
      <c r="AD58" s="40" t="s">
        <v>172</v>
      </c>
      <c r="AE58" s="34" t="s">
        <v>225</v>
      </c>
      <c r="AF58" s="34">
        <f ca="1" t="shared" si="7"/>
        <v>2046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106</v>
      </c>
      <c r="AC59" s="1" t="s">
        <v>72</v>
      </c>
      <c r="AD59" s="40" t="s">
        <v>172</v>
      </c>
      <c r="AE59" s="34" t="s">
        <v>226</v>
      </c>
      <c r="AF59" s="34">
        <f ca="1" t="shared" si="7"/>
        <v>38459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106</v>
      </c>
      <c r="AC60" s="1" t="s">
        <v>144</v>
      </c>
      <c r="AD60" s="40" t="s">
        <v>172</v>
      </c>
      <c r="AE60" s="34" t="s">
        <v>227</v>
      </c>
      <c r="AF60" s="34">
        <f ca="1" t="shared" si="7"/>
        <v>2218128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106</v>
      </c>
      <c r="AC61" s="1" t="s">
        <v>104</v>
      </c>
      <c r="AD61" s="40" t="s">
        <v>172</v>
      </c>
      <c r="AE61" s="34" t="s">
        <v>228</v>
      </c>
      <c r="AF61" s="34">
        <f ca="1" t="shared" si="7"/>
        <v>1344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106</v>
      </c>
      <c r="AC62" s="1" t="s">
        <v>72</v>
      </c>
      <c r="AD62" s="40" t="s">
        <v>172</v>
      </c>
      <c r="AE62" s="34" t="s">
        <v>229</v>
      </c>
      <c r="AF62" s="34">
        <f ca="1" t="shared" si="7"/>
        <v>424874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+'廃棄物事業経費（歳入）'!B57</f>
        <v>0</v>
      </c>
      <c r="AI2385" s="2">
        <v>2385</v>
      </c>
    </row>
    <row r="2386" spans="34:35" ht="14.25" hidden="1">
      <c r="AH2386" s="99">
        <f>+'廃棄物事業経費（歳入）'!B58</f>
        <v>0</v>
      </c>
      <c r="AI2386" s="2">
        <v>2386</v>
      </c>
    </row>
    <row r="2387" spans="34:35" ht="14.25" hidden="1">
      <c r="AH2387" s="99">
        <f>+'廃棄物事業経費（歳入）'!B59</f>
        <v>0</v>
      </c>
      <c r="AI2387" s="2">
        <v>2387</v>
      </c>
    </row>
    <row r="2388" spans="34:35" ht="14.25" hidden="1">
      <c r="AH2388" s="99">
        <f>+'廃棄物事業経費（歳入）'!B60</f>
        <v>0</v>
      </c>
      <c r="AI2388" s="2">
        <v>2388</v>
      </c>
    </row>
    <row r="2389" spans="34:35" ht="14.25" hidden="1">
      <c r="AH2389" s="99">
        <f>+'廃棄物事業経費（歳入）'!B61</f>
        <v>0</v>
      </c>
      <c r="AI2389" s="2">
        <v>2389</v>
      </c>
    </row>
    <row r="2390" spans="34:35" ht="14.25" hidden="1">
      <c r="AH2390" s="99">
        <f>+'廃棄物事業経費（歳入）'!B62</f>
        <v>0</v>
      </c>
      <c r="AI2390" s="2">
        <v>2390</v>
      </c>
    </row>
    <row r="2391" spans="34:35" ht="14.25" hidden="1">
      <c r="AH2391" s="99">
        <f>+'廃棄物事業経費（歳入）'!B63</f>
        <v>0</v>
      </c>
      <c r="AI2391" s="2">
        <v>2391</v>
      </c>
    </row>
    <row r="2392" spans="34:35" ht="14.25" hidden="1">
      <c r="AH2392" s="99">
        <f>+'廃棄物事業経費（歳入）'!B64</f>
        <v>0</v>
      </c>
      <c r="AI2392" s="2">
        <v>2392</v>
      </c>
    </row>
    <row r="2393" spans="34:35" ht="14.25" hidden="1">
      <c r="AH2393" s="99">
        <f>+'廃棄物事業経費（歳入）'!B65</f>
        <v>0</v>
      </c>
      <c r="AI2393" s="2">
        <v>2393</v>
      </c>
    </row>
    <row r="2394" spans="34:35" ht="14.25" hidden="1">
      <c r="AH2394" s="99">
        <f>+'廃棄物事業経費（歳入）'!B66</f>
        <v>0</v>
      </c>
      <c r="AI2394" s="2">
        <v>2394</v>
      </c>
    </row>
    <row r="2395" spans="34:35" ht="14.25" hidden="1">
      <c r="AH2395" s="99">
        <f>+'廃棄物事業経費（歳入）'!B67</f>
        <v>0</v>
      </c>
      <c r="AI2395" s="2">
        <v>2395</v>
      </c>
    </row>
    <row r="2396" spans="34:35" ht="14.25" hidden="1">
      <c r="AH2396" s="99">
        <f>+'廃棄物事業経費（歳入）'!B68</f>
        <v>0</v>
      </c>
      <c r="AI2396" s="2">
        <v>2396</v>
      </c>
    </row>
    <row r="2397" spans="34:35" ht="14.25" hidden="1">
      <c r="AH2397" s="99">
        <f>+'廃棄物事業経費（歳入）'!B69</f>
        <v>0</v>
      </c>
      <c r="AI2397" s="2">
        <v>2397</v>
      </c>
    </row>
    <row r="2398" spans="34:35" ht="14.25" hidden="1">
      <c r="AH2398" s="99">
        <f>+'廃棄物事業経費（歳入）'!B70</f>
        <v>0</v>
      </c>
      <c r="AI2398" s="2">
        <v>2398</v>
      </c>
    </row>
    <row r="2399" spans="34:35" ht="14.25" hidden="1">
      <c r="AH2399" s="99">
        <f>+'廃棄物事業経費（歳入）'!B71</f>
        <v>0</v>
      </c>
      <c r="AI2399" s="2">
        <v>2399</v>
      </c>
    </row>
    <row r="2400" spans="34:35" ht="14.25" hidden="1">
      <c r="AH2400" s="99">
        <f>+'廃棄物事業経費（歳入）'!B72</f>
        <v>0</v>
      </c>
      <c r="AI2400" s="2">
        <v>2400</v>
      </c>
    </row>
    <row r="2401" spans="34:35" ht="14.25" hidden="1">
      <c r="AH2401" s="99">
        <f>+'廃棄物事業経費（歳入）'!B73</f>
        <v>0</v>
      </c>
      <c r="AI2401" s="2">
        <v>2401</v>
      </c>
    </row>
    <row r="2402" spans="34:35" ht="14.25" hidden="1">
      <c r="AH2402" s="99">
        <f>+'廃棄物事業経費（歳入）'!B74</f>
        <v>0</v>
      </c>
      <c r="AI2402" s="2">
        <v>2402</v>
      </c>
    </row>
    <row r="2403" spans="34:35" ht="14.25" hidden="1">
      <c r="AH2403" s="99">
        <f>+'廃棄物事業経費（歳入）'!B75</f>
        <v>0</v>
      </c>
      <c r="AI2403" s="2">
        <v>2403</v>
      </c>
    </row>
    <row r="2404" spans="34:35" ht="14.25" hidden="1">
      <c r="AH2404" s="99">
        <f>+'廃棄物事業経費（歳入）'!B76</f>
        <v>0</v>
      </c>
      <c r="AI2404" s="2">
        <v>2404</v>
      </c>
    </row>
    <row r="2405" spans="34:35" ht="14.25" hidden="1">
      <c r="AH2405" s="99">
        <f>+'廃棄物事業経費（歳入）'!B77</f>
        <v>0</v>
      </c>
      <c r="AI2405" s="2">
        <v>2405</v>
      </c>
    </row>
    <row r="2406" spans="34:35" ht="14.25" hidden="1">
      <c r="AH2406" s="99">
        <f>+'廃棄物事業経費（歳入）'!B78</f>
        <v>0</v>
      </c>
      <c r="AI2406" s="2">
        <v>2406</v>
      </c>
    </row>
    <row r="2407" spans="34:35" ht="14.25" hidden="1">
      <c r="AH2407" s="99">
        <f>+'廃棄物事業経費（歳入）'!B79</f>
        <v>0</v>
      </c>
      <c r="AI2407" s="2">
        <v>2407</v>
      </c>
    </row>
    <row r="2408" spans="34:35" ht="14.25" hidden="1">
      <c r="AH2408" s="99">
        <f>+'廃棄物事業経費（歳入）'!B80</f>
        <v>0</v>
      </c>
      <c r="AI2408" s="2">
        <v>2408</v>
      </c>
    </row>
    <row r="2409" spans="34:35" ht="14.25" hidden="1">
      <c r="AH2409" s="99">
        <f>+'廃棄物事業経費（歳入）'!B81</f>
        <v>0</v>
      </c>
      <c r="AI2409" s="2">
        <v>2409</v>
      </c>
    </row>
    <row r="2410" spans="34:35" ht="14.25" hidden="1">
      <c r="AH2410" s="99">
        <f>+'廃棄物事業経費（歳入）'!B82</f>
        <v>0</v>
      </c>
      <c r="AI2410" s="2">
        <v>2410</v>
      </c>
    </row>
    <row r="2411" spans="34:35" ht="14.25" hidden="1">
      <c r="AH2411" s="99">
        <f>+'廃棄物事業経費（歳入）'!B83</f>
        <v>0</v>
      </c>
      <c r="AI2411" s="2">
        <v>2411</v>
      </c>
    </row>
    <row r="2412" spans="34:35" ht="14.25" hidden="1">
      <c r="AH2412" s="99">
        <f>+'廃棄物事業経費（歳入）'!B84</f>
        <v>0</v>
      </c>
      <c r="AI2412" s="2">
        <v>2412</v>
      </c>
    </row>
    <row r="2413" spans="34:35" ht="14.25" hidden="1">
      <c r="AH2413" s="99">
        <f>+'廃棄物事業経費（歳入）'!B85</f>
        <v>0</v>
      </c>
      <c r="AI2413" s="2">
        <v>2413</v>
      </c>
    </row>
    <row r="2414" spans="34:35" ht="14.25" hidden="1">
      <c r="AH2414" s="99">
        <f>+'廃棄物事業経費（歳入）'!B86</f>
        <v>0</v>
      </c>
      <c r="AI2414" s="2">
        <v>2414</v>
      </c>
    </row>
    <row r="2415" spans="34:35" ht="14.25" hidden="1">
      <c r="AH2415" s="99">
        <f>+'廃棄物事業経費（歳入）'!B87</f>
        <v>0</v>
      </c>
      <c r="AI2415" s="2">
        <v>2415</v>
      </c>
    </row>
    <row r="2416" spans="34:35" ht="14.25" hidden="1">
      <c r="AH2416" s="99">
        <f>+'廃棄物事業経費（歳入）'!B88</f>
        <v>0</v>
      </c>
      <c r="AI2416" s="2">
        <v>2416</v>
      </c>
    </row>
    <row r="2417" spans="34:35" ht="14.25" hidden="1">
      <c r="AH2417" s="99">
        <f>+'廃棄物事業経費（歳入）'!B89</f>
        <v>0</v>
      </c>
      <c r="AI2417" s="2">
        <v>2417</v>
      </c>
    </row>
    <row r="2418" spans="34:35" ht="14.25" hidden="1">
      <c r="AH2418" s="99">
        <f>+'廃棄物事業経費（歳入）'!B90</f>
        <v>0</v>
      </c>
      <c r="AI2418" s="2">
        <v>2418</v>
      </c>
    </row>
    <row r="2419" spans="34:35" ht="14.25" hidden="1">
      <c r="AH2419" s="99">
        <f>+'廃棄物事業経費（歳入）'!B91</f>
        <v>0</v>
      </c>
      <c r="AI2419" s="2">
        <v>2419</v>
      </c>
    </row>
    <row r="2420" spans="34:35" ht="14.25" hidden="1">
      <c r="AH2420" s="99">
        <f>+'廃棄物事業経費（歳入）'!B92</f>
        <v>0</v>
      </c>
      <c r="AI2420" s="2">
        <v>2420</v>
      </c>
    </row>
    <row r="2421" spans="34:35" ht="14.25" hidden="1">
      <c r="AH2421" s="99">
        <f>+'廃棄物事業経費（歳入）'!B93</f>
        <v>0</v>
      </c>
      <c r="AI2421" s="2">
        <v>2421</v>
      </c>
    </row>
    <row r="2422" spans="34:35" ht="14.25" hidden="1">
      <c r="AH2422" s="99">
        <f>+'廃棄物事業経費（歳入）'!B94</f>
        <v>0</v>
      </c>
      <c r="AI2422" s="2">
        <v>2422</v>
      </c>
    </row>
    <row r="2423" spans="34:35" ht="14.25" hidden="1">
      <c r="AH2423" s="99">
        <f>+'廃棄物事業経費（歳入）'!B95</f>
        <v>0</v>
      </c>
      <c r="AI2423" s="2">
        <v>2423</v>
      </c>
    </row>
    <row r="2424" spans="34:35" ht="14.25" hidden="1">
      <c r="AH2424" s="99">
        <f>+'廃棄物事業経費（歳入）'!B96</f>
        <v>0</v>
      </c>
      <c r="AI2424" s="2">
        <v>2424</v>
      </c>
    </row>
    <row r="2425" spans="34:35" ht="14.25" hidden="1">
      <c r="AH2425" s="99">
        <f>+'廃棄物事業経費（歳入）'!B97</f>
        <v>0</v>
      </c>
      <c r="AI2425" s="2">
        <v>2425</v>
      </c>
    </row>
    <row r="2426" spans="34:35" ht="14.25" hidden="1">
      <c r="AH2426" s="99">
        <f>+'廃棄物事業経費（歳入）'!B98</f>
        <v>0</v>
      </c>
      <c r="AI2426" s="2">
        <v>2426</v>
      </c>
    </row>
    <row r="2427" spans="34:35" ht="14.25" hidden="1">
      <c r="AH2427" s="99">
        <f>+'廃棄物事業経費（歳入）'!B99</f>
        <v>0</v>
      </c>
      <c r="AI2427" s="2">
        <v>2427</v>
      </c>
    </row>
    <row r="2428" spans="34:35" ht="14.25" hidden="1">
      <c r="AH2428" s="99">
        <f>+'廃棄物事業経費（歳入）'!B100</f>
        <v>0</v>
      </c>
      <c r="AI2428" s="2">
        <v>2428</v>
      </c>
    </row>
    <row r="2429" spans="34:35" ht="14.25" hidden="1">
      <c r="AH2429" s="99">
        <f>+'廃棄物事業経費（歳入）'!B101</f>
        <v>0</v>
      </c>
      <c r="AI2429" s="2">
        <v>2429</v>
      </c>
    </row>
    <row r="2430" spans="34:35" ht="14.25" hidden="1">
      <c r="AH2430" s="99">
        <f>+'廃棄物事業経費（歳入）'!B102</f>
        <v>0</v>
      </c>
      <c r="AI2430" s="2">
        <v>2430</v>
      </c>
    </row>
    <row r="2431" spans="34:35" ht="14.25" hidden="1">
      <c r="AH2431" s="99">
        <f>+'廃棄物事業経費（歳入）'!B103</f>
        <v>0</v>
      </c>
      <c r="AI2431" s="2">
        <v>2431</v>
      </c>
    </row>
    <row r="2432" spans="34:35" ht="14.25" hidden="1">
      <c r="AH2432" s="99">
        <f>+'廃棄物事業経費（歳入）'!B104</f>
        <v>0</v>
      </c>
      <c r="AI2432" s="2">
        <v>2432</v>
      </c>
    </row>
    <row r="2433" spans="34:35" ht="14.25" hidden="1">
      <c r="AH2433" s="99">
        <f>+'廃棄物事業経費（歳入）'!B105</f>
        <v>0</v>
      </c>
      <c r="AI2433" s="2">
        <v>2433</v>
      </c>
    </row>
    <row r="2434" spans="34:35" ht="14.25" hidden="1">
      <c r="AH2434" s="99">
        <f>+'廃棄物事業経費（歳入）'!B106</f>
        <v>0</v>
      </c>
      <c r="AI2434" s="2">
        <v>2434</v>
      </c>
    </row>
    <row r="2435" spans="34:35" ht="14.25" hidden="1">
      <c r="AH2435" s="99">
        <f>+'廃棄物事業経費（歳入）'!B107</f>
        <v>0</v>
      </c>
      <c r="AI2435" s="2">
        <v>2435</v>
      </c>
    </row>
    <row r="2436" spans="34:35" ht="14.25" hidden="1">
      <c r="AH2436" s="99">
        <f>+'廃棄物事業経費（歳入）'!B108</f>
        <v>0</v>
      </c>
      <c r="AI2436" s="2">
        <v>2436</v>
      </c>
    </row>
    <row r="2437" spans="34:35" ht="14.25" hidden="1">
      <c r="AH2437" s="99">
        <f>+'廃棄物事業経費（歳入）'!B109</f>
        <v>0</v>
      </c>
      <c r="AI2437" s="2">
        <v>2437</v>
      </c>
    </row>
    <row r="2438" spans="34:35" ht="14.25" hidden="1">
      <c r="AH2438" s="99">
        <f>+'廃棄物事業経費（歳入）'!B110</f>
        <v>0</v>
      </c>
      <c r="AI2438" s="2">
        <v>2438</v>
      </c>
    </row>
    <row r="2439" spans="34:35" ht="14.25" hidden="1">
      <c r="AH2439" s="99">
        <f>+'廃棄物事業経費（歳入）'!B111</f>
        <v>0</v>
      </c>
      <c r="AI2439" s="2">
        <v>2439</v>
      </c>
    </row>
    <row r="2440" spans="34:35" ht="14.25" hidden="1">
      <c r="AH2440" s="99">
        <f>+'廃棄物事業経費（歳入）'!B112</f>
        <v>0</v>
      </c>
      <c r="AI2440" s="2">
        <v>2440</v>
      </c>
    </row>
    <row r="2441" spans="34:35" ht="14.25" hidden="1">
      <c r="AH2441" s="99">
        <f>+'廃棄物事業経費（歳入）'!B113</f>
        <v>0</v>
      </c>
      <c r="AI2441" s="2">
        <v>2441</v>
      </c>
    </row>
    <row r="2442" spans="34:35" ht="14.25" hidden="1">
      <c r="AH2442" s="99">
        <f>+'廃棄物事業経費（歳入）'!B114</f>
        <v>0</v>
      </c>
      <c r="AI2442" s="2">
        <v>2442</v>
      </c>
    </row>
    <row r="2443" spans="34:35" ht="14.25" hidden="1">
      <c r="AH2443" s="99">
        <f>+'廃棄物事業経費（歳入）'!B115</f>
        <v>0</v>
      </c>
      <c r="AI2443" s="2">
        <v>2443</v>
      </c>
    </row>
    <row r="2444" spans="34:35" ht="14.25" hidden="1">
      <c r="AH2444" s="99">
        <f>+'廃棄物事業経費（歳入）'!B116</f>
        <v>0</v>
      </c>
      <c r="AI2444" s="2">
        <v>2444</v>
      </c>
    </row>
    <row r="2445" spans="34:35" ht="14.25" hidden="1">
      <c r="AH2445" s="99">
        <f>+'廃棄物事業経費（歳入）'!B117</f>
        <v>0</v>
      </c>
      <c r="AI2445" s="2">
        <v>2445</v>
      </c>
    </row>
    <row r="2446" spans="34:35" ht="14.25" hidden="1">
      <c r="AH2446" s="99">
        <f>+'廃棄物事業経費（歳入）'!B118</f>
        <v>0</v>
      </c>
      <c r="AI2446" s="2">
        <v>2446</v>
      </c>
    </row>
    <row r="2447" spans="34:35" ht="14.25" hidden="1">
      <c r="AH2447" s="99">
        <f>+'廃棄物事業経費（歳入）'!B119</f>
        <v>0</v>
      </c>
      <c r="AI2447" s="2">
        <v>2447</v>
      </c>
    </row>
    <row r="2448" spans="34:35" ht="14.25" hidden="1">
      <c r="AH2448" s="99">
        <f>+'廃棄物事業経費（歳入）'!B120</f>
        <v>0</v>
      </c>
      <c r="AI2448" s="2">
        <v>2448</v>
      </c>
    </row>
    <row r="2449" spans="34:35" ht="14.25" hidden="1">
      <c r="AH2449" s="99">
        <f>+'廃棄物事業経費（歳入）'!B121</f>
        <v>0</v>
      </c>
      <c r="AI2449" s="2">
        <v>2449</v>
      </c>
    </row>
    <row r="2450" spans="34:35" ht="14.25" hidden="1">
      <c r="AH2450" s="99">
        <f>+'廃棄物事業経費（歳入）'!B122</f>
        <v>0</v>
      </c>
      <c r="AI2450" s="2">
        <v>2450</v>
      </c>
    </row>
    <row r="2451" spans="34:35" ht="14.25" hidden="1">
      <c r="AH2451" s="99">
        <f>+'廃棄物事業経費（歳入）'!B123</f>
        <v>0</v>
      </c>
      <c r="AI2451" s="2">
        <v>2451</v>
      </c>
    </row>
    <row r="2452" spans="34:35" ht="14.25" hidden="1">
      <c r="AH2452" s="99">
        <f>+'廃棄物事業経費（歳入）'!B124</f>
        <v>0</v>
      </c>
      <c r="AI2452" s="2">
        <v>2452</v>
      </c>
    </row>
    <row r="2453" spans="34:35" ht="14.25" hidden="1">
      <c r="AH2453" s="99">
        <f>+'廃棄物事業経費（歳入）'!B125</f>
        <v>0</v>
      </c>
      <c r="AI2453" s="2">
        <v>2453</v>
      </c>
    </row>
    <row r="2454" spans="34:35" ht="14.25" hidden="1">
      <c r="AH2454" s="99">
        <f>+'廃棄物事業経費（歳入）'!B126</f>
        <v>0</v>
      </c>
      <c r="AI2454" s="2">
        <v>2454</v>
      </c>
    </row>
    <row r="2455" spans="34:35" ht="14.25" hidden="1">
      <c r="AH2455" s="99">
        <f>+'廃棄物事業経費（歳入）'!B127</f>
        <v>0</v>
      </c>
      <c r="AI2455" s="2">
        <v>2455</v>
      </c>
    </row>
    <row r="2456" spans="34:35" ht="14.25" hidden="1">
      <c r="AH2456" s="99">
        <f>+'廃棄物事業経費（歳入）'!B128</f>
        <v>0</v>
      </c>
      <c r="AI2456" s="2">
        <v>2456</v>
      </c>
    </row>
    <row r="2457" spans="34:35" ht="14.25" hidden="1">
      <c r="AH2457" s="99">
        <f>+'廃棄物事業経費（歳入）'!B129</f>
        <v>0</v>
      </c>
      <c r="AI2457" s="2">
        <v>2457</v>
      </c>
    </row>
    <row r="2458" spans="34:35" ht="14.25" hidden="1">
      <c r="AH2458" s="99">
        <f>+'廃棄物事業経費（歳入）'!B130</f>
        <v>0</v>
      </c>
      <c r="AI2458" s="2">
        <v>2458</v>
      </c>
    </row>
    <row r="2459" spans="34:35" ht="14.25" hidden="1">
      <c r="AH2459" s="99">
        <f>+'廃棄物事業経費（歳入）'!B131</f>
        <v>0</v>
      </c>
      <c r="AI2459" s="2">
        <v>2459</v>
      </c>
    </row>
    <row r="2460" spans="34:35" ht="14.25" hidden="1">
      <c r="AH2460" s="99">
        <f>+'廃棄物事業経費（歳入）'!B132</f>
        <v>0</v>
      </c>
      <c r="AI2460" s="2">
        <v>2460</v>
      </c>
    </row>
    <row r="2461" spans="34:35" ht="14.25" hidden="1">
      <c r="AH2461" s="99">
        <f>+'廃棄物事業経費（歳入）'!B133</f>
        <v>0</v>
      </c>
      <c r="AI2461" s="2">
        <v>2461</v>
      </c>
    </row>
    <row r="2462" spans="34:35" ht="14.25" hidden="1">
      <c r="AH2462" s="99">
        <f>+'廃棄物事業経費（歳入）'!B134</f>
        <v>0</v>
      </c>
      <c r="AI2462" s="2">
        <v>2462</v>
      </c>
    </row>
    <row r="2463" spans="34:35" ht="14.25" hidden="1">
      <c r="AH2463" s="99">
        <f>+'廃棄物事業経費（歳入）'!B135</f>
        <v>0</v>
      </c>
      <c r="AI2463" s="2">
        <v>2463</v>
      </c>
    </row>
    <row r="2464" spans="34:35" ht="14.25" hidden="1">
      <c r="AH2464" s="99">
        <f>+'廃棄物事業経費（歳入）'!B136</f>
        <v>0</v>
      </c>
      <c r="AI2464" s="2">
        <v>2464</v>
      </c>
    </row>
    <row r="2465" spans="34:35" ht="14.25" hidden="1">
      <c r="AH2465" s="99">
        <f>+'廃棄物事業経費（歳入）'!B137</f>
        <v>0</v>
      </c>
      <c r="AI2465" s="2">
        <v>2465</v>
      </c>
    </row>
    <row r="2466" spans="34:35" ht="14.25" hidden="1">
      <c r="AH2466" s="99">
        <f>+'廃棄物事業経費（歳入）'!B138</f>
        <v>0</v>
      </c>
      <c r="AI2466" s="2">
        <v>2466</v>
      </c>
    </row>
    <row r="2467" spans="34:35" ht="14.25" hidden="1">
      <c r="AH2467" s="99">
        <f>+'廃棄物事業経費（歳入）'!B139</f>
        <v>0</v>
      </c>
      <c r="AI2467" s="2">
        <v>2467</v>
      </c>
    </row>
    <row r="2468" spans="34:35" ht="14.25" hidden="1">
      <c r="AH2468" s="99">
        <f>+'廃棄物事業経費（歳入）'!B140</f>
        <v>0</v>
      </c>
      <c r="AI2468" s="2">
        <v>2468</v>
      </c>
    </row>
    <row r="2469" spans="34:35" ht="14.25" hidden="1">
      <c r="AH2469" s="99">
        <f>+'廃棄物事業経費（歳入）'!B141</f>
        <v>0</v>
      </c>
      <c r="AI2469" s="2">
        <v>2469</v>
      </c>
    </row>
    <row r="2470" spans="34:35" ht="14.25" hidden="1">
      <c r="AH2470" s="99">
        <f>+'廃棄物事業経費（歳入）'!B142</f>
        <v>0</v>
      </c>
      <c r="AI2470" s="2">
        <v>2470</v>
      </c>
    </row>
    <row r="2471" spans="34:35" ht="14.25" hidden="1">
      <c r="AH2471" s="99">
        <f>+'廃棄物事業経費（歳入）'!B143</f>
        <v>0</v>
      </c>
      <c r="AI2471" s="2">
        <v>2471</v>
      </c>
    </row>
    <row r="2472" spans="34:35" ht="14.25" hidden="1">
      <c r="AH2472" s="99">
        <f>+'廃棄物事業経費（歳入）'!B144</f>
        <v>0</v>
      </c>
      <c r="AI2472" s="2">
        <v>2472</v>
      </c>
    </row>
    <row r="2473" spans="34:35" ht="14.25" hidden="1">
      <c r="AH2473" s="99">
        <f>+'廃棄物事業経費（歳入）'!B145</f>
        <v>0</v>
      </c>
      <c r="AI2473" s="2">
        <v>2473</v>
      </c>
    </row>
    <row r="2474" spans="34:35" ht="14.25" hidden="1">
      <c r="AH2474" s="99">
        <f>+'廃棄物事業経費（歳入）'!B146</f>
        <v>0</v>
      </c>
      <c r="AI2474" s="2">
        <v>2474</v>
      </c>
    </row>
    <row r="2475" spans="34:35" ht="14.25" hidden="1">
      <c r="AH2475" s="99">
        <f>+'廃棄物事業経費（歳入）'!B147</f>
        <v>0</v>
      </c>
      <c r="AI2475" s="2">
        <v>2475</v>
      </c>
    </row>
    <row r="2476" spans="34:35" ht="14.25" hidden="1">
      <c r="AH2476" s="99">
        <f>+'廃棄物事業経費（歳入）'!B148</f>
        <v>0</v>
      </c>
      <c r="AI2476" s="2">
        <v>2476</v>
      </c>
    </row>
    <row r="2477" spans="34:35" ht="14.25" hidden="1">
      <c r="AH2477" s="99">
        <f>+'廃棄物事業経費（歳入）'!B149</f>
        <v>0</v>
      </c>
      <c r="AI2477" s="2">
        <v>2477</v>
      </c>
    </row>
    <row r="2478" spans="34:35" ht="14.25" hidden="1">
      <c r="AH2478" s="99">
        <f>+'廃棄物事業経費（歳入）'!B150</f>
        <v>0</v>
      </c>
      <c r="AI2478" s="2">
        <v>2478</v>
      </c>
    </row>
    <row r="2479" spans="34:35" ht="14.25" hidden="1">
      <c r="AH2479" s="99">
        <f>+'廃棄物事業経費（歳入）'!B151</f>
        <v>0</v>
      </c>
      <c r="AI2479" s="2">
        <v>2479</v>
      </c>
    </row>
    <row r="2480" spans="34:35" ht="14.25" hidden="1">
      <c r="AH2480" s="99">
        <f>+'廃棄物事業経費（歳入）'!B152</f>
        <v>0</v>
      </c>
      <c r="AI2480" s="2">
        <v>2480</v>
      </c>
    </row>
    <row r="2481" spans="34:35" ht="14.25" hidden="1">
      <c r="AH2481" s="99">
        <f>+'廃棄物事業経費（歳入）'!B153</f>
        <v>0</v>
      </c>
      <c r="AI2481" s="2">
        <v>2481</v>
      </c>
    </row>
    <row r="2482" spans="34:35" ht="14.25" hidden="1">
      <c r="AH2482" s="99">
        <f>+'廃棄物事業経費（歳入）'!B154</f>
        <v>0</v>
      </c>
      <c r="AI2482" s="2">
        <v>2482</v>
      </c>
    </row>
    <row r="2483" spans="34:35" ht="14.25" hidden="1">
      <c r="AH2483" s="99">
        <f>+'廃棄物事業経費（歳入）'!B155</f>
        <v>0</v>
      </c>
      <c r="AI2483" s="2">
        <v>2483</v>
      </c>
    </row>
    <row r="2484" spans="34:35" ht="14.25" hidden="1">
      <c r="AH2484" s="99">
        <f>+'廃棄物事業経費（歳入）'!B156</f>
        <v>0</v>
      </c>
      <c r="AI2484" s="2">
        <v>2484</v>
      </c>
    </row>
    <row r="2485" spans="34:35" ht="14.25" hidden="1">
      <c r="AH2485" s="99">
        <f>+'廃棄物事業経費（歳入）'!B157</f>
        <v>0</v>
      </c>
      <c r="AI2485" s="2">
        <v>2485</v>
      </c>
    </row>
    <row r="2486" spans="34:35" ht="14.25" hidden="1">
      <c r="AH2486" s="99">
        <f>+'廃棄物事業経費（歳入）'!B158</f>
        <v>0</v>
      </c>
      <c r="AI2486" s="2">
        <v>2486</v>
      </c>
    </row>
    <row r="2487" spans="34:35" ht="14.25" hidden="1">
      <c r="AH2487" s="99">
        <f>+'廃棄物事業経費（歳入）'!B159</f>
        <v>0</v>
      </c>
      <c r="AI2487" s="2">
        <v>2487</v>
      </c>
    </row>
    <row r="2488" spans="34:35" ht="14.25" hidden="1">
      <c r="AH2488" s="99">
        <f>+'廃棄物事業経費（歳入）'!B160</f>
        <v>0</v>
      </c>
      <c r="AI2488" s="2">
        <v>2488</v>
      </c>
    </row>
    <row r="2489" spans="34:35" ht="14.25" hidden="1">
      <c r="AH2489" s="99">
        <f>+'廃棄物事業経費（歳入）'!B161</f>
        <v>0</v>
      </c>
      <c r="AI2489" s="2">
        <v>2489</v>
      </c>
    </row>
    <row r="2490" spans="34:35" ht="14.25" hidden="1">
      <c r="AH2490" s="99">
        <f>+'廃棄物事業経費（歳入）'!B162</f>
        <v>0</v>
      </c>
      <c r="AI2490" s="2">
        <v>2490</v>
      </c>
    </row>
    <row r="2491" spans="34:35" ht="14.25" hidden="1">
      <c r="AH2491" s="99">
        <f>+'廃棄物事業経費（歳入）'!B163</f>
        <v>0</v>
      </c>
      <c r="AI2491" s="2">
        <v>2491</v>
      </c>
    </row>
    <row r="2492" spans="34:35" ht="14.25" hidden="1">
      <c r="AH2492" s="99">
        <f>+'廃棄物事業経費（歳入）'!B164</f>
        <v>0</v>
      </c>
      <c r="AI2492" s="2">
        <v>2492</v>
      </c>
    </row>
    <row r="2493" spans="34:35" ht="14.25" hidden="1">
      <c r="AH2493" s="99">
        <f>+'廃棄物事業経費（歳入）'!B165</f>
        <v>0</v>
      </c>
      <c r="AI2493" s="2">
        <v>2493</v>
      </c>
    </row>
    <row r="2494" spans="34:35" ht="14.25" hidden="1">
      <c r="AH2494" s="99">
        <f>+'廃棄物事業経費（歳入）'!B166</f>
        <v>0</v>
      </c>
      <c r="AI2494" s="2">
        <v>2494</v>
      </c>
    </row>
    <row r="2495" spans="34:35" ht="14.25" hidden="1">
      <c r="AH2495" s="99">
        <f>+'廃棄物事業経費（歳入）'!B167</f>
        <v>0</v>
      </c>
      <c r="AI2495" s="2">
        <v>2495</v>
      </c>
    </row>
    <row r="2496" spans="34:35" ht="14.25" hidden="1">
      <c r="AH2496" s="99">
        <f>+'廃棄物事業経費（歳入）'!B168</f>
        <v>0</v>
      </c>
      <c r="AI2496" s="2">
        <v>2496</v>
      </c>
    </row>
    <row r="2497" spans="34:35" ht="14.25" hidden="1">
      <c r="AH2497" s="99">
        <f>+'廃棄物事業経費（歳入）'!B169</f>
        <v>0</v>
      </c>
      <c r="AI2497" s="2">
        <v>2497</v>
      </c>
    </row>
    <row r="2498" spans="34:35" ht="14.25" hidden="1">
      <c r="AH2498" s="99">
        <f>+'廃棄物事業経費（歳入）'!B170</f>
        <v>0</v>
      </c>
      <c r="AI2498" s="2">
        <v>2498</v>
      </c>
    </row>
    <row r="2499" spans="34:35" ht="14.25" hidden="1">
      <c r="AH2499" s="99">
        <f>+'廃棄物事業経費（歳入）'!B171</f>
        <v>0</v>
      </c>
      <c r="AI2499" s="2">
        <v>2499</v>
      </c>
    </row>
    <row r="2500" spans="34:35" ht="14.25" hidden="1">
      <c r="AH2500" s="99">
        <f>+'廃棄物事業経費（歳入）'!B172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2012-03-30T03:28:53Z</dcterms:modified>
  <cp:category/>
  <cp:version/>
  <cp:contentType/>
  <cp:contentStatus/>
</cp:coreProperties>
</file>