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'市町村分担金内訳'!$A$6:$DU$13</definedName>
    <definedName name="_xlnm._FilterDatabase" localSheetId="4" hidden="1">'組合分担金内訳'!$A$6:$BE$22</definedName>
    <definedName name="_xlnm._FilterDatabase" localSheetId="3" hidden="1">'廃棄物事業経費（歳出）'!$A$6:$CI$28</definedName>
    <definedName name="_xlnm._FilterDatabase" localSheetId="2" hidden="1">'廃棄物事業経費（歳入）'!$A$6:$AD$28</definedName>
    <definedName name="_xlnm._FilterDatabase" localSheetId="0" hidden="1">'廃棄物事業経費（市町村）'!$A$6:$DJ$22</definedName>
    <definedName name="_xlnm._FilterDatabase" localSheetId="1" hidden="1">'廃棄物事業経費（組合）'!$A$6:$DJ$13</definedName>
    <definedName name="_xlnm.Print_Area" localSheetId="6">'経費集計'!$A$1:$M$33</definedName>
    <definedName name="_xlnm.Print_Area" localSheetId="5">'市町村分担金内訳'!$A$2:$DU$13</definedName>
    <definedName name="_xlnm.Print_Area" localSheetId="4">'組合分担金内訳'!$A$2:$BE$22</definedName>
    <definedName name="_xlnm.Print_Area" localSheetId="3">'廃棄物事業経費（歳出）'!$A$2:$CI$28</definedName>
    <definedName name="_xlnm.Print_Area" localSheetId="2">'廃棄物事業経費（歳入）'!$A$2:$AD$28</definedName>
    <definedName name="_xlnm.Print_Area" localSheetId="0">'廃棄物事業経費（市町村）'!$A$2:$DJ$22</definedName>
    <definedName name="_xlnm.Print_Area" localSheetId="1">'廃棄物事業経費（組合）'!$A$2:$DJ$13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<sst xmlns="http://schemas.openxmlformats.org/spreadsheetml/2006/main" count="1907" uniqueCount="386">
  <si>
    <t>16000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</si>
  <si>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</si>
  <si>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</si>
  <si>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</si>
  <si>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</si>
  <si>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</si>
  <si>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</si>
  <si>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</si>
  <si>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</si>
  <si>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</si>
  <si>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</si>
  <si>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</si>
  <si>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</si>
  <si>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</si>
  <si>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</si>
  <si>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</si>
  <si>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</si>
  <si>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</si>
  <si>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</si>
  <si>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</si>
  <si>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</si>
  <si>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</si>
  <si>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</si>
  <si>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</si>
  <si>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</si>
  <si>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</si>
  <si>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</si>
  <si>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</si>
  <si>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</si>
  <si>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</si>
  <si>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</si>
  <si>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</si>
  <si>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</si>
  <si>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</si>
  <si>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</si>
  <si>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</si>
  <si>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</si>
  <si>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</si>
  <si>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</si>
  <si>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</si>
  <si>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</si>
  <si>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</si>
  <si>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富山県</t>
  </si>
  <si>
    <t>16000</t>
  </si>
  <si>
    <t>16842</t>
  </si>
  <si>
    <t>砺波地方衛生施設組合</t>
  </si>
  <si>
    <t>16846</t>
  </si>
  <si>
    <t>富山地域衛生組合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</si>
  <si>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</si>
  <si>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</si>
  <si>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</si>
  <si>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</si>
  <si>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</si>
  <si>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</si>
  <si>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</si>
  <si>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</si>
  <si>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</si>
  <si>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</si>
  <si>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</si>
  <si>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</si>
  <si>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</si>
  <si>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</si>
  <si>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</si>
  <si>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</si>
  <si>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</si>
  <si>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</si>
  <si>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</si>
  <si>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</si>
  <si>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</si>
  <si>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</si>
  <si>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</si>
  <si>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</si>
  <si>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</si>
  <si>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</si>
  <si>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</si>
  <si>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</si>
  <si>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</si>
  <si>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</si>
  <si>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</si>
  <si>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</si>
  <si>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</si>
  <si>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</si>
  <si>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</si>
  <si>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</si>
  <si>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</si>
  <si>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</si>
  <si>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</si>
  <si>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</si>
  <si>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</si>
  <si>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</si>
  <si>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</si>
  <si>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</si>
  <si>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</si>
  <si>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</si>
  <si>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</si>
  <si>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</si>
  <si>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</si>
  <si>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</si>
  <si>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</si>
  <si>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</si>
  <si>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</si>
  <si>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</si>
  <si>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</si>
  <si>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</si>
  <si>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</si>
  <si>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</si>
  <si>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</si>
  <si>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</si>
  <si>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</si>
  <si>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</si>
  <si>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</si>
  <si>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</si>
  <si>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</si>
  <si>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</si>
  <si>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</si>
  <si>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</si>
  <si>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</si>
  <si>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</si>
  <si>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</si>
  <si>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</si>
  <si>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</si>
  <si>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</si>
  <si>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</si>
  <si>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</si>
  <si>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</si>
  <si>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</si>
  <si>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</si>
  <si>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</si>
  <si>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</si>
  <si>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</si>
  <si>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</si>
  <si>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</si>
  <si>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</si>
  <si>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</si>
  <si>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</si>
  <si>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</si>
  <si>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</si>
  <si>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</si>
  <si>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</si>
  <si>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</si>
  <si>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</si>
  <si>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</si>
  <si>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</si>
  <si>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</si>
  <si>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</si>
  <si>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</si>
  <si>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</si>
  <si>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</si>
  <si>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</si>
  <si>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</si>
  <si>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</si>
  <si>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</si>
  <si>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</si>
  <si>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</si>
  <si>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</si>
  <si>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</si>
  <si>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</si>
  <si>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</si>
  <si>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</si>
  <si>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</si>
  <si>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</si>
  <si>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</si>
  <si>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</si>
  <si>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</si>
  <si>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</si>
  <si>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</si>
  <si>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</si>
  <si>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</si>
  <si>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</si>
  <si>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</si>
  <si>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</si>
  <si>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</si>
  <si>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</si>
  <si>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</si>
  <si>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</si>
  <si>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</si>
  <si>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</si>
  <si>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</si>
  <si>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</si>
  <si>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</si>
  <si>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</si>
  <si>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</si>
  <si>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</si>
  <si>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</si>
  <si>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</si>
  <si>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</si>
  <si>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</si>
  <si>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</si>
  <si>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</si>
  <si>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</si>
  <si>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</si>
  <si>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</si>
  <si>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</si>
  <si>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</si>
  <si>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</si>
  <si>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</si>
  <si>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</si>
  <si>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</si>
  <si>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</si>
  <si>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</si>
  <si>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</si>
  <si>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</si>
  <si>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</si>
  <si>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</si>
  <si>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</si>
  <si>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</si>
  <si>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</si>
  <si>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</si>
  <si>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</si>
  <si>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</si>
  <si>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</si>
  <si>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</si>
  <si>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</si>
  <si>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</si>
  <si>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</si>
  <si>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</si>
  <si>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</si>
  <si>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</si>
  <si>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</si>
  <si>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</si>
  <si>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朝日町</t>
  </si>
  <si>
    <t>朝日町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</si>
  <si>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</si>
  <si>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</si>
  <si>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</si>
  <si>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</si>
  <si>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</si>
  <si>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</si>
  <si>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</si>
  <si>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</si>
  <si>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</si>
  <si>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</si>
  <si>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</si>
  <si>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</si>
  <si>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</si>
  <si>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</si>
  <si>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</si>
  <si>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</si>
  <si>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</si>
  <si>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</si>
  <si>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</si>
  <si>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</si>
  <si>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</si>
  <si>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</si>
  <si>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</si>
  <si>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</si>
  <si>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</si>
  <si>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</si>
  <si>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</si>
  <si>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</si>
  <si>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</si>
  <si>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</si>
  <si>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</si>
  <si>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</si>
  <si>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</si>
  <si>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</si>
  <si>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</si>
  <si>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</si>
  <si>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</si>
  <si>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</si>
  <si>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</si>
  <si>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</si>
  <si>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</si>
  <si>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</si>
  <si>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</si>
  <si>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</si>
  <si>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</si>
  <si>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</si>
  <si>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</si>
  <si>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</si>
  <si>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</si>
  <si>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</si>
  <si>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</si>
  <si>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</si>
  <si>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</si>
  <si>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</si>
  <si>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</si>
  <si>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</si>
  <si>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</si>
  <si>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</si>
  <si>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</si>
  <si>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</si>
  <si>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</si>
  <si>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</si>
  <si>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</si>
  <si>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</si>
  <si>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</si>
  <si>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</si>
  <si>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</si>
  <si>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</si>
  <si>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</si>
  <si>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</si>
  <si>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</si>
  <si>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</si>
  <si>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</si>
  <si>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</si>
  <si>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</si>
  <si>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</si>
  <si>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</si>
  <si>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</si>
  <si>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</si>
  <si>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</si>
  <si>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</si>
  <si>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</si>
  <si>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</si>
  <si>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</si>
  <si>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</si>
  <si>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</si>
  <si>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</si>
  <si>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</si>
  <si>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</si>
  <si>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富山県</t>
  </si>
  <si>
    <t>16201</t>
  </si>
  <si>
    <t>富山市</t>
  </si>
  <si>
    <t>16897</t>
  </si>
  <si>
    <t>富山地区広域圏事務組合</t>
  </si>
  <si>
    <t>16846</t>
  </si>
  <si>
    <t>富山地域衛生組合</t>
  </si>
  <si>
    <t>16202</t>
  </si>
  <si>
    <t>高岡市</t>
  </si>
  <si>
    <t>16900</t>
  </si>
  <si>
    <t>16842</t>
  </si>
  <si>
    <t>砺波地方衛生施設組合</t>
  </si>
  <si>
    <t>16204</t>
  </si>
  <si>
    <t>魚津市</t>
  </si>
  <si>
    <t>16892</t>
  </si>
  <si>
    <t>新川広域圏事務組合</t>
  </si>
  <si>
    <t>16205</t>
  </si>
  <si>
    <t>氷見市</t>
  </si>
  <si>
    <t>高岡地区広域圏事務組合</t>
  </si>
  <si>
    <t>16206</t>
  </si>
  <si>
    <t>滑川市</t>
  </si>
  <si>
    <t>16207</t>
  </si>
  <si>
    <t>黒部市</t>
  </si>
  <si>
    <t>16208</t>
  </si>
  <si>
    <t>砺波市</t>
  </si>
  <si>
    <t>16891</t>
  </si>
  <si>
    <t>砺波広域圏事務組合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</si>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</sst>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218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219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252</v>
      </c>
      <c r="D7" s="192">
        <f>SUM(D8:D186)</f>
        <v>9711309</v>
      </c>
      <c r="E7" s="192">
        <f>SUM(E8:E186)</f>
        <v>1780058</v>
      </c>
      <c r="F7" s="192">
        <f>SUM(F8:F186)</f>
        <v>101906</v>
      </c>
      <c r="G7" s="192">
        <f>SUM(G8:G186)</f>
        <v>23655</v>
      </c>
      <c r="H7" s="192">
        <f>SUM(H8:H186)</f>
        <v>165700</v>
      </c>
      <c r="I7" s="192">
        <f>SUM(I8:I186)</f>
        <v>1115737</v>
      </c>
      <c r="J7" s="192" t="s">
        <v>251</v>
      </c>
      <c r="K7" s="192">
        <f>SUM(K8:K186)</f>
        <v>373060</v>
      </c>
      <c r="L7" s="192">
        <f>SUM(L8:L186)</f>
        <v>7931251</v>
      </c>
      <c r="M7" s="192">
        <f>SUM(M8:M186)</f>
        <v>1683641</v>
      </c>
      <c r="N7" s="192">
        <f>SUM(N8:N186)</f>
        <v>344422</v>
      </c>
      <c r="O7" s="192">
        <f>SUM(O8:O186)</f>
        <v>31642</v>
      </c>
      <c r="P7" s="192">
        <f>SUM(P8:P186)</f>
        <v>19893</v>
      </c>
      <c r="Q7" s="192">
        <f>SUM(Q8:Q186)</f>
        <v>27000</v>
      </c>
      <c r="R7" s="192">
        <f>SUM(R8:R186)</f>
        <v>262948</v>
      </c>
      <c r="S7" s="192" t="s">
        <v>251</v>
      </c>
      <c r="T7" s="192">
        <f>SUM(T8:T186)</f>
        <v>2939</v>
      </c>
      <c r="U7" s="192">
        <f>SUM(U8:U186)</f>
        <v>1339219</v>
      </c>
      <c r="V7" s="192">
        <f>SUM(V8:V186)</f>
        <v>11394950</v>
      </c>
      <c r="W7" s="192">
        <f>SUM(W8:W186)</f>
        <v>2124480</v>
      </c>
      <c r="X7" s="192">
        <f>SUM(X8:X186)</f>
        <v>133548</v>
      </c>
      <c r="Y7" s="192">
        <f>SUM(Y8:Y186)</f>
        <v>43548</v>
      </c>
      <c r="Z7" s="192">
        <f>SUM(Z8:Z186)</f>
        <v>192700</v>
      </c>
      <c r="AA7" s="192">
        <f>SUM(AA8:AA186)</f>
        <v>1378685</v>
      </c>
      <c r="AB7" s="192" t="s">
        <v>251</v>
      </c>
      <c r="AC7" s="192">
        <f>SUM(AC8:AC186)</f>
        <v>375999</v>
      </c>
      <c r="AD7" s="192">
        <f>SUM(AD8:AD186)</f>
        <v>9270470</v>
      </c>
      <c r="AE7" s="192">
        <f>SUM(AE8:AE186)</f>
        <v>76471</v>
      </c>
      <c r="AF7" s="192">
        <f>SUM(AF8:AF186)</f>
        <v>76471</v>
      </c>
      <c r="AG7" s="192">
        <f>SUM(AG8:AG186)</f>
        <v>0</v>
      </c>
      <c r="AH7" s="192">
        <f>SUM(AH8:AH186)</f>
        <v>76471</v>
      </c>
      <c r="AI7" s="192">
        <f>SUM(AI8:AI186)</f>
        <v>0</v>
      </c>
      <c r="AJ7" s="192">
        <f>SUM(AJ8:AJ186)</f>
        <v>0</v>
      </c>
      <c r="AK7" s="192">
        <f>SUM(AK8:AK186)</f>
        <v>0</v>
      </c>
      <c r="AL7" s="192">
        <f>SUM(AL8:AL186)</f>
        <v>65367</v>
      </c>
      <c r="AM7" s="192">
        <f>SUM(AM8:AM186)</f>
        <v>6813841</v>
      </c>
      <c r="AN7" s="192">
        <f>SUM(AN8:AN186)</f>
        <v>2661695</v>
      </c>
      <c r="AO7" s="192">
        <f>SUM(AO8:AO186)</f>
        <v>561816</v>
      </c>
      <c r="AP7" s="192">
        <f>SUM(AP8:AP186)</f>
        <v>1668147</v>
      </c>
      <c r="AQ7" s="192">
        <f>SUM(AQ8:AQ186)</f>
        <v>375147</v>
      </c>
      <c r="AR7" s="192">
        <f>SUM(AR8:AR186)</f>
        <v>56585</v>
      </c>
      <c r="AS7" s="192">
        <f>SUM(AS8:AS186)</f>
        <v>443604</v>
      </c>
      <c r="AT7" s="192">
        <f>SUM(AT8:AT186)</f>
        <v>179119</v>
      </c>
      <c r="AU7" s="192">
        <f>SUM(AU8:AU186)</f>
        <v>155482</v>
      </c>
      <c r="AV7" s="192">
        <f>SUM(AV8:AV186)</f>
        <v>109003</v>
      </c>
      <c r="AW7" s="192">
        <f>SUM(AW8:AW186)</f>
        <v>45623</v>
      </c>
      <c r="AX7" s="192">
        <f>SUM(AX8:AX186)</f>
        <v>3657079</v>
      </c>
      <c r="AY7" s="192">
        <f>SUM(AY8:AY186)</f>
        <v>2336837</v>
      </c>
      <c r="AZ7" s="192">
        <f>SUM(AZ8:AZ186)</f>
        <v>1260267</v>
      </c>
      <c r="BA7" s="192">
        <f>SUM(BA8:BA186)</f>
        <v>45970</v>
      </c>
      <c r="BB7" s="192">
        <f>SUM(BB8:BB186)</f>
        <v>14005</v>
      </c>
      <c r="BC7" s="192">
        <f>SUM(BC8:BC186)</f>
        <v>1734188</v>
      </c>
      <c r="BD7" s="192">
        <f>SUM(BD8:BD186)</f>
        <v>5840</v>
      </c>
      <c r="BE7" s="192">
        <f>SUM(BE8:BE186)</f>
        <v>1021442</v>
      </c>
      <c r="BF7" s="192">
        <f>SUM(BF8:BF186)</f>
        <v>7911754</v>
      </c>
      <c r="BG7" s="192">
        <f>SUM(BG8:BG186)</f>
        <v>38420</v>
      </c>
      <c r="BH7" s="192">
        <f>SUM(BH8:BH186)</f>
        <v>38420</v>
      </c>
      <c r="BI7" s="192">
        <f>SUM(BI8:BI186)</f>
        <v>0</v>
      </c>
      <c r="BJ7" s="192">
        <f>SUM(BJ8:BJ186)</f>
        <v>36120</v>
      </c>
      <c r="BK7" s="192">
        <f>SUM(BK8:BK186)</f>
        <v>0</v>
      </c>
      <c r="BL7" s="192">
        <f>SUM(BL8:BL186)</f>
        <v>2300</v>
      </c>
      <c r="BM7" s="192">
        <f>SUM(BM8:BM186)</f>
        <v>0</v>
      </c>
      <c r="BN7" s="192">
        <f>SUM(BN8:BN186)</f>
        <v>35602</v>
      </c>
      <c r="BO7" s="192">
        <f>SUM(BO8:BO186)</f>
        <v>881569</v>
      </c>
      <c r="BP7" s="192">
        <f>SUM(BP8:BP186)</f>
        <v>299659</v>
      </c>
      <c r="BQ7" s="192">
        <f>SUM(BQ8:BQ186)</f>
        <v>114951</v>
      </c>
      <c r="BR7" s="192">
        <f>SUM(BR8:BR186)</f>
        <v>138158</v>
      </c>
      <c r="BS7" s="192">
        <f>SUM(BS8:BS186)</f>
        <v>46550</v>
      </c>
      <c r="BT7" s="192">
        <f>SUM(BT8:BT186)</f>
        <v>0</v>
      </c>
      <c r="BU7" s="192">
        <f>SUM(BU8:BU186)</f>
        <v>191616</v>
      </c>
      <c r="BV7" s="192">
        <f>SUM(BV8:BV186)</f>
        <v>6439</v>
      </c>
      <c r="BW7" s="192">
        <f>SUM(BW8:BW186)</f>
        <v>184844</v>
      </c>
      <c r="BX7" s="192">
        <f>SUM(BX8:BX186)</f>
        <v>333</v>
      </c>
      <c r="BY7" s="192">
        <f>SUM(BY8:BY186)</f>
        <v>0</v>
      </c>
      <c r="BZ7" s="192">
        <f>SUM(BZ8:BZ186)</f>
        <v>389378</v>
      </c>
      <c r="CA7" s="192">
        <f>SUM(CA8:CA186)</f>
        <v>224226</v>
      </c>
      <c r="CB7" s="192">
        <f>SUM(CB8:CB186)</f>
        <v>135405</v>
      </c>
      <c r="CC7" s="192">
        <f>SUM(CC8:CC186)</f>
        <v>0</v>
      </c>
      <c r="CD7" s="192">
        <f>SUM(CD8:CD186)</f>
        <v>29747</v>
      </c>
      <c r="CE7" s="192">
        <f>SUM(CE8:CE186)</f>
        <v>656941</v>
      </c>
      <c r="CF7" s="192">
        <f>SUM(CF8:CF186)</f>
        <v>916</v>
      </c>
      <c r="CG7" s="192">
        <f>SUM(CG8:CG186)</f>
        <v>71109</v>
      </c>
      <c r="CH7" s="192">
        <f>SUM(CH8:CH186)</f>
        <v>991098</v>
      </c>
      <c r="CI7" s="192">
        <f>SUM(CI8:CI186)</f>
        <v>114891</v>
      </c>
      <c r="CJ7" s="192">
        <f>SUM(CJ8:CJ186)</f>
        <v>114891</v>
      </c>
      <c r="CK7" s="192">
        <f>SUM(CK8:CK186)</f>
        <v>0</v>
      </c>
      <c r="CL7" s="192">
        <f>SUM(CL8:CL186)</f>
        <v>112591</v>
      </c>
      <c r="CM7" s="192">
        <f>SUM(CM8:CM186)</f>
        <v>0</v>
      </c>
      <c r="CN7" s="192">
        <f>SUM(CN8:CN186)</f>
        <v>2300</v>
      </c>
      <c r="CO7" s="192">
        <f>SUM(CO8:CO186)</f>
        <v>0</v>
      </c>
      <c r="CP7" s="192">
        <f>SUM(CP8:CP186)</f>
        <v>100969</v>
      </c>
      <c r="CQ7" s="192">
        <f>SUM(CQ8:CQ186)</f>
        <v>7695410</v>
      </c>
      <c r="CR7" s="192">
        <f>SUM(CR8:CR186)</f>
        <v>2961354</v>
      </c>
      <c r="CS7" s="192">
        <f>SUM(CS8:CS186)</f>
        <v>676767</v>
      </c>
      <c r="CT7" s="192">
        <f>SUM(CT8:CT186)</f>
        <v>1806305</v>
      </c>
      <c r="CU7" s="192">
        <f>SUM(CU8:CU186)</f>
        <v>421697</v>
      </c>
      <c r="CV7" s="192">
        <f>SUM(CV8:CV186)</f>
        <v>56585</v>
      </c>
      <c r="CW7" s="192">
        <f>SUM(CW8:CW186)</f>
        <v>635220</v>
      </c>
      <c r="CX7" s="192">
        <f>SUM(CX8:CX186)</f>
        <v>185558</v>
      </c>
      <c r="CY7" s="192">
        <f>SUM(CY8:CY186)</f>
        <v>340326</v>
      </c>
      <c r="CZ7" s="192">
        <f>SUM(CZ8:CZ186)</f>
        <v>109336</v>
      </c>
      <c r="DA7" s="192">
        <f>SUM(DA8:DA186)</f>
        <v>45623</v>
      </c>
      <c r="DB7" s="192">
        <f>SUM(DB8:DB186)</f>
        <v>4046457</v>
      </c>
      <c r="DC7" s="192">
        <f>SUM(DC8:DC186)</f>
        <v>2561063</v>
      </c>
      <c r="DD7" s="192">
        <f>SUM(DD8:DD186)</f>
        <v>1395672</v>
      </c>
      <c r="DE7" s="192">
        <f>SUM(DE8:DE186)</f>
        <v>45970</v>
      </c>
      <c r="DF7" s="192">
        <f>SUM(DF8:DF186)</f>
        <v>43752</v>
      </c>
      <c r="DG7" s="192">
        <f>SUM(DG8:DG186)</f>
        <v>2391129</v>
      </c>
      <c r="DH7" s="192">
        <f>SUM(DH8:DH186)</f>
        <v>6756</v>
      </c>
      <c r="DI7" s="192">
        <f>SUM(DI8:DI186)</f>
        <v>1092551</v>
      </c>
      <c r="DJ7" s="192">
        <f>SUM(DJ8:DJ186)</f>
        <v>8902852</v>
      </c>
    </row>
    <row r="8" spans="1:114" s="122" customFormat="1" ht="12" customHeight="1">
      <c r="A8" s="118" t="s">
        <v>42</v>
      </c>
      <c r="B8" s="133" t="s">
        <v>222</v>
      </c>
      <c r="C8" s="118" t="s">
        <v>223</v>
      </c>
      <c r="D8" s="120">
        <f aca="true" t="shared" si="0" ref="D8:D22">SUM(E8,+L8)</f>
        <v>2571171</v>
      </c>
      <c r="E8" s="120">
        <f aca="true" t="shared" si="1" ref="E8:E22">SUM(F8:I8)+K8</f>
        <v>378660</v>
      </c>
      <c r="F8" s="120">
        <v>0</v>
      </c>
      <c r="G8" s="120">
        <v>4829</v>
      </c>
      <c r="H8" s="120">
        <v>29500</v>
      </c>
      <c r="I8" s="120">
        <v>159637</v>
      </c>
      <c r="J8" s="121" t="s">
        <v>251</v>
      </c>
      <c r="K8" s="120">
        <v>184694</v>
      </c>
      <c r="L8" s="120">
        <v>2192511</v>
      </c>
      <c r="M8" s="120">
        <f aca="true" t="shared" si="2" ref="M8:M22">SUM(N8,+U8)</f>
        <v>637010</v>
      </c>
      <c r="N8" s="120">
        <f aca="true" t="shared" si="3" ref="N8:N22">SUM(O8:R8)+T8</f>
        <v>135777</v>
      </c>
      <c r="O8" s="120">
        <v>5770</v>
      </c>
      <c r="P8" s="120">
        <v>3163</v>
      </c>
      <c r="Q8" s="120">
        <v>0</v>
      </c>
      <c r="R8" s="120">
        <v>123912</v>
      </c>
      <c r="S8" s="121" t="s">
        <v>251</v>
      </c>
      <c r="T8" s="120">
        <v>2932</v>
      </c>
      <c r="U8" s="120">
        <v>501233</v>
      </c>
      <c r="V8" s="120">
        <f aca="true" t="shared" si="4" ref="V8:V22">+SUM(D8,M8)</f>
        <v>3208181</v>
      </c>
      <c r="W8" s="120">
        <f aca="true" t="shared" si="5" ref="W8:W22">+SUM(E8,N8)</f>
        <v>514437</v>
      </c>
      <c r="X8" s="120">
        <f aca="true" t="shared" si="6" ref="X8:X22">+SUM(F8,O8)</f>
        <v>5770</v>
      </c>
      <c r="Y8" s="120">
        <f aca="true" t="shared" si="7" ref="Y8:Y22">+SUM(G8,P8)</f>
        <v>7992</v>
      </c>
      <c r="Z8" s="120">
        <f aca="true" t="shared" si="8" ref="Z8:Z22">+SUM(H8,Q8)</f>
        <v>29500</v>
      </c>
      <c r="AA8" s="120">
        <f aca="true" t="shared" si="9" ref="AA8:AA22">+SUM(I8,R8)</f>
        <v>283549</v>
      </c>
      <c r="AB8" s="121" t="s">
        <v>251</v>
      </c>
      <c r="AC8" s="120">
        <f aca="true" t="shared" si="10" ref="AC8:AC22">+SUM(K8,T8)</f>
        <v>187626</v>
      </c>
      <c r="AD8" s="120">
        <f aca="true" t="shared" si="11" ref="AD8:AD22">+SUM(L8,U8)</f>
        <v>2693744</v>
      </c>
      <c r="AE8" s="120">
        <f aca="true" t="shared" si="12" ref="AE8:AE22">SUM(AF8,+AK8)</f>
        <v>0</v>
      </c>
      <c r="AF8" s="120">
        <f aca="true" t="shared" si="13" ref="AF8:AF2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22">SUM(AN8,AS8,AW8,AX8,BD8)</f>
        <v>1908634</v>
      </c>
      <c r="AN8" s="120">
        <f aca="true" t="shared" si="15" ref="AN8:AN22">SUM(AO8:AR8)</f>
        <v>1233634</v>
      </c>
      <c r="AO8" s="120">
        <v>106087</v>
      </c>
      <c r="AP8" s="120">
        <v>1123177</v>
      </c>
      <c r="AQ8" s="120">
        <v>0</v>
      </c>
      <c r="AR8" s="120">
        <v>4370</v>
      </c>
      <c r="AS8" s="120">
        <f aca="true" t="shared" si="16" ref="AS8:AS22">SUM(AT8:AV8)</f>
        <v>185068</v>
      </c>
      <c r="AT8" s="120">
        <v>169470</v>
      </c>
      <c r="AU8" s="120">
        <v>0</v>
      </c>
      <c r="AV8" s="120">
        <v>15598</v>
      </c>
      <c r="AW8" s="120">
        <v>45623</v>
      </c>
      <c r="AX8" s="120">
        <f aca="true" t="shared" si="17" ref="AX8:AX22">SUM(AY8:BB8)</f>
        <v>444309</v>
      </c>
      <c r="AY8" s="120">
        <v>396443</v>
      </c>
      <c r="AZ8" s="120">
        <v>15220</v>
      </c>
      <c r="BA8" s="120">
        <v>32646</v>
      </c>
      <c r="BB8" s="120">
        <v>0</v>
      </c>
      <c r="BC8" s="120">
        <v>662537</v>
      </c>
      <c r="BD8" s="120">
        <v>0</v>
      </c>
      <c r="BE8" s="120">
        <v>0</v>
      </c>
      <c r="BF8" s="120">
        <f aca="true" t="shared" si="18" ref="BF8:BF22">SUM(AE8,+AM8,+BE8)</f>
        <v>1908634</v>
      </c>
      <c r="BG8" s="120">
        <f aca="true" t="shared" si="19" ref="BG8:BG22">SUM(BH8,+BM8)</f>
        <v>2300</v>
      </c>
      <c r="BH8" s="120">
        <f aca="true" t="shared" si="20" ref="BH8:BH22">SUM(BI8:BL8)</f>
        <v>2300</v>
      </c>
      <c r="BI8" s="120">
        <v>0</v>
      </c>
      <c r="BJ8" s="120">
        <v>0</v>
      </c>
      <c r="BK8" s="120">
        <v>0</v>
      </c>
      <c r="BL8" s="120">
        <v>2300</v>
      </c>
      <c r="BM8" s="120">
        <v>0</v>
      </c>
      <c r="BN8" s="120">
        <v>30017</v>
      </c>
      <c r="BO8" s="120">
        <f aca="true" t="shared" si="21" ref="BO8:BO22">SUM(BP8,BU8,BY8,BZ8,CF8)</f>
        <v>359931</v>
      </c>
      <c r="BP8" s="120">
        <f aca="true" t="shared" si="22" ref="BP8:BP22">SUM(BQ8:BT8)</f>
        <v>190182</v>
      </c>
      <c r="BQ8" s="120">
        <v>5474</v>
      </c>
      <c r="BR8" s="120">
        <v>138158</v>
      </c>
      <c r="BS8" s="120">
        <v>46550</v>
      </c>
      <c r="BT8" s="120">
        <v>0</v>
      </c>
      <c r="BU8" s="120">
        <f aca="true" t="shared" si="23" ref="BU8:BU22">SUM(BV8:BX8)</f>
        <v>79633</v>
      </c>
      <c r="BV8" s="120">
        <v>5906</v>
      </c>
      <c r="BW8" s="120">
        <v>73727</v>
      </c>
      <c r="BX8" s="120">
        <v>0</v>
      </c>
      <c r="BY8" s="120">
        <v>0</v>
      </c>
      <c r="BZ8" s="120">
        <f aca="true" t="shared" si="24" ref="BZ8:BZ22">SUM(CA8:CD8)</f>
        <v>89560</v>
      </c>
      <c r="CA8" s="120">
        <v>50535</v>
      </c>
      <c r="CB8" s="120">
        <v>9456</v>
      </c>
      <c r="CC8" s="120">
        <v>0</v>
      </c>
      <c r="CD8" s="120">
        <v>29569</v>
      </c>
      <c r="CE8" s="120">
        <v>228360</v>
      </c>
      <c r="CF8" s="120">
        <v>556</v>
      </c>
      <c r="CG8" s="120">
        <v>16402</v>
      </c>
      <c r="CH8" s="120">
        <f aca="true" t="shared" si="25" ref="CH8:CH22">SUM(BG8,+BO8,+CG8)</f>
        <v>378633</v>
      </c>
      <c r="CI8" s="120">
        <f aca="true" t="shared" si="26" ref="CI8:CI22">SUM(AE8,+BG8)</f>
        <v>2300</v>
      </c>
      <c r="CJ8" s="120">
        <f aca="true" t="shared" si="27" ref="CJ8:CJ22">SUM(AF8,+BH8)</f>
        <v>2300</v>
      </c>
      <c r="CK8" s="120">
        <f aca="true" t="shared" si="28" ref="CK8:CK22">SUM(AG8,+BI8)</f>
        <v>0</v>
      </c>
      <c r="CL8" s="120">
        <f aca="true" t="shared" si="29" ref="CL8:CL22">SUM(AH8,+BJ8)</f>
        <v>0</v>
      </c>
      <c r="CM8" s="120">
        <f aca="true" t="shared" si="30" ref="CM8:CM22">SUM(AI8,+BK8)</f>
        <v>0</v>
      </c>
      <c r="CN8" s="120">
        <f aca="true" t="shared" si="31" ref="CN8:CN22">SUM(AJ8,+BL8)</f>
        <v>2300</v>
      </c>
      <c r="CO8" s="120">
        <f aca="true" t="shared" si="32" ref="CO8:CO22">SUM(AK8,+BM8)</f>
        <v>0</v>
      </c>
      <c r="CP8" s="120">
        <f aca="true" t="shared" si="33" ref="CP8:CP22">SUM(AL8,+BN8)</f>
        <v>30017</v>
      </c>
      <c r="CQ8" s="120">
        <f aca="true" t="shared" si="34" ref="CQ8:CQ22">SUM(AM8,+BO8)</f>
        <v>2268565</v>
      </c>
      <c r="CR8" s="120">
        <f aca="true" t="shared" si="35" ref="CR8:CR22">SUM(AN8,+BP8)</f>
        <v>1423816</v>
      </c>
      <c r="CS8" s="120">
        <f aca="true" t="shared" si="36" ref="CS8:CS22">SUM(AO8,+BQ8)</f>
        <v>111561</v>
      </c>
      <c r="CT8" s="120">
        <f aca="true" t="shared" si="37" ref="CT8:CT22">SUM(AP8,+BR8)</f>
        <v>1261335</v>
      </c>
      <c r="CU8" s="120">
        <f aca="true" t="shared" si="38" ref="CU8:CU22">SUM(AQ8,+BS8)</f>
        <v>46550</v>
      </c>
      <c r="CV8" s="120">
        <f aca="true" t="shared" si="39" ref="CV8:CV22">SUM(AR8,+BT8)</f>
        <v>4370</v>
      </c>
      <c r="CW8" s="120">
        <f aca="true" t="shared" si="40" ref="CW8:CW22">SUM(AS8,+BU8)</f>
        <v>264701</v>
      </c>
      <c r="CX8" s="120">
        <f aca="true" t="shared" si="41" ref="CX8:CX22">SUM(AT8,+BV8)</f>
        <v>175376</v>
      </c>
      <c r="CY8" s="120">
        <f aca="true" t="shared" si="42" ref="CY8:CY22">SUM(AU8,+BW8)</f>
        <v>73727</v>
      </c>
      <c r="CZ8" s="120">
        <f aca="true" t="shared" si="43" ref="CZ8:CZ22">SUM(AV8,+BX8)</f>
        <v>15598</v>
      </c>
      <c r="DA8" s="120">
        <f aca="true" t="shared" si="44" ref="DA8:DA22">SUM(AW8,+BY8)</f>
        <v>45623</v>
      </c>
      <c r="DB8" s="120">
        <f aca="true" t="shared" si="45" ref="DB8:DB22">SUM(AX8,+BZ8)</f>
        <v>533869</v>
      </c>
      <c r="DC8" s="120">
        <f aca="true" t="shared" si="46" ref="DC8:DC22">SUM(AY8,+CA8)</f>
        <v>446978</v>
      </c>
      <c r="DD8" s="120">
        <f aca="true" t="shared" si="47" ref="DD8:DD22">SUM(AZ8,+CB8)</f>
        <v>24676</v>
      </c>
      <c r="DE8" s="120">
        <f aca="true" t="shared" si="48" ref="DE8:DE22">SUM(BA8,+CC8)</f>
        <v>32646</v>
      </c>
      <c r="DF8" s="120">
        <f aca="true" t="shared" si="49" ref="DF8:DF22">SUM(BB8,+CD8)</f>
        <v>29569</v>
      </c>
      <c r="DG8" s="120">
        <f aca="true" t="shared" si="50" ref="DG8:DG22">SUM(BC8,+CE8)</f>
        <v>890897</v>
      </c>
      <c r="DH8" s="120">
        <f aca="true" t="shared" si="51" ref="DH8:DH22">SUM(BD8,+CF8)</f>
        <v>556</v>
      </c>
      <c r="DI8" s="120">
        <f aca="true" t="shared" si="52" ref="DI8:DI22">SUM(BE8,+CG8)</f>
        <v>16402</v>
      </c>
      <c r="DJ8" s="120">
        <f aca="true" t="shared" si="53" ref="DJ8:DJ22">SUM(BF8,+CH8)</f>
        <v>2287267</v>
      </c>
    </row>
    <row r="9" spans="1:114" s="122" customFormat="1" ht="12" customHeight="1">
      <c r="A9" s="118" t="s">
        <v>42</v>
      </c>
      <c r="B9" s="133" t="s">
        <v>224</v>
      </c>
      <c r="C9" s="118" t="s">
        <v>225</v>
      </c>
      <c r="D9" s="120">
        <f t="shared" si="0"/>
        <v>2530679</v>
      </c>
      <c r="E9" s="120">
        <f t="shared" si="1"/>
        <v>745208</v>
      </c>
      <c r="F9" s="120">
        <v>6552</v>
      </c>
      <c r="G9" s="120">
        <v>9964</v>
      </c>
      <c r="H9" s="120">
        <v>136200</v>
      </c>
      <c r="I9" s="120">
        <v>486015</v>
      </c>
      <c r="J9" s="121" t="s">
        <v>251</v>
      </c>
      <c r="K9" s="120">
        <v>106477</v>
      </c>
      <c r="L9" s="120">
        <v>1785471</v>
      </c>
      <c r="M9" s="120">
        <f t="shared" si="2"/>
        <v>51725</v>
      </c>
      <c r="N9" s="120">
        <f t="shared" si="3"/>
        <v>4067</v>
      </c>
      <c r="O9" s="120">
        <v>0</v>
      </c>
      <c r="P9" s="120">
        <v>0</v>
      </c>
      <c r="Q9" s="120">
        <v>0</v>
      </c>
      <c r="R9" s="120">
        <v>4067</v>
      </c>
      <c r="S9" s="121" t="s">
        <v>251</v>
      </c>
      <c r="T9" s="120">
        <v>0</v>
      </c>
      <c r="U9" s="120">
        <v>47658</v>
      </c>
      <c r="V9" s="120">
        <f t="shared" si="4"/>
        <v>2582404</v>
      </c>
      <c r="W9" s="120">
        <f t="shared" si="5"/>
        <v>749275</v>
      </c>
      <c r="X9" s="120">
        <f t="shared" si="6"/>
        <v>6552</v>
      </c>
      <c r="Y9" s="120">
        <f t="shared" si="7"/>
        <v>9964</v>
      </c>
      <c r="Z9" s="120">
        <f t="shared" si="8"/>
        <v>136200</v>
      </c>
      <c r="AA9" s="120">
        <f t="shared" si="9"/>
        <v>490082</v>
      </c>
      <c r="AB9" s="121" t="s">
        <v>251</v>
      </c>
      <c r="AC9" s="120">
        <f t="shared" si="10"/>
        <v>106477</v>
      </c>
      <c r="AD9" s="120">
        <f t="shared" si="11"/>
        <v>1833129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47460</v>
      </c>
      <c r="AM9" s="120">
        <f t="shared" si="14"/>
        <v>1724229</v>
      </c>
      <c r="AN9" s="120">
        <f t="shared" si="15"/>
        <v>1108760</v>
      </c>
      <c r="AO9" s="120">
        <v>156894</v>
      </c>
      <c r="AP9" s="120">
        <v>544970</v>
      </c>
      <c r="AQ9" s="120">
        <v>354681</v>
      </c>
      <c r="AR9" s="120">
        <v>52215</v>
      </c>
      <c r="AS9" s="120">
        <f t="shared" si="16"/>
        <v>101117</v>
      </c>
      <c r="AT9" s="120">
        <v>9649</v>
      </c>
      <c r="AU9" s="120">
        <v>32343</v>
      </c>
      <c r="AV9" s="120">
        <v>59125</v>
      </c>
      <c r="AW9" s="120">
        <v>0</v>
      </c>
      <c r="AX9" s="120">
        <f t="shared" si="17"/>
        <v>514352</v>
      </c>
      <c r="AY9" s="120">
        <v>245177</v>
      </c>
      <c r="AZ9" s="120">
        <v>269175</v>
      </c>
      <c r="BA9" s="120">
        <v>0</v>
      </c>
      <c r="BB9" s="120">
        <v>0</v>
      </c>
      <c r="BC9" s="120">
        <v>0</v>
      </c>
      <c r="BD9" s="120">
        <v>0</v>
      </c>
      <c r="BE9" s="120">
        <v>758990</v>
      </c>
      <c r="BF9" s="120">
        <f t="shared" si="18"/>
        <v>2483219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22066</v>
      </c>
      <c r="BP9" s="120">
        <f t="shared" si="22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3"/>
        <v>5377</v>
      </c>
      <c r="BV9" s="120">
        <v>0</v>
      </c>
      <c r="BW9" s="120">
        <v>5377</v>
      </c>
      <c r="BX9" s="120">
        <v>0</v>
      </c>
      <c r="BY9" s="120">
        <v>0</v>
      </c>
      <c r="BZ9" s="120">
        <f t="shared" si="24"/>
        <v>16689</v>
      </c>
      <c r="CA9" s="120">
        <v>4089</v>
      </c>
      <c r="CB9" s="120">
        <v>12600</v>
      </c>
      <c r="CC9" s="120">
        <v>0</v>
      </c>
      <c r="CD9" s="120">
        <v>0</v>
      </c>
      <c r="CE9" s="120">
        <v>24375</v>
      </c>
      <c r="CF9" s="120">
        <v>0</v>
      </c>
      <c r="CG9" s="120">
        <v>5284</v>
      </c>
      <c r="CH9" s="120">
        <f t="shared" si="25"/>
        <v>27350</v>
      </c>
      <c r="CI9" s="120">
        <f t="shared" si="26"/>
        <v>0</v>
      </c>
      <c r="CJ9" s="120">
        <f t="shared" si="27"/>
        <v>0</v>
      </c>
      <c r="CK9" s="120">
        <f t="shared" si="28"/>
        <v>0</v>
      </c>
      <c r="CL9" s="120">
        <f t="shared" si="29"/>
        <v>0</v>
      </c>
      <c r="CM9" s="120">
        <f t="shared" si="30"/>
        <v>0</v>
      </c>
      <c r="CN9" s="120">
        <f t="shared" si="31"/>
        <v>0</v>
      </c>
      <c r="CO9" s="120">
        <f t="shared" si="32"/>
        <v>0</v>
      </c>
      <c r="CP9" s="120">
        <f t="shared" si="33"/>
        <v>47460</v>
      </c>
      <c r="CQ9" s="120">
        <f t="shared" si="34"/>
        <v>1746295</v>
      </c>
      <c r="CR9" s="120">
        <f t="shared" si="35"/>
        <v>1108760</v>
      </c>
      <c r="CS9" s="120">
        <f t="shared" si="36"/>
        <v>156894</v>
      </c>
      <c r="CT9" s="120">
        <f t="shared" si="37"/>
        <v>544970</v>
      </c>
      <c r="CU9" s="120">
        <f t="shared" si="38"/>
        <v>354681</v>
      </c>
      <c r="CV9" s="120">
        <f t="shared" si="39"/>
        <v>52215</v>
      </c>
      <c r="CW9" s="120">
        <f t="shared" si="40"/>
        <v>106494</v>
      </c>
      <c r="CX9" s="120">
        <f t="shared" si="41"/>
        <v>9649</v>
      </c>
      <c r="CY9" s="120">
        <f t="shared" si="42"/>
        <v>37720</v>
      </c>
      <c r="CZ9" s="120">
        <f t="shared" si="43"/>
        <v>59125</v>
      </c>
      <c r="DA9" s="120">
        <f t="shared" si="44"/>
        <v>0</v>
      </c>
      <c r="DB9" s="120">
        <f t="shared" si="45"/>
        <v>531041</v>
      </c>
      <c r="DC9" s="120">
        <f t="shared" si="46"/>
        <v>249266</v>
      </c>
      <c r="DD9" s="120">
        <f t="shared" si="47"/>
        <v>281775</v>
      </c>
      <c r="DE9" s="120">
        <f t="shared" si="48"/>
        <v>0</v>
      </c>
      <c r="DF9" s="120">
        <f t="shared" si="49"/>
        <v>0</v>
      </c>
      <c r="DG9" s="120">
        <f t="shared" si="50"/>
        <v>24375</v>
      </c>
      <c r="DH9" s="120">
        <f t="shared" si="51"/>
        <v>0</v>
      </c>
      <c r="DI9" s="120">
        <f t="shared" si="52"/>
        <v>764274</v>
      </c>
      <c r="DJ9" s="120">
        <f t="shared" si="53"/>
        <v>2510569</v>
      </c>
    </row>
    <row r="10" spans="1:114" s="122" customFormat="1" ht="12" customHeight="1">
      <c r="A10" s="118" t="s">
        <v>42</v>
      </c>
      <c r="B10" s="133" t="s">
        <v>226</v>
      </c>
      <c r="C10" s="118" t="s">
        <v>227</v>
      </c>
      <c r="D10" s="120">
        <f t="shared" si="0"/>
        <v>405745</v>
      </c>
      <c r="E10" s="120">
        <f t="shared" si="1"/>
        <v>3960</v>
      </c>
      <c r="F10" s="120">
        <v>0</v>
      </c>
      <c r="G10" s="120">
        <v>0</v>
      </c>
      <c r="H10" s="120">
        <v>0</v>
      </c>
      <c r="I10" s="120">
        <v>25</v>
      </c>
      <c r="J10" s="121" t="s">
        <v>251</v>
      </c>
      <c r="K10" s="120">
        <v>3935</v>
      </c>
      <c r="L10" s="120">
        <v>401785</v>
      </c>
      <c r="M10" s="120">
        <f t="shared" si="2"/>
        <v>68768</v>
      </c>
      <c r="N10" s="120">
        <f t="shared" si="3"/>
        <v>22177</v>
      </c>
      <c r="O10" s="120">
        <v>1957</v>
      </c>
      <c r="P10" s="120">
        <v>1722</v>
      </c>
      <c r="Q10" s="120">
        <v>0</v>
      </c>
      <c r="R10" s="120">
        <v>18498</v>
      </c>
      <c r="S10" s="121" t="s">
        <v>251</v>
      </c>
      <c r="T10" s="120">
        <v>0</v>
      </c>
      <c r="U10" s="120">
        <v>46591</v>
      </c>
      <c r="V10" s="120">
        <f t="shared" si="4"/>
        <v>474513</v>
      </c>
      <c r="W10" s="120">
        <f t="shared" si="5"/>
        <v>26137</v>
      </c>
      <c r="X10" s="120">
        <f t="shared" si="6"/>
        <v>1957</v>
      </c>
      <c r="Y10" s="120">
        <f t="shared" si="7"/>
        <v>1722</v>
      </c>
      <c r="Z10" s="120">
        <f t="shared" si="8"/>
        <v>0</v>
      </c>
      <c r="AA10" s="120">
        <f t="shared" si="9"/>
        <v>18523</v>
      </c>
      <c r="AB10" s="121" t="s">
        <v>251</v>
      </c>
      <c r="AC10" s="120">
        <f t="shared" si="10"/>
        <v>3935</v>
      </c>
      <c r="AD10" s="120">
        <f t="shared" si="11"/>
        <v>448376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223033</v>
      </c>
      <c r="AN10" s="120">
        <f t="shared" si="15"/>
        <v>12854</v>
      </c>
      <c r="AO10" s="120">
        <v>12854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210179</v>
      </c>
      <c r="AY10" s="120">
        <v>199696</v>
      </c>
      <c r="AZ10" s="120">
        <v>8144</v>
      </c>
      <c r="BA10" s="120">
        <v>0</v>
      </c>
      <c r="BB10" s="120">
        <v>2339</v>
      </c>
      <c r="BC10" s="120">
        <v>176521</v>
      </c>
      <c r="BD10" s="120">
        <v>0</v>
      </c>
      <c r="BE10" s="120">
        <v>6191</v>
      </c>
      <c r="BF10" s="120">
        <f t="shared" si="18"/>
        <v>229224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37276</v>
      </c>
      <c r="BP10" s="120">
        <f t="shared" si="22"/>
        <v>4276</v>
      </c>
      <c r="BQ10" s="120">
        <v>4276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33000</v>
      </c>
      <c r="CA10" s="120">
        <v>33000</v>
      </c>
      <c r="CB10" s="120">
        <v>0</v>
      </c>
      <c r="CC10" s="120">
        <v>0</v>
      </c>
      <c r="CD10" s="120">
        <v>0</v>
      </c>
      <c r="CE10" s="120">
        <v>25415</v>
      </c>
      <c r="CF10" s="120">
        <v>0</v>
      </c>
      <c r="CG10" s="120">
        <v>6077</v>
      </c>
      <c r="CH10" s="120">
        <f t="shared" si="25"/>
        <v>43353</v>
      </c>
      <c r="CI10" s="120">
        <f t="shared" si="26"/>
        <v>0</v>
      </c>
      <c r="CJ10" s="120">
        <f t="shared" si="27"/>
        <v>0</v>
      </c>
      <c r="CK10" s="120">
        <f t="shared" si="28"/>
        <v>0</v>
      </c>
      <c r="CL10" s="120">
        <f t="shared" si="29"/>
        <v>0</v>
      </c>
      <c r="CM10" s="120">
        <f t="shared" si="30"/>
        <v>0</v>
      </c>
      <c r="CN10" s="120">
        <f t="shared" si="31"/>
        <v>0</v>
      </c>
      <c r="CO10" s="120">
        <f t="shared" si="32"/>
        <v>0</v>
      </c>
      <c r="CP10" s="120">
        <f t="shared" si="33"/>
        <v>0</v>
      </c>
      <c r="CQ10" s="120">
        <f t="shared" si="34"/>
        <v>260309</v>
      </c>
      <c r="CR10" s="120">
        <f t="shared" si="35"/>
        <v>17130</v>
      </c>
      <c r="CS10" s="120">
        <f t="shared" si="36"/>
        <v>17130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0</v>
      </c>
      <c r="CX10" s="120">
        <f t="shared" si="41"/>
        <v>0</v>
      </c>
      <c r="CY10" s="120">
        <f t="shared" si="42"/>
        <v>0</v>
      </c>
      <c r="CZ10" s="120">
        <f t="shared" si="43"/>
        <v>0</v>
      </c>
      <c r="DA10" s="120">
        <f t="shared" si="44"/>
        <v>0</v>
      </c>
      <c r="DB10" s="120">
        <f t="shared" si="45"/>
        <v>243179</v>
      </c>
      <c r="DC10" s="120">
        <f t="shared" si="46"/>
        <v>232696</v>
      </c>
      <c r="DD10" s="120">
        <f t="shared" si="47"/>
        <v>8144</v>
      </c>
      <c r="DE10" s="120">
        <f t="shared" si="48"/>
        <v>0</v>
      </c>
      <c r="DF10" s="120">
        <f t="shared" si="49"/>
        <v>2339</v>
      </c>
      <c r="DG10" s="120">
        <f t="shared" si="50"/>
        <v>201936</v>
      </c>
      <c r="DH10" s="120">
        <f t="shared" si="51"/>
        <v>0</v>
      </c>
      <c r="DI10" s="120">
        <f t="shared" si="52"/>
        <v>12268</v>
      </c>
      <c r="DJ10" s="120">
        <f t="shared" si="53"/>
        <v>272577</v>
      </c>
    </row>
    <row r="11" spans="1:114" s="122" customFormat="1" ht="12" customHeight="1">
      <c r="A11" s="118" t="s">
        <v>42</v>
      </c>
      <c r="B11" s="133" t="s">
        <v>228</v>
      </c>
      <c r="C11" s="118" t="s">
        <v>229</v>
      </c>
      <c r="D11" s="120">
        <f t="shared" si="0"/>
        <v>463723</v>
      </c>
      <c r="E11" s="120">
        <f t="shared" si="1"/>
        <v>156530</v>
      </c>
      <c r="F11" s="120">
        <v>22769</v>
      </c>
      <c r="G11" s="120">
        <v>1046</v>
      </c>
      <c r="H11" s="120">
        <v>0</v>
      </c>
      <c r="I11" s="120">
        <v>103817</v>
      </c>
      <c r="J11" s="121" t="s">
        <v>251</v>
      </c>
      <c r="K11" s="120">
        <v>28898</v>
      </c>
      <c r="L11" s="120">
        <v>307193</v>
      </c>
      <c r="M11" s="120">
        <f t="shared" si="2"/>
        <v>162977</v>
      </c>
      <c r="N11" s="120">
        <f t="shared" si="3"/>
        <v>89503</v>
      </c>
      <c r="O11" s="120">
        <v>20552</v>
      </c>
      <c r="P11" s="120">
        <v>13371</v>
      </c>
      <c r="Q11" s="120">
        <v>27000</v>
      </c>
      <c r="R11" s="120">
        <v>28579</v>
      </c>
      <c r="S11" s="121" t="s">
        <v>251</v>
      </c>
      <c r="T11" s="120">
        <v>1</v>
      </c>
      <c r="U11" s="120">
        <v>73474</v>
      </c>
      <c r="V11" s="120">
        <f t="shared" si="4"/>
        <v>626700</v>
      </c>
      <c r="W11" s="120">
        <f t="shared" si="5"/>
        <v>246033</v>
      </c>
      <c r="X11" s="120">
        <f t="shared" si="6"/>
        <v>43321</v>
      </c>
      <c r="Y11" s="120">
        <f t="shared" si="7"/>
        <v>14417</v>
      </c>
      <c r="Z11" s="120">
        <f t="shared" si="8"/>
        <v>27000</v>
      </c>
      <c r="AA11" s="120">
        <f t="shared" si="9"/>
        <v>132396</v>
      </c>
      <c r="AB11" s="121" t="s">
        <v>251</v>
      </c>
      <c r="AC11" s="120">
        <f t="shared" si="10"/>
        <v>28899</v>
      </c>
      <c r="AD11" s="120">
        <f t="shared" si="11"/>
        <v>380667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12006</v>
      </c>
      <c r="AM11" s="120">
        <f t="shared" si="14"/>
        <v>426296</v>
      </c>
      <c r="AN11" s="120">
        <f t="shared" si="15"/>
        <v>75129</v>
      </c>
      <c r="AO11" s="120">
        <v>57328</v>
      </c>
      <c r="AP11" s="120">
        <v>0</v>
      </c>
      <c r="AQ11" s="120">
        <v>17801</v>
      </c>
      <c r="AR11" s="120">
        <v>0</v>
      </c>
      <c r="AS11" s="120">
        <f t="shared" si="16"/>
        <v>59214</v>
      </c>
      <c r="AT11" s="120">
        <v>0</v>
      </c>
      <c r="AU11" s="120">
        <v>53022</v>
      </c>
      <c r="AV11" s="120">
        <v>6192</v>
      </c>
      <c r="AW11" s="120">
        <v>0</v>
      </c>
      <c r="AX11" s="120">
        <f t="shared" si="17"/>
        <v>291953</v>
      </c>
      <c r="AY11" s="120">
        <v>112909</v>
      </c>
      <c r="AZ11" s="120">
        <v>160942</v>
      </c>
      <c r="BA11" s="120">
        <v>10167</v>
      </c>
      <c r="BB11" s="120">
        <v>7935</v>
      </c>
      <c r="BC11" s="120">
        <v>0</v>
      </c>
      <c r="BD11" s="120">
        <v>0</v>
      </c>
      <c r="BE11" s="120">
        <v>25421</v>
      </c>
      <c r="BF11" s="120">
        <f t="shared" si="18"/>
        <v>451717</v>
      </c>
      <c r="BG11" s="120">
        <f t="shared" si="19"/>
        <v>36120</v>
      </c>
      <c r="BH11" s="120">
        <f t="shared" si="20"/>
        <v>36120</v>
      </c>
      <c r="BI11" s="120">
        <v>0</v>
      </c>
      <c r="BJ11" s="120">
        <v>36120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126490</v>
      </c>
      <c r="BP11" s="120">
        <f t="shared" si="22"/>
        <v>9577</v>
      </c>
      <c r="BQ11" s="120">
        <v>9577</v>
      </c>
      <c r="BR11" s="120">
        <v>0</v>
      </c>
      <c r="BS11" s="120">
        <v>0</v>
      </c>
      <c r="BT11" s="120">
        <v>0</v>
      </c>
      <c r="BU11" s="120">
        <f t="shared" si="23"/>
        <v>4048</v>
      </c>
      <c r="BV11" s="120">
        <v>0</v>
      </c>
      <c r="BW11" s="120">
        <v>4048</v>
      </c>
      <c r="BX11" s="120">
        <v>0</v>
      </c>
      <c r="BY11" s="120">
        <v>0</v>
      </c>
      <c r="BZ11" s="120">
        <f t="shared" si="24"/>
        <v>112865</v>
      </c>
      <c r="CA11" s="120">
        <v>27537</v>
      </c>
      <c r="CB11" s="120">
        <v>85305</v>
      </c>
      <c r="CC11" s="120">
        <v>0</v>
      </c>
      <c r="CD11" s="120">
        <v>23</v>
      </c>
      <c r="CE11" s="120">
        <v>0</v>
      </c>
      <c r="CF11" s="120">
        <v>0</v>
      </c>
      <c r="CG11" s="120">
        <v>367</v>
      </c>
      <c r="CH11" s="120">
        <f t="shared" si="25"/>
        <v>162977</v>
      </c>
      <c r="CI11" s="120">
        <f t="shared" si="26"/>
        <v>36120</v>
      </c>
      <c r="CJ11" s="120">
        <f t="shared" si="27"/>
        <v>36120</v>
      </c>
      <c r="CK11" s="120">
        <f t="shared" si="28"/>
        <v>0</v>
      </c>
      <c r="CL11" s="120">
        <f t="shared" si="29"/>
        <v>36120</v>
      </c>
      <c r="CM11" s="120">
        <f t="shared" si="30"/>
        <v>0</v>
      </c>
      <c r="CN11" s="120">
        <f t="shared" si="31"/>
        <v>0</v>
      </c>
      <c r="CO11" s="120">
        <f t="shared" si="32"/>
        <v>0</v>
      </c>
      <c r="CP11" s="120">
        <f t="shared" si="33"/>
        <v>12006</v>
      </c>
      <c r="CQ11" s="120">
        <f t="shared" si="34"/>
        <v>552786</v>
      </c>
      <c r="CR11" s="120">
        <f t="shared" si="35"/>
        <v>84706</v>
      </c>
      <c r="CS11" s="120">
        <f t="shared" si="36"/>
        <v>66905</v>
      </c>
      <c r="CT11" s="120">
        <f t="shared" si="37"/>
        <v>0</v>
      </c>
      <c r="CU11" s="120">
        <f t="shared" si="38"/>
        <v>17801</v>
      </c>
      <c r="CV11" s="120">
        <f t="shared" si="39"/>
        <v>0</v>
      </c>
      <c r="CW11" s="120">
        <f t="shared" si="40"/>
        <v>63262</v>
      </c>
      <c r="CX11" s="120">
        <f t="shared" si="41"/>
        <v>0</v>
      </c>
      <c r="CY11" s="120">
        <f t="shared" si="42"/>
        <v>57070</v>
      </c>
      <c r="CZ11" s="120">
        <f t="shared" si="43"/>
        <v>6192</v>
      </c>
      <c r="DA11" s="120">
        <f t="shared" si="44"/>
        <v>0</v>
      </c>
      <c r="DB11" s="120">
        <f t="shared" si="45"/>
        <v>404818</v>
      </c>
      <c r="DC11" s="120">
        <f t="shared" si="46"/>
        <v>140446</v>
      </c>
      <c r="DD11" s="120">
        <f t="shared" si="47"/>
        <v>246247</v>
      </c>
      <c r="DE11" s="120">
        <f t="shared" si="48"/>
        <v>10167</v>
      </c>
      <c r="DF11" s="120">
        <f t="shared" si="49"/>
        <v>7958</v>
      </c>
      <c r="DG11" s="120">
        <f t="shared" si="50"/>
        <v>0</v>
      </c>
      <c r="DH11" s="120">
        <f t="shared" si="51"/>
        <v>0</v>
      </c>
      <c r="DI11" s="120">
        <f t="shared" si="52"/>
        <v>25788</v>
      </c>
      <c r="DJ11" s="120">
        <f t="shared" si="53"/>
        <v>614694</v>
      </c>
    </row>
    <row r="12" spans="1:114" s="122" customFormat="1" ht="12" customHeight="1">
      <c r="A12" s="118" t="s">
        <v>42</v>
      </c>
      <c r="B12" s="133" t="s">
        <v>230</v>
      </c>
      <c r="C12" s="118" t="s">
        <v>231</v>
      </c>
      <c r="D12" s="130">
        <f t="shared" si="0"/>
        <v>303796</v>
      </c>
      <c r="E12" s="130">
        <f t="shared" si="1"/>
        <v>23345</v>
      </c>
      <c r="F12" s="130">
        <v>0</v>
      </c>
      <c r="G12" s="130">
        <v>3780</v>
      </c>
      <c r="H12" s="130">
        <v>0</v>
      </c>
      <c r="I12" s="130">
        <v>220</v>
      </c>
      <c r="J12" s="131" t="s">
        <v>251</v>
      </c>
      <c r="K12" s="130">
        <v>19345</v>
      </c>
      <c r="L12" s="130">
        <v>280451</v>
      </c>
      <c r="M12" s="130">
        <f t="shared" si="2"/>
        <v>98930</v>
      </c>
      <c r="N12" s="130">
        <f t="shared" si="3"/>
        <v>18306</v>
      </c>
      <c r="O12" s="130">
        <v>0</v>
      </c>
      <c r="P12" s="130">
        <v>0</v>
      </c>
      <c r="Q12" s="130">
        <v>0</v>
      </c>
      <c r="R12" s="130">
        <v>18306</v>
      </c>
      <c r="S12" s="131" t="s">
        <v>251</v>
      </c>
      <c r="T12" s="130">
        <v>0</v>
      </c>
      <c r="U12" s="130">
        <v>80624</v>
      </c>
      <c r="V12" s="130">
        <f t="shared" si="4"/>
        <v>402726</v>
      </c>
      <c r="W12" s="130">
        <f t="shared" si="5"/>
        <v>41651</v>
      </c>
      <c r="X12" s="130">
        <f t="shared" si="6"/>
        <v>0</v>
      </c>
      <c r="Y12" s="130">
        <f t="shared" si="7"/>
        <v>3780</v>
      </c>
      <c r="Z12" s="130">
        <f t="shared" si="8"/>
        <v>0</v>
      </c>
      <c r="AA12" s="130">
        <f t="shared" si="9"/>
        <v>18526</v>
      </c>
      <c r="AB12" s="131" t="s">
        <v>251</v>
      </c>
      <c r="AC12" s="130">
        <f t="shared" si="10"/>
        <v>19345</v>
      </c>
      <c r="AD12" s="130">
        <f t="shared" si="11"/>
        <v>361075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235266</v>
      </c>
      <c r="AN12" s="130">
        <f t="shared" si="15"/>
        <v>6207</v>
      </c>
      <c r="AO12" s="130">
        <v>6207</v>
      </c>
      <c r="AP12" s="130">
        <v>0</v>
      </c>
      <c r="AQ12" s="130">
        <v>0</v>
      </c>
      <c r="AR12" s="130">
        <v>0</v>
      </c>
      <c r="AS12" s="130">
        <f t="shared" si="16"/>
        <v>1170</v>
      </c>
      <c r="AT12" s="130">
        <v>0</v>
      </c>
      <c r="AU12" s="130">
        <v>0</v>
      </c>
      <c r="AV12" s="130">
        <v>1170</v>
      </c>
      <c r="AW12" s="130">
        <v>0</v>
      </c>
      <c r="AX12" s="130">
        <f t="shared" si="17"/>
        <v>227889</v>
      </c>
      <c r="AY12" s="130">
        <v>223972</v>
      </c>
      <c r="AZ12" s="130">
        <v>3917</v>
      </c>
      <c r="BA12" s="130">
        <v>0</v>
      </c>
      <c r="BB12" s="130">
        <v>0</v>
      </c>
      <c r="BC12" s="130">
        <v>48536</v>
      </c>
      <c r="BD12" s="130">
        <v>0</v>
      </c>
      <c r="BE12" s="130">
        <v>19994</v>
      </c>
      <c r="BF12" s="130">
        <f t="shared" si="18"/>
        <v>255260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78608</v>
      </c>
      <c r="BP12" s="130">
        <f t="shared" si="22"/>
        <v>1092</v>
      </c>
      <c r="BQ12" s="130">
        <v>1092</v>
      </c>
      <c r="BR12" s="130">
        <v>0</v>
      </c>
      <c r="BS12" s="130">
        <v>0</v>
      </c>
      <c r="BT12" s="130">
        <v>0</v>
      </c>
      <c r="BU12" s="130">
        <f t="shared" si="23"/>
        <v>11396</v>
      </c>
      <c r="BV12" s="130">
        <v>0</v>
      </c>
      <c r="BW12" s="130">
        <v>11396</v>
      </c>
      <c r="BX12" s="130">
        <v>0</v>
      </c>
      <c r="BY12" s="130">
        <v>0</v>
      </c>
      <c r="BZ12" s="130">
        <f t="shared" si="24"/>
        <v>66120</v>
      </c>
      <c r="CA12" s="130">
        <v>38076</v>
      </c>
      <c r="CB12" s="130">
        <v>28044</v>
      </c>
      <c r="CC12" s="130">
        <v>0</v>
      </c>
      <c r="CD12" s="130">
        <v>0</v>
      </c>
      <c r="CE12" s="130">
        <v>20322</v>
      </c>
      <c r="CF12" s="130">
        <v>0</v>
      </c>
      <c r="CG12" s="130">
        <v>0</v>
      </c>
      <c r="CH12" s="130">
        <f t="shared" si="25"/>
        <v>78608</v>
      </c>
      <c r="CI12" s="130">
        <f t="shared" si="26"/>
        <v>0</v>
      </c>
      <c r="CJ12" s="130">
        <f t="shared" si="27"/>
        <v>0</v>
      </c>
      <c r="CK12" s="130">
        <f t="shared" si="28"/>
        <v>0</v>
      </c>
      <c r="CL12" s="130">
        <f t="shared" si="29"/>
        <v>0</v>
      </c>
      <c r="CM12" s="130">
        <f t="shared" si="30"/>
        <v>0</v>
      </c>
      <c r="CN12" s="130">
        <f t="shared" si="31"/>
        <v>0</v>
      </c>
      <c r="CO12" s="130">
        <f t="shared" si="32"/>
        <v>0</v>
      </c>
      <c r="CP12" s="130">
        <f t="shared" si="33"/>
        <v>0</v>
      </c>
      <c r="CQ12" s="130">
        <f t="shared" si="34"/>
        <v>313874</v>
      </c>
      <c r="CR12" s="130">
        <f t="shared" si="35"/>
        <v>7299</v>
      </c>
      <c r="CS12" s="130">
        <f t="shared" si="36"/>
        <v>7299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12566</v>
      </c>
      <c r="CX12" s="130">
        <f t="shared" si="41"/>
        <v>0</v>
      </c>
      <c r="CY12" s="130">
        <f t="shared" si="42"/>
        <v>11396</v>
      </c>
      <c r="CZ12" s="130">
        <f t="shared" si="43"/>
        <v>1170</v>
      </c>
      <c r="DA12" s="130">
        <f t="shared" si="44"/>
        <v>0</v>
      </c>
      <c r="DB12" s="130">
        <f t="shared" si="45"/>
        <v>294009</v>
      </c>
      <c r="DC12" s="130">
        <f t="shared" si="46"/>
        <v>262048</v>
      </c>
      <c r="DD12" s="130">
        <f t="shared" si="47"/>
        <v>31961</v>
      </c>
      <c r="DE12" s="130">
        <f t="shared" si="48"/>
        <v>0</v>
      </c>
      <c r="DF12" s="130">
        <f t="shared" si="49"/>
        <v>0</v>
      </c>
      <c r="DG12" s="130">
        <f t="shared" si="50"/>
        <v>68858</v>
      </c>
      <c r="DH12" s="130">
        <f t="shared" si="51"/>
        <v>0</v>
      </c>
      <c r="DI12" s="130">
        <f t="shared" si="52"/>
        <v>19994</v>
      </c>
      <c r="DJ12" s="130">
        <f t="shared" si="53"/>
        <v>333868</v>
      </c>
    </row>
    <row r="13" spans="1:114" s="122" customFormat="1" ht="12" customHeight="1">
      <c r="A13" s="118" t="s">
        <v>42</v>
      </c>
      <c r="B13" s="133" t="s">
        <v>232</v>
      </c>
      <c r="C13" s="118" t="s">
        <v>233</v>
      </c>
      <c r="D13" s="130">
        <f t="shared" si="0"/>
        <v>412281</v>
      </c>
      <c r="E13" s="130">
        <f t="shared" si="1"/>
        <v>6840</v>
      </c>
      <c r="F13" s="130">
        <v>0</v>
      </c>
      <c r="G13" s="130">
        <v>2566</v>
      </c>
      <c r="H13" s="130">
        <v>0</v>
      </c>
      <c r="I13" s="130">
        <v>65</v>
      </c>
      <c r="J13" s="131" t="s">
        <v>251</v>
      </c>
      <c r="K13" s="130">
        <v>4209</v>
      </c>
      <c r="L13" s="130">
        <v>405441</v>
      </c>
      <c r="M13" s="130">
        <f t="shared" si="2"/>
        <v>61728</v>
      </c>
      <c r="N13" s="130">
        <f t="shared" si="3"/>
        <v>9535</v>
      </c>
      <c r="O13" s="130">
        <v>0</v>
      </c>
      <c r="P13" s="130">
        <v>0</v>
      </c>
      <c r="Q13" s="130">
        <v>0</v>
      </c>
      <c r="R13" s="130">
        <v>9535</v>
      </c>
      <c r="S13" s="131" t="s">
        <v>251</v>
      </c>
      <c r="T13" s="130">
        <v>0</v>
      </c>
      <c r="U13" s="130">
        <v>52193</v>
      </c>
      <c r="V13" s="130">
        <f t="shared" si="4"/>
        <v>474009</v>
      </c>
      <c r="W13" s="130">
        <f t="shared" si="5"/>
        <v>16375</v>
      </c>
      <c r="X13" s="130">
        <f t="shared" si="6"/>
        <v>0</v>
      </c>
      <c r="Y13" s="130">
        <f t="shared" si="7"/>
        <v>2566</v>
      </c>
      <c r="Z13" s="130">
        <f t="shared" si="8"/>
        <v>0</v>
      </c>
      <c r="AA13" s="130">
        <f t="shared" si="9"/>
        <v>9600</v>
      </c>
      <c r="AB13" s="131" t="s">
        <v>251</v>
      </c>
      <c r="AC13" s="130">
        <f t="shared" si="10"/>
        <v>4209</v>
      </c>
      <c r="AD13" s="130">
        <f t="shared" si="11"/>
        <v>457634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242592</v>
      </c>
      <c r="AN13" s="130">
        <f t="shared" si="15"/>
        <v>15311</v>
      </c>
      <c r="AO13" s="130">
        <v>15311</v>
      </c>
      <c r="AP13" s="130">
        <v>0</v>
      </c>
      <c r="AQ13" s="130">
        <v>0</v>
      </c>
      <c r="AR13" s="130">
        <v>0</v>
      </c>
      <c r="AS13" s="130">
        <f t="shared" si="16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7"/>
        <v>221441</v>
      </c>
      <c r="AY13" s="130">
        <v>216170</v>
      </c>
      <c r="AZ13" s="130">
        <v>4771</v>
      </c>
      <c r="BA13" s="130">
        <v>0</v>
      </c>
      <c r="BB13" s="130">
        <v>500</v>
      </c>
      <c r="BC13" s="130">
        <v>169689</v>
      </c>
      <c r="BD13" s="130">
        <v>5840</v>
      </c>
      <c r="BE13" s="130">
        <v>0</v>
      </c>
      <c r="BF13" s="130">
        <f t="shared" si="18"/>
        <v>242592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18775</v>
      </c>
      <c r="BP13" s="130">
        <f t="shared" si="22"/>
        <v>7655</v>
      </c>
      <c r="BQ13" s="130">
        <v>7655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10764</v>
      </c>
      <c r="CA13" s="130">
        <v>10764</v>
      </c>
      <c r="CB13" s="130">
        <v>0</v>
      </c>
      <c r="CC13" s="130">
        <v>0</v>
      </c>
      <c r="CD13" s="130">
        <v>0</v>
      </c>
      <c r="CE13" s="130">
        <v>14452</v>
      </c>
      <c r="CF13" s="130">
        <v>356</v>
      </c>
      <c r="CG13" s="130">
        <v>28501</v>
      </c>
      <c r="CH13" s="130">
        <f t="shared" si="25"/>
        <v>47276</v>
      </c>
      <c r="CI13" s="130">
        <f t="shared" si="26"/>
        <v>0</v>
      </c>
      <c r="CJ13" s="130">
        <f t="shared" si="27"/>
        <v>0</v>
      </c>
      <c r="CK13" s="130">
        <f t="shared" si="28"/>
        <v>0</v>
      </c>
      <c r="CL13" s="130">
        <f t="shared" si="29"/>
        <v>0</v>
      </c>
      <c r="CM13" s="130">
        <f t="shared" si="30"/>
        <v>0</v>
      </c>
      <c r="CN13" s="130">
        <f t="shared" si="31"/>
        <v>0</v>
      </c>
      <c r="CO13" s="130">
        <f t="shared" si="32"/>
        <v>0</v>
      </c>
      <c r="CP13" s="130">
        <f t="shared" si="33"/>
        <v>0</v>
      </c>
      <c r="CQ13" s="130">
        <f t="shared" si="34"/>
        <v>261367</v>
      </c>
      <c r="CR13" s="130">
        <f t="shared" si="35"/>
        <v>22966</v>
      </c>
      <c r="CS13" s="130">
        <f t="shared" si="36"/>
        <v>22966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0</v>
      </c>
      <c r="CX13" s="130">
        <f t="shared" si="41"/>
        <v>0</v>
      </c>
      <c r="CY13" s="130">
        <f t="shared" si="42"/>
        <v>0</v>
      </c>
      <c r="CZ13" s="130">
        <f t="shared" si="43"/>
        <v>0</v>
      </c>
      <c r="DA13" s="130">
        <f t="shared" si="44"/>
        <v>0</v>
      </c>
      <c r="DB13" s="130">
        <f t="shared" si="45"/>
        <v>232205</v>
      </c>
      <c r="DC13" s="130">
        <f t="shared" si="46"/>
        <v>226934</v>
      </c>
      <c r="DD13" s="130">
        <f t="shared" si="47"/>
        <v>4771</v>
      </c>
      <c r="DE13" s="130">
        <f t="shared" si="48"/>
        <v>0</v>
      </c>
      <c r="DF13" s="130">
        <f t="shared" si="49"/>
        <v>500</v>
      </c>
      <c r="DG13" s="130">
        <f t="shared" si="50"/>
        <v>184141</v>
      </c>
      <c r="DH13" s="130">
        <f t="shared" si="51"/>
        <v>6196</v>
      </c>
      <c r="DI13" s="130">
        <f t="shared" si="52"/>
        <v>28501</v>
      </c>
      <c r="DJ13" s="130">
        <f t="shared" si="53"/>
        <v>289868</v>
      </c>
    </row>
    <row r="14" spans="1:114" s="122" customFormat="1" ht="12" customHeight="1">
      <c r="A14" s="118" t="s">
        <v>42</v>
      </c>
      <c r="B14" s="133" t="s">
        <v>234</v>
      </c>
      <c r="C14" s="118" t="s">
        <v>235</v>
      </c>
      <c r="D14" s="130">
        <f t="shared" si="0"/>
        <v>249960</v>
      </c>
      <c r="E14" s="130">
        <f t="shared" si="1"/>
        <v>49690</v>
      </c>
      <c r="F14" s="130">
        <v>0</v>
      </c>
      <c r="G14" s="130">
        <v>0</v>
      </c>
      <c r="H14" s="130">
        <v>0</v>
      </c>
      <c r="I14" s="130">
        <v>49645</v>
      </c>
      <c r="J14" s="131" t="s">
        <v>251</v>
      </c>
      <c r="K14" s="130">
        <v>45</v>
      </c>
      <c r="L14" s="130">
        <v>200270</v>
      </c>
      <c r="M14" s="130">
        <f t="shared" si="2"/>
        <v>89815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251</v>
      </c>
      <c r="T14" s="130">
        <v>0</v>
      </c>
      <c r="U14" s="130">
        <v>89815</v>
      </c>
      <c r="V14" s="130">
        <f t="shared" si="4"/>
        <v>339775</v>
      </c>
      <c r="W14" s="130">
        <f t="shared" si="5"/>
        <v>49690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49645</v>
      </c>
      <c r="AB14" s="131" t="s">
        <v>251</v>
      </c>
      <c r="AC14" s="130">
        <f t="shared" si="10"/>
        <v>45</v>
      </c>
      <c r="AD14" s="130">
        <f t="shared" si="11"/>
        <v>290085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65288</v>
      </c>
      <c r="AN14" s="130">
        <f t="shared" si="15"/>
        <v>3537</v>
      </c>
      <c r="AO14" s="130">
        <v>3537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61751</v>
      </c>
      <c r="AY14" s="130">
        <v>61751</v>
      </c>
      <c r="AZ14" s="130">
        <v>0</v>
      </c>
      <c r="BA14" s="130">
        <v>0</v>
      </c>
      <c r="BB14" s="130">
        <v>0</v>
      </c>
      <c r="BC14" s="130">
        <v>158147</v>
      </c>
      <c r="BD14" s="130">
        <v>0</v>
      </c>
      <c r="BE14" s="130">
        <v>26525</v>
      </c>
      <c r="BF14" s="130">
        <f t="shared" si="18"/>
        <v>91813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3537</v>
      </c>
      <c r="BP14" s="130">
        <f t="shared" si="22"/>
        <v>3537</v>
      </c>
      <c r="BQ14" s="130">
        <v>3537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86278</v>
      </c>
      <c r="CF14" s="130">
        <v>0</v>
      </c>
      <c r="CG14" s="130">
        <v>0</v>
      </c>
      <c r="CH14" s="130">
        <f t="shared" si="25"/>
        <v>3537</v>
      </c>
      <c r="CI14" s="130">
        <f t="shared" si="26"/>
        <v>0</v>
      </c>
      <c r="CJ14" s="130">
        <f t="shared" si="27"/>
        <v>0</v>
      </c>
      <c r="CK14" s="130">
        <f t="shared" si="28"/>
        <v>0</v>
      </c>
      <c r="CL14" s="130">
        <f t="shared" si="29"/>
        <v>0</v>
      </c>
      <c r="CM14" s="130">
        <f t="shared" si="30"/>
        <v>0</v>
      </c>
      <c r="CN14" s="130">
        <f t="shared" si="31"/>
        <v>0</v>
      </c>
      <c r="CO14" s="130">
        <f t="shared" si="32"/>
        <v>0</v>
      </c>
      <c r="CP14" s="130">
        <f t="shared" si="33"/>
        <v>0</v>
      </c>
      <c r="CQ14" s="130">
        <f t="shared" si="34"/>
        <v>68825</v>
      </c>
      <c r="CR14" s="130">
        <f t="shared" si="35"/>
        <v>7074</v>
      </c>
      <c r="CS14" s="130">
        <f t="shared" si="36"/>
        <v>7074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0</v>
      </c>
      <c r="CX14" s="130">
        <f t="shared" si="41"/>
        <v>0</v>
      </c>
      <c r="CY14" s="130">
        <f t="shared" si="42"/>
        <v>0</v>
      </c>
      <c r="CZ14" s="130">
        <f t="shared" si="43"/>
        <v>0</v>
      </c>
      <c r="DA14" s="130">
        <f t="shared" si="44"/>
        <v>0</v>
      </c>
      <c r="DB14" s="130">
        <f t="shared" si="45"/>
        <v>61751</v>
      </c>
      <c r="DC14" s="130">
        <f t="shared" si="46"/>
        <v>61751</v>
      </c>
      <c r="DD14" s="130">
        <f t="shared" si="47"/>
        <v>0</v>
      </c>
      <c r="DE14" s="130">
        <f t="shared" si="48"/>
        <v>0</v>
      </c>
      <c r="DF14" s="130">
        <f t="shared" si="49"/>
        <v>0</v>
      </c>
      <c r="DG14" s="130">
        <f t="shared" si="50"/>
        <v>244425</v>
      </c>
      <c r="DH14" s="130">
        <f t="shared" si="51"/>
        <v>0</v>
      </c>
      <c r="DI14" s="130">
        <f t="shared" si="52"/>
        <v>26525</v>
      </c>
      <c r="DJ14" s="130">
        <f t="shared" si="53"/>
        <v>95350</v>
      </c>
    </row>
    <row r="15" spans="1:114" s="122" customFormat="1" ht="12" customHeight="1">
      <c r="A15" s="118" t="s">
        <v>42</v>
      </c>
      <c r="B15" s="133" t="s">
        <v>236</v>
      </c>
      <c r="C15" s="118" t="s">
        <v>237</v>
      </c>
      <c r="D15" s="130">
        <f t="shared" si="0"/>
        <v>275737</v>
      </c>
      <c r="E15" s="130">
        <f t="shared" si="1"/>
        <v>66512</v>
      </c>
      <c r="F15" s="130">
        <v>0</v>
      </c>
      <c r="G15" s="130">
        <v>0</v>
      </c>
      <c r="H15" s="130">
        <v>0</v>
      </c>
      <c r="I15" s="130">
        <v>56751</v>
      </c>
      <c r="J15" s="131" t="s">
        <v>251</v>
      </c>
      <c r="K15" s="130">
        <v>9761</v>
      </c>
      <c r="L15" s="130">
        <v>209225</v>
      </c>
      <c r="M15" s="130">
        <f t="shared" si="2"/>
        <v>86721</v>
      </c>
      <c r="N15" s="130">
        <f t="shared" si="3"/>
        <v>16273</v>
      </c>
      <c r="O15" s="130">
        <v>0</v>
      </c>
      <c r="P15" s="130">
        <v>0</v>
      </c>
      <c r="Q15" s="130">
        <v>0</v>
      </c>
      <c r="R15" s="130">
        <v>16273</v>
      </c>
      <c r="S15" s="131" t="s">
        <v>251</v>
      </c>
      <c r="T15" s="130">
        <v>0</v>
      </c>
      <c r="U15" s="130">
        <v>70448</v>
      </c>
      <c r="V15" s="130">
        <f t="shared" si="4"/>
        <v>362458</v>
      </c>
      <c r="W15" s="130">
        <f t="shared" si="5"/>
        <v>82785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73024</v>
      </c>
      <c r="AB15" s="131" t="s">
        <v>251</v>
      </c>
      <c r="AC15" s="130">
        <f t="shared" si="10"/>
        <v>9761</v>
      </c>
      <c r="AD15" s="130">
        <f t="shared" si="11"/>
        <v>279673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5901</v>
      </c>
      <c r="AM15" s="130">
        <f t="shared" si="14"/>
        <v>253894</v>
      </c>
      <c r="AN15" s="130">
        <f t="shared" si="15"/>
        <v>24752</v>
      </c>
      <c r="AO15" s="130">
        <v>24752</v>
      </c>
      <c r="AP15" s="130">
        <v>0</v>
      </c>
      <c r="AQ15" s="130">
        <v>0</v>
      </c>
      <c r="AR15" s="130">
        <v>0</v>
      </c>
      <c r="AS15" s="130">
        <f t="shared" si="16"/>
        <v>6282</v>
      </c>
      <c r="AT15" s="130">
        <v>0</v>
      </c>
      <c r="AU15" s="130">
        <v>0</v>
      </c>
      <c r="AV15" s="130">
        <v>6282</v>
      </c>
      <c r="AW15" s="130">
        <v>0</v>
      </c>
      <c r="AX15" s="130">
        <f t="shared" si="17"/>
        <v>222860</v>
      </c>
      <c r="AY15" s="130">
        <v>204450</v>
      </c>
      <c r="AZ15" s="130">
        <v>15505</v>
      </c>
      <c r="BA15" s="130">
        <v>2905</v>
      </c>
      <c r="BB15" s="130">
        <v>0</v>
      </c>
      <c r="BC15" s="130">
        <v>0</v>
      </c>
      <c r="BD15" s="130">
        <v>0</v>
      </c>
      <c r="BE15" s="130">
        <v>15942</v>
      </c>
      <c r="BF15" s="130">
        <f t="shared" si="18"/>
        <v>269836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26041</v>
      </c>
      <c r="BP15" s="130">
        <f t="shared" si="22"/>
        <v>9640</v>
      </c>
      <c r="BQ15" s="130">
        <v>9640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16401</v>
      </c>
      <c r="CA15" s="130">
        <v>16246</v>
      </c>
      <c r="CB15" s="130">
        <v>0</v>
      </c>
      <c r="CC15" s="130">
        <v>0</v>
      </c>
      <c r="CD15" s="130">
        <v>155</v>
      </c>
      <c r="CE15" s="130">
        <v>60680</v>
      </c>
      <c r="CF15" s="130">
        <v>0</v>
      </c>
      <c r="CG15" s="130">
        <v>0</v>
      </c>
      <c r="CH15" s="130">
        <f t="shared" si="25"/>
        <v>26041</v>
      </c>
      <c r="CI15" s="130">
        <f t="shared" si="26"/>
        <v>0</v>
      </c>
      <c r="CJ15" s="130">
        <f t="shared" si="27"/>
        <v>0</v>
      </c>
      <c r="CK15" s="130">
        <f t="shared" si="28"/>
        <v>0</v>
      </c>
      <c r="CL15" s="130">
        <f t="shared" si="29"/>
        <v>0</v>
      </c>
      <c r="CM15" s="130">
        <f t="shared" si="30"/>
        <v>0</v>
      </c>
      <c r="CN15" s="130">
        <f t="shared" si="31"/>
        <v>0</v>
      </c>
      <c r="CO15" s="130">
        <f t="shared" si="32"/>
        <v>0</v>
      </c>
      <c r="CP15" s="130">
        <f t="shared" si="33"/>
        <v>5901</v>
      </c>
      <c r="CQ15" s="130">
        <f t="shared" si="34"/>
        <v>279935</v>
      </c>
      <c r="CR15" s="130">
        <f t="shared" si="35"/>
        <v>34392</v>
      </c>
      <c r="CS15" s="130">
        <f t="shared" si="36"/>
        <v>34392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6282</v>
      </c>
      <c r="CX15" s="130">
        <f t="shared" si="41"/>
        <v>0</v>
      </c>
      <c r="CY15" s="130">
        <f t="shared" si="42"/>
        <v>0</v>
      </c>
      <c r="CZ15" s="130">
        <f t="shared" si="43"/>
        <v>6282</v>
      </c>
      <c r="DA15" s="130">
        <f t="shared" si="44"/>
        <v>0</v>
      </c>
      <c r="DB15" s="130">
        <f t="shared" si="45"/>
        <v>239261</v>
      </c>
      <c r="DC15" s="130">
        <f t="shared" si="46"/>
        <v>220696</v>
      </c>
      <c r="DD15" s="130">
        <f t="shared" si="47"/>
        <v>15505</v>
      </c>
      <c r="DE15" s="130">
        <f t="shared" si="48"/>
        <v>2905</v>
      </c>
      <c r="DF15" s="130">
        <f t="shared" si="49"/>
        <v>155</v>
      </c>
      <c r="DG15" s="130">
        <f t="shared" si="50"/>
        <v>60680</v>
      </c>
      <c r="DH15" s="130">
        <f t="shared" si="51"/>
        <v>0</v>
      </c>
      <c r="DI15" s="130">
        <f t="shared" si="52"/>
        <v>15942</v>
      </c>
      <c r="DJ15" s="130">
        <f t="shared" si="53"/>
        <v>295877</v>
      </c>
    </row>
    <row r="16" spans="1:114" s="122" customFormat="1" ht="12" customHeight="1">
      <c r="A16" s="118" t="s">
        <v>42</v>
      </c>
      <c r="B16" s="133" t="s">
        <v>238</v>
      </c>
      <c r="C16" s="118" t="s">
        <v>239</v>
      </c>
      <c r="D16" s="130">
        <f t="shared" si="0"/>
        <v>479951</v>
      </c>
      <c r="E16" s="130">
        <f t="shared" si="1"/>
        <v>39101</v>
      </c>
      <c r="F16" s="130">
        <v>0</v>
      </c>
      <c r="G16" s="130">
        <v>0</v>
      </c>
      <c r="H16" s="130">
        <v>0</v>
      </c>
      <c r="I16" s="130">
        <v>39036</v>
      </c>
      <c r="J16" s="131" t="s">
        <v>251</v>
      </c>
      <c r="K16" s="130">
        <v>65</v>
      </c>
      <c r="L16" s="130">
        <v>440850</v>
      </c>
      <c r="M16" s="130">
        <f t="shared" si="2"/>
        <v>82413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251</v>
      </c>
      <c r="T16" s="130">
        <v>0</v>
      </c>
      <c r="U16" s="130">
        <v>82413</v>
      </c>
      <c r="V16" s="130">
        <f t="shared" si="4"/>
        <v>562364</v>
      </c>
      <c r="W16" s="130">
        <f t="shared" si="5"/>
        <v>39101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39036</v>
      </c>
      <c r="AB16" s="131" t="s">
        <v>251</v>
      </c>
      <c r="AC16" s="130">
        <f t="shared" si="10"/>
        <v>65</v>
      </c>
      <c r="AD16" s="130">
        <f t="shared" si="11"/>
        <v>523263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189889</v>
      </c>
      <c r="AN16" s="130">
        <f t="shared" si="15"/>
        <v>19153</v>
      </c>
      <c r="AO16" s="130">
        <v>19153</v>
      </c>
      <c r="AP16" s="130">
        <v>0</v>
      </c>
      <c r="AQ16" s="130">
        <v>0</v>
      </c>
      <c r="AR16" s="130">
        <v>0</v>
      </c>
      <c r="AS16" s="130">
        <f t="shared" si="16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7"/>
        <v>170736</v>
      </c>
      <c r="AY16" s="130">
        <v>170736</v>
      </c>
      <c r="AZ16" s="130">
        <v>0</v>
      </c>
      <c r="BA16" s="130">
        <v>0</v>
      </c>
      <c r="BB16" s="130">
        <v>0</v>
      </c>
      <c r="BC16" s="130">
        <v>268084</v>
      </c>
      <c r="BD16" s="130">
        <v>0</v>
      </c>
      <c r="BE16" s="130">
        <v>21978</v>
      </c>
      <c r="BF16" s="130">
        <f t="shared" si="18"/>
        <v>211867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5402</v>
      </c>
      <c r="BP16" s="130">
        <f t="shared" si="22"/>
        <v>5402</v>
      </c>
      <c r="BQ16" s="130">
        <v>5402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75485</v>
      </c>
      <c r="CF16" s="130">
        <v>0</v>
      </c>
      <c r="CG16" s="130">
        <v>1526</v>
      </c>
      <c r="CH16" s="130">
        <f t="shared" si="25"/>
        <v>6928</v>
      </c>
      <c r="CI16" s="130">
        <f t="shared" si="26"/>
        <v>0</v>
      </c>
      <c r="CJ16" s="130">
        <f t="shared" si="27"/>
        <v>0</v>
      </c>
      <c r="CK16" s="130">
        <f t="shared" si="28"/>
        <v>0</v>
      </c>
      <c r="CL16" s="130">
        <f t="shared" si="29"/>
        <v>0</v>
      </c>
      <c r="CM16" s="130">
        <f t="shared" si="30"/>
        <v>0</v>
      </c>
      <c r="CN16" s="130">
        <f t="shared" si="31"/>
        <v>0</v>
      </c>
      <c r="CO16" s="130">
        <f t="shared" si="32"/>
        <v>0</v>
      </c>
      <c r="CP16" s="130">
        <f t="shared" si="33"/>
        <v>0</v>
      </c>
      <c r="CQ16" s="130">
        <f t="shared" si="34"/>
        <v>195291</v>
      </c>
      <c r="CR16" s="130">
        <f t="shared" si="35"/>
        <v>24555</v>
      </c>
      <c r="CS16" s="130">
        <f t="shared" si="36"/>
        <v>24555</v>
      </c>
      <c r="CT16" s="130">
        <f t="shared" si="37"/>
        <v>0</v>
      </c>
      <c r="CU16" s="130">
        <f t="shared" si="38"/>
        <v>0</v>
      </c>
      <c r="CV16" s="130">
        <f t="shared" si="39"/>
        <v>0</v>
      </c>
      <c r="CW16" s="130">
        <f t="shared" si="40"/>
        <v>0</v>
      </c>
      <c r="CX16" s="130">
        <f t="shared" si="41"/>
        <v>0</v>
      </c>
      <c r="CY16" s="130">
        <f t="shared" si="42"/>
        <v>0</v>
      </c>
      <c r="CZ16" s="130">
        <f t="shared" si="43"/>
        <v>0</v>
      </c>
      <c r="DA16" s="130">
        <f t="shared" si="44"/>
        <v>0</v>
      </c>
      <c r="DB16" s="130">
        <f t="shared" si="45"/>
        <v>170736</v>
      </c>
      <c r="DC16" s="130">
        <f t="shared" si="46"/>
        <v>170736</v>
      </c>
      <c r="DD16" s="130">
        <f t="shared" si="47"/>
        <v>0</v>
      </c>
      <c r="DE16" s="130">
        <f t="shared" si="48"/>
        <v>0</v>
      </c>
      <c r="DF16" s="130">
        <f t="shared" si="49"/>
        <v>0</v>
      </c>
      <c r="DG16" s="130">
        <f t="shared" si="50"/>
        <v>343569</v>
      </c>
      <c r="DH16" s="130">
        <f t="shared" si="51"/>
        <v>0</v>
      </c>
      <c r="DI16" s="130">
        <f t="shared" si="52"/>
        <v>23504</v>
      </c>
      <c r="DJ16" s="130">
        <f t="shared" si="53"/>
        <v>218795</v>
      </c>
    </row>
    <row r="17" spans="1:114" s="122" customFormat="1" ht="12" customHeight="1">
      <c r="A17" s="118" t="s">
        <v>42</v>
      </c>
      <c r="B17" s="133" t="s">
        <v>240</v>
      </c>
      <c r="C17" s="118" t="s">
        <v>241</v>
      </c>
      <c r="D17" s="130">
        <f t="shared" si="0"/>
        <v>1284528</v>
      </c>
      <c r="E17" s="130">
        <f t="shared" si="1"/>
        <v>293017</v>
      </c>
      <c r="F17" s="130">
        <v>72585</v>
      </c>
      <c r="G17" s="130">
        <v>0</v>
      </c>
      <c r="H17" s="130">
        <v>0</v>
      </c>
      <c r="I17" s="130">
        <v>220432</v>
      </c>
      <c r="J17" s="131" t="s">
        <v>251</v>
      </c>
      <c r="K17" s="130">
        <v>0</v>
      </c>
      <c r="L17" s="130">
        <v>991511</v>
      </c>
      <c r="M17" s="130">
        <f t="shared" si="2"/>
        <v>170685</v>
      </c>
      <c r="N17" s="130">
        <f t="shared" si="3"/>
        <v>19035</v>
      </c>
      <c r="O17" s="130">
        <v>0</v>
      </c>
      <c r="P17" s="130">
        <v>0</v>
      </c>
      <c r="Q17" s="130">
        <v>0</v>
      </c>
      <c r="R17" s="130">
        <v>19035</v>
      </c>
      <c r="S17" s="131" t="s">
        <v>251</v>
      </c>
      <c r="T17" s="130">
        <v>0</v>
      </c>
      <c r="U17" s="130">
        <v>151650</v>
      </c>
      <c r="V17" s="130">
        <f t="shared" si="4"/>
        <v>1455213</v>
      </c>
      <c r="W17" s="130">
        <f t="shared" si="5"/>
        <v>312052</v>
      </c>
      <c r="X17" s="130">
        <f t="shared" si="6"/>
        <v>72585</v>
      </c>
      <c r="Y17" s="130">
        <f t="shared" si="7"/>
        <v>0</v>
      </c>
      <c r="Z17" s="130">
        <f t="shared" si="8"/>
        <v>0</v>
      </c>
      <c r="AA17" s="130">
        <f t="shared" si="9"/>
        <v>239467</v>
      </c>
      <c r="AB17" s="131" t="s">
        <v>251</v>
      </c>
      <c r="AC17" s="130">
        <f t="shared" si="10"/>
        <v>0</v>
      </c>
      <c r="AD17" s="130">
        <f t="shared" si="11"/>
        <v>1143161</v>
      </c>
      <c r="AE17" s="130">
        <f t="shared" si="12"/>
        <v>76471</v>
      </c>
      <c r="AF17" s="130">
        <f t="shared" si="13"/>
        <v>76471</v>
      </c>
      <c r="AG17" s="130">
        <v>0</v>
      </c>
      <c r="AH17" s="130">
        <v>76471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1208057</v>
      </c>
      <c r="AN17" s="130">
        <f t="shared" si="15"/>
        <v>141708</v>
      </c>
      <c r="AO17" s="130">
        <v>141708</v>
      </c>
      <c r="AP17" s="130">
        <v>0</v>
      </c>
      <c r="AQ17" s="130">
        <v>0</v>
      </c>
      <c r="AR17" s="130">
        <v>0</v>
      </c>
      <c r="AS17" s="130">
        <f t="shared" si="16"/>
        <v>86442</v>
      </c>
      <c r="AT17" s="130">
        <v>0</v>
      </c>
      <c r="AU17" s="130">
        <v>65806</v>
      </c>
      <c r="AV17" s="130">
        <v>20636</v>
      </c>
      <c r="AW17" s="130">
        <v>0</v>
      </c>
      <c r="AX17" s="130">
        <f t="shared" si="17"/>
        <v>979907</v>
      </c>
      <c r="AY17" s="130">
        <v>202432</v>
      </c>
      <c r="AZ17" s="130">
        <v>777475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f t="shared" si="18"/>
        <v>1284528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170685</v>
      </c>
      <c r="BP17" s="130">
        <f t="shared" si="22"/>
        <v>61089</v>
      </c>
      <c r="BQ17" s="130">
        <v>61089</v>
      </c>
      <c r="BR17" s="130">
        <v>0</v>
      </c>
      <c r="BS17" s="130">
        <v>0</v>
      </c>
      <c r="BT17" s="130">
        <v>0</v>
      </c>
      <c r="BU17" s="130">
        <f t="shared" si="23"/>
        <v>89993</v>
      </c>
      <c r="BV17" s="130">
        <v>0</v>
      </c>
      <c r="BW17" s="130">
        <v>89993</v>
      </c>
      <c r="BX17" s="130">
        <v>0</v>
      </c>
      <c r="BY17" s="130">
        <v>0</v>
      </c>
      <c r="BZ17" s="130">
        <f t="shared" si="24"/>
        <v>19603</v>
      </c>
      <c r="CA17" s="130">
        <v>19603</v>
      </c>
      <c r="CB17" s="130">
        <v>0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170685</v>
      </c>
      <c r="CI17" s="130">
        <f t="shared" si="26"/>
        <v>76471</v>
      </c>
      <c r="CJ17" s="130">
        <f t="shared" si="27"/>
        <v>76471</v>
      </c>
      <c r="CK17" s="130">
        <f t="shared" si="28"/>
        <v>0</v>
      </c>
      <c r="CL17" s="130">
        <f t="shared" si="29"/>
        <v>76471</v>
      </c>
      <c r="CM17" s="130">
        <f t="shared" si="30"/>
        <v>0</v>
      </c>
      <c r="CN17" s="130">
        <f t="shared" si="31"/>
        <v>0</v>
      </c>
      <c r="CO17" s="130">
        <f t="shared" si="32"/>
        <v>0</v>
      </c>
      <c r="CP17" s="130">
        <f t="shared" si="33"/>
        <v>0</v>
      </c>
      <c r="CQ17" s="130">
        <f t="shared" si="34"/>
        <v>1378742</v>
      </c>
      <c r="CR17" s="130">
        <f t="shared" si="35"/>
        <v>202797</v>
      </c>
      <c r="CS17" s="130">
        <f t="shared" si="36"/>
        <v>202797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176435</v>
      </c>
      <c r="CX17" s="130">
        <f t="shared" si="41"/>
        <v>0</v>
      </c>
      <c r="CY17" s="130">
        <f t="shared" si="42"/>
        <v>155799</v>
      </c>
      <c r="CZ17" s="130">
        <f t="shared" si="43"/>
        <v>20636</v>
      </c>
      <c r="DA17" s="130">
        <f t="shared" si="44"/>
        <v>0</v>
      </c>
      <c r="DB17" s="130">
        <f t="shared" si="45"/>
        <v>999510</v>
      </c>
      <c r="DC17" s="130">
        <f t="shared" si="46"/>
        <v>222035</v>
      </c>
      <c r="DD17" s="130">
        <f t="shared" si="47"/>
        <v>777475</v>
      </c>
      <c r="DE17" s="130">
        <f t="shared" si="48"/>
        <v>0</v>
      </c>
      <c r="DF17" s="130">
        <f t="shared" si="49"/>
        <v>0</v>
      </c>
      <c r="DG17" s="130">
        <f t="shared" si="50"/>
        <v>0</v>
      </c>
      <c r="DH17" s="130">
        <f t="shared" si="51"/>
        <v>0</v>
      </c>
      <c r="DI17" s="130">
        <f t="shared" si="52"/>
        <v>0</v>
      </c>
      <c r="DJ17" s="130">
        <f t="shared" si="53"/>
        <v>1455213</v>
      </c>
    </row>
    <row r="18" spans="1:114" s="122" customFormat="1" ht="12" customHeight="1">
      <c r="A18" s="118" t="s">
        <v>42</v>
      </c>
      <c r="B18" s="133" t="s">
        <v>242</v>
      </c>
      <c r="C18" s="118" t="s">
        <v>243</v>
      </c>
      <c r="D18" s="130">
        <f t="shared" si="0"/>
        <v>10701</v>
      </c>
      <c r="E18" s="130">
        <f t="shared" si="1"/>
        <v>1210</v>
      </c>
      <c r="F18" s="130">
        <v>0</v>
      </c>
      <c r="G18" s="130">
        <v>0</v>
      </c>
      <c r="H18" s="130">
        <v>0</v>
      </c>
      <c r="I18" s="130">
        <v>51</v>
      </c>
      <c r="J18" s="131" t="s">
        <v>251</v>
      </c>
      <c r="K18" s="130">
        <v>1159</v>
      </c>
      <c r="L18" s="130">
        <v>9491</v>
      </c>
      <c r="M18" s="130">
        <f t="shared" si="2"/>
        <v>6128</v>
      </c>
      <c r="N18" s="130">
        <f t="shared" si="3"/>
        <v>500</v>
      </c>
      <c r="O18" s="130">
        <v>0</v>
      </c>
      <c r="P18" s="130">
        <v>0</v>
      </c>
      <c r="Q18" s="130">
        <v>0</v>
      </c>
      <c r="R18" s="130">
        <v>500</v>
      </c>
      <c r="S18" s="131" t="s">
        <v>251</v>
      </c>
      <c r="T18" s="130">
        <v>0</v>
      </c>
      <c r="U18" s="130">
        <v>5628</v>
      </c>
      <c r="V18" s="130">
        <f t="shared" si="4"/>
        <v>16829</v>
      </c>
      <c r="W18" s="130">
        <f t="shared" si="5"/>
        <v>1710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551</v>
      </c>
      <c r="AB18" s="131" t="s">
        <v>251</v>
      </c>
      <c r="AC18" s="130">
        <f t="shared" si="10"/>
        <v>1159</v>
      </c>
      <c r="AD18" s="130">
        <f t="shared" si="11"/>
        <v>15119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6440</v>
      </c>
      <c r="AN18" s="130">
        <f t="shared" si="15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6440</v>
      </c>
      <c r="AY18" s="130">
        <v>6440</v>
      </c>
      <c r="AZ18" s="130">
        <v>0</v>
      </c>
      <c r="BA18" s="130">
        <v>0</v>
      </c>
      <c r="BB18" s="130">
        <v>0</v>
      </c>
      <c r="BC18" s="130">
        <v>4261</v>
      </c>
      <c r="BD18" s="130">
        <v>0</v>
      </c>
      <c r="BE18" s="130">
        <v>0</v>
      </c>
      <c r="BF18" s="130">
        <f t="shared" si="18"/>
        <v>6440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555</v>
      </c>
      <c r="BO18" s="130">
        <f t="shared" si="21"/>
        <v>1352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1352</v>
      </c>
      <c r="CA18" s="130">
        <v>1352</v>
      </c>
      <c r="CB18" s="130">
        <v>0</v>
      </c>
      <c r="CC18" s="130">
        <v>0</v>
      </c>
      <c r="CD18" s="130">
        <v>0</v>
      </c>
      <c r="CE18" s="130">
        <v>4221</v>
      </c>
      <c r="CF18" s="130">
        <v>0</v>
      </c>
      <c r="CG18" s="130">
        <v>0</v>
      </c>
      <c r="CH18" s="130">
        <f t="shared" si="25"/>
        <v>1352</v>
      </c>
      <c r="CI18" s="130">
        <f t="shared" si="26"/>
        <v>0</v>
      </c>
      <c r="CJ18" s="130">
        <f t="shared" si="27"/>
        <v>0</v>
      </c>
      <c r="CK18" s="130">
        <f t="shared" si="28"/>
        <v>0</v>
      </c>
      <c r="CL18" s="130">
        <f t="shared" si="29"/>
        <v>0</v>
      </c>
      <c r="CM18" s="130">
        <f t="shared" si="30"/>
        <v>0</v>
      </c>
      <c r="CN18" s="130">
        <f t="shared" si="31"/>
        <v>0</v>
      </c>
      <c r="CO18" s="130">
        <f t="shared" si="32"/>
        <v>0</v>
      </c>
      <c r="CP18" s="130">
        <f t="shared" si="33"/>
        <v>555</v>
      </c>
      <c r="CQ18" s="130">
        <f t="shared" si="34"/>
        <v>7792</v>
      </c>
      <c r="CR18" s="130">
        <f t="shared" si="35"/>
        <v>0</v>
      </c>
      <c r="CS18" s="130">
        <f t="shared" si="36"/>
        <v>0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0</v>
      </c>
      <c r="CX18" s="130">
        <f t="shared" si="41"/>
        <v>0</v>
      </c>
      <c r="CY18" s="130">
        <f t="shared" si="42"/>
        <v>0</v>
      </c>
      <c r="CZ18" s="130">
        <f t="shared" si="43"/>
        <v>0</v>
      </c>
      <c r="DA18" s="130">
        <f t="shared" si="44"/>
        <v>0</v>
      </c>
      <c r="DB18" s="130">
        <f t="shared" si="45"/>
        <v>7792</v>
      </c>
      <c r="DC18" s="130">
        <f t="shared" si="46"/>
        <v>7792</v>
      </c>
      <c r="DD18" s="130">
        <f t="shared" si="47"/>
        <v>0</v>
      </c>
      <c r="DE18" s="130">
        <f t="shared" si="48"/>
        <v>0</v>
      </c>
      <c r="DF18" s="130">
        <f t="shared" si="49"/>
        <v>0</v>
      </c>
      <c r="DG18" s="130">
        <f t="shared" si="50"/>
        <v>8482</v>
      </c>
      <c r="DH18" s="130">
        <f t="shared" si="51"/>
        <v>0</v>
      </c>
      <c r="DI18" s="130">
        <f t="shared" si="52"/>
        <v>0</v>
      </c>
      <c r="DJ18" s="130">
        <f t="shared" si="53"/>
        <v>7792</v>
      </c>
    </row>
    <row r="19" spans="1:114" s="122" customFormat="1" ht="12" customHeight="1">
      <c r="A19" s="118" t="s">
        <v>42</v>
      </c>
      <c r="B19" s="133" t="s">
        <v>244</v>
      </c>
      <c r="C19" s="118" t="s">
        <v>245</v>
      </c>
      <c r="D19" s="130">
        <f t="shared" si="0"/>
        <v>143871</v>
      </c>
      <c r="E19" s="130">
        <f t="shared" si="1"/>
        <v>8077</v>
      </c>
      <c r="F19" s="130">
        <v>0</v>
      </c>
      <c r="G19" s="130">
        <v>0</v>
      </c>
      <c r="H19" s="130">
        <v>0</v>
      </c>
      <c r="I19" s="130">
        <v>0</v>
      </c>
      <c r="J19" s="131" t="s">
        <v>251</v>
      </c>
      <c r="K19" s="130">
        <v>8077</v>
      </c>
      <c r="L19" s="130">
        <v>135794</v>
      </c>
      <c r="M19" s="130">
        <f t="shared" si="2"/>
        <v>47330</v>
      </c>
      <c r="N19" s="130">
        <f t="shared" si="3"/>
        <v>981</v>
      </c>
      <c r="O19" s="130">
        <v>0</v>
      </c>
      <c r="P19" s="130">
        <v>0</v>
      </c>
      <c r="Q19" s="130">
        <v>0</v>
      </c>
      <c r="R19" s="130">
        <v>975</v>
      </c>
      <c r="S19" s="131" t="s">
        <v>251</v>
      </c>
      <c r="T19" s="130">
        <v>6</v>
      </c>
      <c r="U19" s="130">
        <v>46349</v>
      </c>
      <c r="V19" s="130">
        <f t="shared" si="4"/>
        <v>191201</v>
      </c>
      <c r="W19" s="130">
        <f t="shared" si="5"/>
        <v>9058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975</v>
      </c>
      <c r="AB19" s="131" t="s">
        <v>251</v>
      </c>
      <c r="AC19" s="130">
        <f t="shared" si="10"/>
        <v>8083</v>
      </c>
      <c r="AD19" s="130">
        <f t="shared" si="11"/>
        <v>182143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106230</v>
      </c>
      <c r="AN19" s="130">
        <f t="shared" si="15"/>
        <v>2675</v>
      </c>
      <c r="AO19" s="130">
        <v>2675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103555</v>
      </c>
      <c r="AY19" s="130">
        <v>103555</v>
      </c>
      <c r="AZ19" s="130">
        <v>0</v>
      </c>
      <c r="BA19" s="130">
        <v>0</v>
      </c>
      <c r="BB19" s="130">
        <v>0</v>
      </c>
      <c r="BC19" s="130">
        <v>29901</v>
      </c>
      <c r="BD19" s="130">
        <v>0</v>
      </c>
      <c r="BE19" s="130">
        <v>7740</v>
      </c>
      <c r="BF19" s="130">
        <f t="shared" si="18"/>
        <v>113970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5030</v>
      </c>
      <c r="BO19" s="130">
        <f t="shared" si="21"/>
        <v>650</v>
      </c>
      <c r="BP19" s="130">
        <f t="shared" si="22"/>
        <v>650</v>
      </c>
      <c r="BQ19" s="130">
        <v>650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38266</v>
      </c>
      <c r="CF19" s="130">
        <v>0</v>
      </c>
      <c r="CG19" s="130">
        <v>3384</v>
      </c>
      <c r="CH19" s="130">
        <f t="shared" si="25"/>
        <v>4034</v>
      </c>
      <c r="CI19" s="130">
        <f t="shared" si="26"/>
        <v>0</v>
      </c>
      <c r="CJ19" s="130">
        <f t="shared" si="27"/>
        <v>0</v>
      </c>
      <c r="CK19" s="130">
        <f t="shared" si="28"/>
        <v>0</v>
      </c>
      <c r="CL19" s="130">
        <f t="shared" si="29"/>
        <v>0</v>
      </c>
      <c r="CM19" s="130">
        <f t="shared" si="30"/>
        <v>0</v>
      </c>
      <c r="CN19" s="130">
        <f t="shared" si="31"/>
        <v>0</v>
      </c>
      <c r="CO19" s="130">
        <f t="shared" si="32"/>
        <v>0</v>
      </c>
      <c r="CP19" s="130">
        <f t="shared" si="33"/>
        <v>5030</v>
      </c>
      <c r="CQ19" s="130">
        <f t="shared" si="34"/>
        <v>106880</v>
      </c>
      <c r="CR19" s="130">
        <f t="shared" si="35"/>
        <v>3325</v>
      </c>
      <c r="CS19" s="130">
        <f t="shared" si="36"/>
        <v>3325</v>
      </c>
      <c r="CT19" s="130">
        <f t="shared" si="37"/>
        <v>0</v>
      </c>
      <c r="CU19" s="130">
        <f t="shared" si="38"/>
        <v>0</v>
      </c>
      <c r="CV19" s="130">
        <f t="shared" si="39"/>
        <v>0</v>
      </c>
      <c r="CW19" s="130">
        <f t="shared" si="40"/>
        <v>0</v>
      </c>
      <c r="CX19" s="130">
        <f t="shared" si="41"/>
        <v>0</v>
      </c>
      <c r="CY19" s="130">
        <f t="shared" si="42"/>
        <v>0</v>
      </c>
      <c r="CZ19" s="130">
        <f t="shared" si="43"/>
        <v>0</v>
      </c>
      <c r="DA19" s="130">
        <f t="shared" si="44"/>
        <v>0</v>
      </c>
      <c r="DB19" s="130">
        <f t="shared" si="45"/>
        <v>103555</v>
      </c>
      <c r="DC19" s="130">
        <f t="shared" si="46"/>
        <v>103555</v>
      </c>
      <c r="DD19" s="130">
        <f t="shared" si="47"/>
        <v>0</v>
      </c>
      <c r="DE19" s="130">
        <f t="shared" si="48"/>
        <v>0</v>
      </c>
      <c r="DF19" s="130">
        <f t="shared" si="49"/>
        <v>0</v>
      </c>
      <c r="DG19" s="130">
        <f t="shared" si="50"/>
        <v>68167</v>
      </c>
      <c r="DH19" s="130">
        <f t="shared" si="51"/>
        <v>0</v>
      </c>
      <c r="DI19" s="130">
        <f t="shared" si="52"/>
        <v>11124</v>
      </c>
      <c r="DJ19" s="130">
        <f t="shared" si="53"/>
        <v>118004</v>
      </c>
    </row>
    <row r="20" spans="1:114" s="122" customFormat="1" ht="12" customHeight="1">
      <c r="A20" s="118" t="s">
        <v>42</v>
      </c>
      <c r="B20" s="133" t="s">
        <v>246</v>
      </c>
      <c r="C20" s="118" t="s">
        <v>247</v>
      </c>
      <c r="D20" s="130">
        <f t="shared" si="0"/>
        <v>205282</v>
      </c>
      <c r="E20" s="130">
        <f t="shared" si="1"/>
        <v>17</v>
      </c>
      <c r="F20" s="130">
        <v>0</v>
      </c>
      <c r="G20" s="130">
        <v>0</v>
      </c>
      <c r="H20" s="130">
        <v>0</v>
      </c>
      <c r="I20" s="130">
        <v>17</v>
      </c>
      <c r="J20" s="131" t="s">
        <v>251</v>
      </c>
      <c r="K20" s="130">
        <v>0</v>
      </c>
      <c r="L20" s="130">
        <v>205265</v>
      </c>
      <c r="M20" s="130">
        <f t="shared" si="2"/>
        <v>52495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251</v>
      </c>
      <c r="T20" s="130">
        <v>0</v>
      </c>
      <c r="U20" s="130">
        <v>52495</v>
      </c>
      <c r="V20" s="130">
        <f t="shared" si="4"/>
        <v>257777</v>
      </c>
      <c r="W20" s="130">
        <f t="shared" si="5"/>
        <v>17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17</v>
      </c>
      <c r="AB20" s="131" t="s">
        <v>251</v>
      </c>
      <c r="AC20" s="130">
        <f t="shared" si="10"/>
        <v>0</v>
      </c>
      <c r="AD20" s="130">
        <f t="shared" si="11"/>
        <v>257760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38291</v>
      </c>
      <c r="AN20" s="130">
        <f t="shared" si="15"/>
        <v>2665</v>
      </c>
      <c r="AO20" s="130">
        <v>0</v>
      </c>
      <c r="AP20" s="130">
        <v>0</v>
      </c>
      <c r="AQ20" s="130">
        <v>2665</v>
      </c>
      <c r="AR20" s="130">
        <v>0</v>
      </c>
      <c r="AS20" s="130">
        <f t="shared" si="16"/>
        <v>4311</v>
      </c>
      <c r="AT20" s="130">
        <v>0</v>
      </c>
      <c r="AU20" s="130">
        <v>4311</v>
      </c>
      <c r="AV20" s="130">
        <v>0</v>
      </c>
      <c r="AW20" s="130">
        <v>0</v>
      </c>
      <c r="AX20" s="130">
        <f t="shared" si="17"/>
        <v>31315</v>
      </c>
      <c r="AY20" s="130">
        <v>31315</v>
      </c>
      <c r="AZ20" s="130">
        <v>0</v>
      </c>
      <c r="BA20" s="130">
        <v>0</v>
      </c>
      <c r="BB20" s="130">
        <v>0</v>
      </c>
      <c r="BC20" s="130">
        <v>32112</v>
      </c>
      <c r="BD20" s="130">
        <v>0</v>
      </c>
      <c r="BE20" s="130">
        <v>134879</v>
      </c>
      <c r="BF20" s="130">
        <f t="shared" si="18"/>
        <v>173170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4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48127</v>
      </c>
      <c r="CF20" s="130">
        <v>4</v>
      </c>
      <c r="CG20" s="130">
        <v>4364</v>
      </c>
      <c r="CH20" s="130">
        <f t="shared" si="25"/>
        <v>4368</v>
      </c>
      <c r="CI20" s="130">
        <f t="shared" si="26"/>
        <v>0</v>
      </c>
      <c r="CJ20" s="130">
        <f t="shared" si="27"/>
        <v>0</v>
      </c>
      <c r="CK20" s="130">
        <f t="shared" si="28"/>
        <v>0</v>
      </c>
      <c r="CL20" s="130">
        <f t="shared" si="29"/>
        <v>0</v>
      </c>
      <c r="CM20" s="130">
        <f t="shared" si="30"/>
        <v>0</v>
      </c>
      <c r="CN20" s="130">
        <f t="shared" si="31"/>
        <v>0</v>
      </c>
      <c r="CO20" s="130">
        <f t="shared" si="32"/>
        <v>0</v>
      </c>
      <c r="CP20" s="130">
        <f t="shared" si="33"/>
        <v>0</v>
      </c>
      <c r="CQ20" s="130">
        <f t="shared" si="34"/>
        <v>38295</v>
      </c>
      <c r="CR20" s="130">
        <f t="shared" si="35"/>
        <v>2665</v>
      </c>
      <c r="CS20" s="130">
        <f t="shared" si="36"/>
        <v>0</v>
      </c>
      <c r="CT20" s="130">
        <f t="shared" si="37"/>
        <v>0</v>
      </c>
      <c r="CU20" s="130">
        <f t="shared" si="38"/>
        <v>2665</v>
      </c>
      <c r="CV20" s="130">
        <f t="shared" si="39"/>
        <v>0</v>
      </c>
      <c r="CW20" s="130">
        <f t="shared" si="40"/>
        <v>4311</v>
      </c>
      <c r="CX20" s="130">
        <f t="shared" si="41"/>
        <v>0</v>
      </c>
      <c r="CY20" s="130">
        <f t="shared" si="42"/>
        <v>4311</v>
      </c>
      <c r="CZ20" s="130">
        <f t="shared" si="43"/>
        <v>0</v>
      </c>
      <c r="DA20" s="130">
        <f t="shared" si="44"/>
        <v>0</v>
      </c>
      <c r="DB20" s="130">
        <f t="shared" si="45"/>
        <v>31315</v>
      </c>
      <c r="DC20" s="130">
        <f t="shared" si="46"/>
        <v>31315</v>
      </c>
      <c r="DD20" s="130">
        <f t="shared" si="47"/>
        <v>0</v>
      </c>
      <c r="DE20" s="130">
        <f t="shared" si="48"/>
        <v>0</v>
      </c>
      <c r="DF20" s="130">
        <f t="shared" si="49"/>
        <v>0</v>
      </c>
      <c r="DG20" s="130">
        <f t="shared" si="50"/>
        <v>80239</v>
      </c>
      <c r="DH20" s="130">
        <f t="shared" si="51"/>
        <v>4</v>
      </c>
      <c r="DI20" s="130">
        <f t="shared" si="52"/>
        <v>139243</v>
      </c>
      <c r="DJ20" s="130">
        <f t="shared" si="53"/>
        <v>177538</v>
      </c>
    </row>
    <row r="21" spans="1:114" s="122" customFormat="1" ht="12" customHeight="1">
      <c r="A21" s="118" t="s">
        <v>42</v>
      </c>
      <c r="B21" s="133" t="s">
        <v>248</v>
      </c>
      <c r="C21" s="118" t="s">
        <v>249</v>
      </c>
      <c r="D21" s="130">
        <f t="shared" si="0"/>
        <v>230126</v>
      </c>
      <c r="E21" s="130">
        <f t="shared" si="1"/>
        <v>6166</v>
      </c>
      <c r="F21" s="130">
        <v>0</v>
      </c>
      <c r="G21" s="130">
        <v>1470</v>
      </c>
      <c r="H21" s="130">
        <v>0</v>
      </c>
      <c r="I21" s="130">
        <v>26</v>
      </c>
      <c r="J21" s="131" t="s">
        <v>251</v>
      </c>
      <c r="K21" s="130">
        <v>4670</v>
      </c>
      <c r="L21" s="130">
        <v>223960</v>
      </c>
      <c r="M21" s="130">
        <f t="shared" si="2"/>
        <v>34123</v>
      </c>
      <c r="N21" s="130">
        <f t="shared" si="3"/>
        <v>11975</v>
      </c>
      <c r="O21" s="130">
        <v>0</v>
      </c>
      <c r="P21" s="130">
        <v>0</v>
      </c>
      <c r="Q21" s="130">
        <v>0</v>
      </c>
      <c r="R21" s="130">
        <v>11975</v>
      </c>
      <c r="S21" s="131" t="s">
        <v>251</v>
      </c>
      <c r="T21" s="130">
        <v>0</v>
      </c>
      <c r="U21" s="130">
        <v>22148</v>
      </c>
      <c r="V21" s="130">
        <f t="shared" si="4"/>
        <v>264249</v>
      </c>
      <c r="W21" s="130">
        <f t="shared" si="5"/>
        <v>18141</v>
      </c>
      <c r="X21" s="130">
        <f t="shared" si="6"/>
        <v>0</v>
      </c>
      <c r="Y21" s="130">
        <f t="shared" si="7"/>
        <v>1470</v>
      </c>
      <c r="Z21" s="130">
        <f t="shared" si="8"/>
        <v>0</v>
      </c>
      <c r="AA21" s="130">
        <f t="shared" si="9"/>
        <v>12001</v>
      </c>
      <c r="AB21" s="131" t="s">
        <v>251</v>
      </c>
      <c r="AC21" s="130">
        <f t="shared" si="10"/>
        <v>4670</v>
      </c>
      <c r="AD21" s="130">
        <f t="shared" si="11"/>
        <v>246108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110676</v>
      </c>
      <c r="AN21" s="130">
        <f t="shared" si="15"/>
        <v>9641</v>
      </c>
      <c r="AO21" s="130">
        <v>9641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101035</v>
      </c>
      <c r="AY21" s="130">
        <v>93504</v>
      </c>
      <c r="AZ21" s="130">
        <v>4092</v>
      </c>
      <c r="BA21" s="130">
        <v>208</v>
      </c>
      <c r="BB21" s="130">
        <v>3231</v>
      </c>
      <c r="BC21" s="130">
        <v>117873</v>
      </c>
      <c r="BD21" s="130">
        <v>0</v>
      </c>
      <c r="BE21" s="130">
        <v>1577</v>
      </c>
      <c r="BF21" s="130">
        <f t="shared" si="18"/>
        <v>112253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17129</v>
      </c>
      <c r="BP21" s="130">
        <f t="shared" si="22"/>
        <v>4821</v>
      </c>
      <c r="BQ21" s="130">
        <v>4821</v>
      </c>
      <c r="BR21" s="130">
        <v>0</v>
      </c>
      <c r="BS21" s="130">
        <v>0</v>
      </c>
      <c r="BT21" s="130">
        <v>0</v>
      </c>
      <c r="BU21" s="130">
        <f t="shared" si="23"/>
        <v>333</v>
      </c>
      <c r="BV21" s="130">
        <v>0</v>
      </c>
      <c r="BW21" s="130">
        <v>0</v>
      </c>
      <c r="BX21" s="130">
        <v>333</v>
      </c>
      <c r="BY21" s="130">
        <v>0</v>
      </c>
      <c r="BZ21" s="130">
        <f t="shared" si="24"/>
        <v>11975</v>
      </c>
      <c r="CA21" s="130">
        <v>11975</v>
      </c>
      <c r="CB21" s="130">
        <v>0</v>
      </c>
      <c r="CC21" s="130">
        <v>0</v>
      </c>
      <c r="CD21" s="130">
        <v>0</v>
      </c>
      <c r="CE21" s="130">
        <v>16802</v>
      </c>
      <c r="CF21" s="130">
        <v>0</v>
      </c>
      <c r="CG21" s="130">
        <v>192</v>
      </c>
      <c r="CH21" s="130">
        <f t="shared" si="25"/>
        <v>17321</v>
      </c>
      <c r="CI21" s="130">
        <f t="shared" si="26"/>
        <v>0</v>
      </c>
      <c r="CJ21" s="130">
        <f t="shared" si="27"/>
        <v>0</v>
      </c>
      <c r="CK21" s="130">
        <f t="shared" si="28"/>
        <v>0</v>
      </c>
      <c r="CL21" s="130">
        <f t="shared" si="29"/>
        <v>0</v>
      </c>
      <c r="CM21" s="130">
        <f t="shared" si="30"/>
        <v>0</v>
      </c>
      <c r="CN21" s="130">
        <f t="shared" si="31"/>
        <v>0</v>
      </c>
      <c r="CO21" s="130">
        <f t="shared" si="32"/>
        <v>0</v>
      </c>
      <c r="CP21" s="130">
        <f t="shared" si="33"/>
        <v>0</v>
      </c>
      <c r="CQ21" s="130">
        <f t="shared" si="34"/>
        <v>127805</v>
      </c>
      <c r="CR21" s="130">
        <f t="shared" si="35"/>
        <v>14462</v>
      </c>
      <c r="CS21" s="130">
        <f t="shared" si="36"/>
        <v>14462</v>
      </c>
      <c r="CT21" s="130">
        <f t="shared" si="37"/>
        <v>0</v>
      </c>
      <c r="CU21" s="130">
        <f t="shared" si="38"/>
        <v>0</v>
      </c>
      <c r="CV21" s="130">
        <f t="shared" si="39"/>
        <v>0</v>
      </c>
      <c r="CW21" s="130">
        <f t="shared" si="40"/>
        <v>333</v>
      </c>
      <c r="CX21" s="130">
        <f t="shared" si="41"/>
        <v>0</v>
      </c>
      <c r="CY21" s="130">
        <f t="shared" si="42"/>
        <v>0</v>
      </c>
      <c r="CZ21" s="130">
        <f t="shared" si="43"/>
        <v>333</v>
      </c>
      <c r="DA21" s="130">
        <f t="shared" si="44"/>
        <v>0</v>
      </c>
      <c r="DB21" s="130">
        <f t="shared" si="45"/>
        <v>113010</v>
      </c>
      <c r="DC21" s="130">
        <f t="shared" si="46"/>
        <v>105479</v>
      </c>
      <c r="DD21" s="130">
        <f t="shared" si="47"/>
        <v>4092</v>
      </c>
      <c r="DE21" s="130">
        <f t="shared" si="48"/>
        <v>208</v>
      </c>
      <c r="DF21" s="130">
        <f t="shared" si="49"/>
        <v>3231</v>
      </c>
      <c r="DG21" s="130">
        <f t="shared" si="50"/>
        <v>134675</v>
      </c>
      <c r="DH21" s="130">
        <f t="shared" si="51"/>
        <v>0</v>
      </c>
      <c r="DI21" s="130">
        <f t="shared" si="52"/>
        <v>1769</v>
      </c>
      <c r="DJ21" s="130">
        <f t="shared" si="53"/>
        <v>129574</v>
      </c>
    </row>
    <row r="22" spans="1:114" s="122" customFormat="1" ht="12" customHeight="1">
      <c r="A22" s="118" t="s">
        <v>42</v>
      </c>
      <c r="B22" s="133" t="s">
        <v>250</v>
      </c>
      <c r="C22" s="118" t="s">
        <v>220</v>
      </c>
      <c r="D22" s="130">
        <f t="shared" si="0"/>
        <v>143758</v>
      </c>
      <c r="E22" s="130">
        <f t="shared" si="1"/>
        <v>1725</v>
      </c>
      <c r="F22" s="130">
        <v>0</v>
      </c>
      <c r="G22" s="130">
        <v>0</v>
      </c>
      <c r="H22" s="130">
        <v>0</v>
      </c>
      <c r="I22" s="130">
        <v>0</v>
      </c>
      <c r="J22" s="131" t="s">
        <v>251</v>
      </c>
      <c r="K22" s="130">
        <v>1725</v>
      </c>
      <c r="L22" s="130">
        <v>142033</v>
      </c>
      <c r="M22" s="130">
        <f t="shared" si="2"/>
        <v>32793</v>
      </c>
      <c r="N22" s="130">
        <f t="shared" si="3"/>
        <v>16293</v>
      </c>
      <c r="O22" s="130">
        <v>3363</v>
      </c>
      <c r="P22" s="130">
        <v>1637</v>
      </c>
      <c r="Q22" s="130">
        <v>0</v>
      </c>
      <c r="R22" s="130">
        <v>11293</v>
      </c>
      <c r="S22" s="131" t="s">
        <v>251</v>
      </c>
      <c r="T22" s="130">
        <v>0</v>
      </c>
      <c r="U22" s="130">
        <v>16500</v>
      </c>
      <c r="V22" s="130">
        <f t="shared" si="4"/>
        <v>176551</v>
      </c>
      <c r="W22" s="130">
        <f t="shared" si="5"/>
        <v>18018</v>
      </c>
      <c r="X22" s="130">
        <f t="shared" si="6"/>
        <v>3363</v>
      </c>
      <c r="Y22" s="130">
        <f t="shared" si="7"/>
        <v>1637</v>
      </c>
      <c r="Z22" s="130">
        <f t="shared" si="8"/>
        <v>0</v>
      </c>
      <c r="AA22" s="130">
        <f t="shared" si="9"/>
        <v>11293</v>
      </c>
      <c r="AB22" s="131" t="s">
        <v>251</v>
      </c>
      <c r="AC22" s="130">
        <f t="shared" si="10"/>
        <v>1725</v>
      </c>
      <c r="AD22" s="130">
        <f t="shared" si="11"/>
        <v>158533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75026</v>
      </c>
      <c r="AN22" s="130">
        <f t="shared" si="15"/>
        <v>5669</v>
      </c>
      <c r="AO22" s="130">
        <v>5669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69357</v>
      </c>
      <c r="AY22" s="130">
        <v>68287</v>
      </c>
      <c r="AZ22" s="130">
        <v>1026</v>
      </c>
      <c r="BA22" s="130">
        <v>44</v>
      </c>
      <c r="BB22" s="130">
        <v>0</v>
      </c>
      <c r="BC22" s="130">
        <v>66527</v>
      </c>
      <c r="BD22" s="130">
        <v>0</v>
      </c>
      <c r="BE22" s="130">
        <v>2205</v>
      </c>
      <c r="BF22" s="130">
        <f t="shared" si="18"/>
        <v>77231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13623</v>
      </c>
      <c r="BP22" s="130">
        <f t="shared" si="22"/>
        <v>1738</v>
      </c>
      <c r="BQ22" s="130">
        <v>1738</v>
      </c>
      <c r="BR22" s="130">
        <v>0</v>
      </c>
      <c r="BS22" s="130">
        <v>0</v>
      </c>
      <c r="BT22" s="130">
        <v>0</v>
      </c>
      <c r="BU22" s="130">
        <f t="shared" si="23"/>
        <v>836</v>
      </c>
      <c r="BV22" s="130">
        <v>533</v>
      </c>
      <c r="BW22" s="130">
        <v>303</v>
      </c>
      <c r="BX22" s="130">
        <v>0</v>
      </c>
      <c r="BY22" s="130">
        <v>0</v>
      </c>
      <c r="BZ22" s="130">
        <f t="shared" si="24"/>
        <v>11049</v>
      </c>
      <c r="CA22" s="130">
        <v>11049</v>
      </c>
      <c r="CB22" s="130">
        <v>0</v>
      </c>
      <c r="CC22" s="130">
        <v>0</v>
      </c>
      <c r="CD22" s="130">
        <v>0</v>
      </c>
      <c r="CE22" s="130">
        <v>14158</v>
      </c>
      <c r="CF22" s="130">
        <v>0</v>
      </c>
      <c r="CG22" s="130">
        <v>5012</v>
      </c>
      <c r="CH22" s="130">
        <f t="shared" si="25"/>
        <v>18635</v>
      </c>
      <c r="CI22" s="130">
        <f t="shared" si="26"/>
        <v>0</v>
      </c>
      <c r="CJ22" s="130">
        <f t="shared" si="27"/>
        <v>0</v>
      </c>
      <c r="CK22" s="130">
        <f t="shared" si="28"/>
        <v>0</v>
      </c>
      <c r="CL22" s="130">
        <f t="shared" si="29"/>
        <v>0</v>
      </c>
      <c r="CM22" s="130">
        <f t="shared" si="30"/>
        <v>0</v>
      </c>
      <c r="CN22" s="130">
        <f t="shared" si="31"/>
        <v>0</v>
      </c>
      <c r="CO22" s="130">
        <f t="shared" si="32"/>
        <v>0</v>
      </c>
      <c r="CP22" s="130">
        <f t="shared" si="33"/>
        <v>0</v>
      </c>
      <c r="CQ22" s="130">
        <f t="shared" si="34"/>
        <v>88649</v>
      </c>
      <c r="CR22" s="130">
        <f t="shared" si="35"/>
        <v>7407</v>
      </c>
      <c r="CS22" s="130">
        <f t="shared" si="36"/>
        <v>7407</v>
      </c>
      <c r="CT22" s="130">
        <f t="shared" si="37"/>
        <v>0</v>
      </c>
      <c r="CU22" s="130">
        <f t="shared" si="38"/>
        <v>0</v>
      </c>
      <c r="CV22" s="130">
        <f t="shared" si="39"/>
        <v>0</v>
      </c>
      <c r="CW22" s="130">
        <f t="shared" si="40"/>
        <v>836</v>
      </c>
      <c r="CX22" s="130">
        <f t="shared" si="41"/>
        <v>533</v>
      </c>
      <c r="CY22" s="130">
        <f t="shared" si="42"/>
        <v>303</v>
      </c>
      <c r="CZ22" s="130">
        <f t="shared" si="43"/>
        <v>0</v>
      </c>
      <c r="DA22" s="130">
        <f t="shared" si="44"/>
        <v>0</v>
      </c>
      <c r="DB22" s="130">
        <f t="shared" si="45"/>
        <v>80406</v>
      </c>
      <c r="DC22" s="130">
        <f t="shared" si="46"/>
        <v>79336</v>
      </c>
      <c r="DD22" s="130">
        <f t="shared" si="47"/>
        <v>1026</v>
      </c>
      <c r="DE22" s="130">
        <f t="shared" si="48"/>
        <v>44</v>
      </c>
      <c r="DF22" s="130">
        <f t="shared" si="49"/>
        <v>0</v>
      </c>
      <c r="DG22" s="130">
        <f t="shared" si="50"/>
        <v>80685</v>
      </c>
      <c r="DH22" s="130">
        <f t="shared" si="51"/>
        <v>0</v>
      </c>
      <c r="DI22" s="130">
        <f t="shared" si="52"/>
        <v>7217</v>
      </c>
      <c r="DJ22" s="130">
        <f t="shared" si="53"/>
        <v>95866</v>
      </c>
    </row>
  </sheetData>
  <sheetProtection/>
  <autoFilter ref="A6:DJ22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252</v>
      </c>
      <c r="D7" s="192">
        <f>SUM(D8:D53)</f>
        <v>2216171</v>
      </c>
      <c r="E7" s="192">
        <f>SUM(E8:E53)</f>
        <v>1840502</v>
      </c>
      <c r="F7" s="192">
        <f>SUM(F8:F53)</f>
        <v>20531</v>
      </c>
      <c r="G7" s="192">
        <f>SUM(G8:G53)</f>
        <v>0</v>
      </c>
      <c r="H7" s="192">
        <f>SUM(H8:H53)</f>
        <v>392400</v>
      </c>
      <c r="I7" s="192">
        <f>SUM(I8:I53)</f>
        <v>1031571</v>
      </c>
      <c r="J7" s="192">
        <f>SUM(J8:J53)</f>
        <v>1799555</v>
      </c>
      <c r="K7" s="192">
        <f>SUM(K8:K53)</f>
        <v>396000</v>
      </c>
      <c r="L7" s="192">
        <f>SUM(L8:L53)</f>
        <v>375669</v>
      </c>
      <c r="M7" s="192">
        <f>SUM(M8:M53)</f>
        <v>37537</v>
      </c>
      <c r="N7" s="192">
        <f>SUM(N8:N53)</f>
        <v>37537</v>
      </c>
      <c r="O7" s="192">
        <f>SUM(O8:O53)</f>
        <v>0</v>
      </c>
      <c r="P7" s="192">
        <f>SUM(P8:P53)</f>
        <v>0</v>
      </c>
      <c r="Q7" s="192">
        <f>SUM(Q8:Q53)</f>
        <v>4800</v>
      </c>
      <c r="R7" s="192">
        <f>SUM(R8:R53)</f>
        <v>5603</v>
      </c>
      <c r="S7" s="192">
        <f>SUM(S8:S53)</f>
        <v>692543</v>
      </c>
      <c r="T7" s="192">
        <f>SUM(T8:T53)</f>
        <v>27134</v>
      </c>
      <c r="U7" s="192">
        <f>SUM(U8:U53)</f>
        <v>0</v>
      </c>
      <c r="V7" s="192">
        <f>SUM(V8:V53)</f>
        <v>2253708</v>
      </c>
      <c r="W7" s="192">
        <f>SUM(W8:W53)</f>
        <v>1878039</v>
      </c>
      <c r="X7" s="192">
        <f>SUM(X8:X53)</f>
        <v>20531</v>
      </c>
      <c r="Y7" s="192">
        <f>SUM(Y8:Y53)</f>
        <v>0</v>
      </c>
      <c r="Z7" s="192">
        <f>SUM(Z8:Z53)</f>
        <v>397200</v>
      </c>
      <c r="AA7" s="192">
        <f>SUM(AA8:AA53)</f>
        <v>1037174</v>
      </c>
      <c r="AB7" s="192">
        <f>SUM(AB8:AB53)</f>
        <v>2492098</v>
      </c>
      <c r="AC7" s="192">
        <f>SUM(AC8:AC53)</f>
        <v>423134</v>
      </c>
      <c r="AD7" s="192">
        <f>SUM(AD8:AD53)</f>
        <v>375669</v>
      </c>
      <c r="AE7" s="192">
        <f>SUM(AE8:AE53)</f>
        <v>596166</v>
      </c>
      <c r="AF7" s="192">
        <f>SUM(AF8:AF53)</f>
        <v>180061</v>
      </c>
      <c r="AG7" s="192">
        <f>SUM(AG8:AG53)</f>
        <v>0</v>
      </c>
      <c r="AH7" s="192">
        <f>SUM(AH8:AH53)</f>
        <v>101688</v>
      </c>
      <c r="AI7" s="192">
        <f>SUM(AI8:AI53)</f>
        <v>46351</v>
      </c>
      <c r="AJ7" s="192">
        <f>SUM(AJ8:AJ53)</f>
        <v>32022</v>
      </c>
      <c r="AK7" s="192">
        <f>SUM(AK8:AK53)</f>
        <v>416105</v>
      </c>
      <c r="AL7" s="192" t="s">
        <v>251</v>
      </c>
      <c r="AM7" s="192">
        <f>SUM(AM8:AM53)</f>
        <v>3126624</v>
      </c>
      <c r="AN7" s="192">
        <f>SUM(AN8:AN53)</f>
        <v>920294</v>
      </c>
      <c r="AO7" s="192">
        <f>SUM(AO8:AO53)</f>
        <v>691697</v>
      </c>
      <c r="AP7" s="192">
        <f>SUM(AP8:AP53)</f>
        <v>0</v>
      </c>
      <c r="AQ7" s="192">
        <f>SUM(AQ8:AQ53)</f>
        <v>221330</v>
      </c>
      <c r="AR7" s="192">
        <f>SUM(AR8:AR53)</f>
        <v>7267</v>
      </c>
      <c r="AS7" s="192">
        <f>SUM(AS8:AS53)</f>
        <v>1218140</v>
      </c>
      <c r="AT7" s="192">
        <f>SUM(AT8:AT53)</f>
        <v>0</v>
      </c>
      <c r="AU7" s="192">
        <f>SUM(AU8:AU53)</f>
        <v>1046433</v>
      </c>
      <c r="AV7" s="192">
        <f>SUM(AV8:AV53)</f>
        <v>171707</v>
      </c>
      <c r="AW7" s="192">
        <f>SUM(AW8:AW53)</f>
        <v>5801</v>
      </c>
      <c r="AX7" s="192">
        <f>SUM(AX8:AX53)</f>
        <v>975282</v>
      </c>
      <c r="AY7" s="192">
        <f>SUM(AY8:AY53)</f>
        <v>21</v>
      </c>
      <c r="AZ7" s="192">
        <f>SUM(AZ8:AZ53)</f>
        <v>691360</v>
      </c>
      <c r="BA7" s="192">
        <f>SUM(BA8:BA53)</f>
        <v>24321</v>
      </c>
      <c r="BB7" s="192">
        <f>SUM(BB8:BB53)</f>
        <v>259580</v>
      </c>
      <c r="BC7" s="192" t="s">
        <v>251</v>
      </c>
      <c r="BD7" s="192">
        <f>SUM(BD8:BD53)</f>
        <v>7107</v>
      </c>
      <c r="BE7" s="192">
        <f>SUM(BE8:BE53)</f>
        <v>292936</v>
      </c>
      <c r="BF7" s="192">
        <f>SUM(BF8:BF53)</f>
        <v>4015726</v>
      </c>
      <c r="BG7" s="192">
        <f>SUM(BG8:BG53)</f>
        <v>65027</v>
      </c>
      <c r="BH7" s="192">
        <f>SUM(BH8:BH53)</f>
        <v>43744</v>
      </c>
      <c r="BI7" s="192">
        <f>SUM(BI8:BI53)</f>
        <v>0</v>
      </c>
      <c r="BJ7" s="192">
        <f>SUM(BJ8:BJ53)</f>
        <v>21473</v>
      </c>
      <c r="BK7" s="192">
        <f>SUM(BK8:BK53)</f>
        <v>0</v>
      </c>
      <c r="BL7" s="192">
        <f>SUM(BL8:BL53)</f>
        <v>22271</v>
      </c>
      <c r="BM7" s="192">
        <f>SUM(BM8:BM53)</f>
        <v>21283</v>
      </c>
      <c r="BN7" s="192" t="s">
        <v>251</v>
      </c>
      <c r="BO7" s="192">
        <f>SUM(BO8:BO53)</f>
        <v>622882</v>
      </c>
      <c r="BP7" s="192">
        <f>SUM(BP8:BP53)</f>
        <v>252042</v>
      </c>
      <c r="BQ7" s="192">
        <f>SUM(BQ8:BQ53)</f>
        <v>117671</v>
      </c>
      <c r="BR7" s="192">
        <f>SUM(BR8:BR53)</f>
        <v>0</v>
      </c>
      <c r="BS7" s="192">
        <f>SUM(BS8:BS53)</f>
        <v>134371</v>
      </c>
      <c r="BT7" s="192">
        <f>SUM(BT8:BT53)</f>
        <v>0</v>
      </c>
      <c r="BU7" s="192">
        <f>SUM(BU8:BU53)</f>
        <v>326244</v>
      </c>
      <c r="BV7" s="192">
        <f>SUM(BV8:BV53)</f>
        <v>0</v>
      </c>
      <c r="BW7" s="192">
        <f>SUM(BW8:BW53)</f>
        <v>326244</v>
      </c>
      <c r="BX7" s="192">
        <f>SUM(BX8:BX53)</f>
        <v>0</v>
      </c>
      <c r="BY7" s="192">
        <f>SUM(BY8:BY53)</f>
        <v>0</v>
      </c>
      <c r="BZ7" s="192">
        <f>SUM(BZ8:BZ53)</f>
        <v>44596</v>
      </c>
      <c r="CA7" s="192">
        <f>SUM(CA8:CA53)</f>
        <v>31503</v>
      </c>
      <c r="CB7" s="192">
        <f>SUM(CB8:CB53)</f>
        <v>0</v>
      </c>
      <c r="CC7" s="192">
        <f>SUM(CC8:CC53)</f>
        <v>0</v>
      </c>
      <c r="CD7" s="192">
        <f>SUM(CD8:CD53)</f>
        <v>13093</v>
      </c>
      <c r="CE7" s="192" t="s">
        <v>251</v>
      </c>
      <c r="CF7" s="192">
        <f>SUM(CF8:CF53)</f>
        <v>0</v>
      </c>
      <c r="CG7" s="192">
        <f>SUM(CG8:CG53)</f>
        <v>42171</v>
      </c>
      <c r="CH7" s="192">
        <f>SUM(CH8:CH53)</f>
        <v>730080</v>
      </c>
      <c r="CI7" s="192">
        <f>SUM(CI8:CI53)</f>
        <v>661193</v>
      </c>
      <c r="CJ7" s="192">
        <f>SUM(CJ8:CJ53)</f>
        <v>223805</v>
      </c>
      <c r="CK7" s="192">
        <f>SUM(CK8:CK53)</f>
        <v>0</v>
      </c>
      <c r="CL7" s="192">
        <f>SUM(CL8:CL53)</f>
        <v>123161</v>
      </c>
      <c r="CM7" s="192">
        <f>SUM(CM8:CM53)</f>
        <v>46351</v>
      </c>
      <c r="CN7" s="192">
        <f>SUM(CN8:CN53)</f>
        <v>54293</v>
      </c>
      <c r="CO7" s="192">
        <f>SUM(CO8:CO53)</f>
        <v>437388</v>
      </c>
      <c r="CP7" s="192" t="s">
        <v>251</v>
      </c>
      <c r="CQ7" s="192">
        <f>SUM(CQ8:CQ53)</f>
        <v>3749506</v>
      </c>
      <c r="CR7" s="192">
        <f>SUM(CR8:CR53)</f>
        <v>1172336</v>
      </c>
      <c r="CS7" s="192">
        <f>SUM(CS8:CS53)</f>
        <v>809368</v>
      </c>
      <c r="CT7" s="192">
        <f>SUM(CT8:CT53)</f>
        <v>0</v>
      </c>
      <c r="CU7" s="192">
        <f>SUM(CU8:CU53)</f>
        <v>355701</v>
      </c>
      <c r="CV7" s="192">
        <f>SUM(CV8:CV53)</f>
        <v>7267</v>
      </c>
      <c r="CW7" s="192">
        <f>SUM(CW8:CW53)</f>
        <v>1544384</v>
      </c>
      <c r="CX7" s="192">
        <f>SUM(CX8:CX53)</f>
        <v>0</v>
      </c>
      <c r="CY7" s="192">
        <f>SUM(CY8:CY53)</f>
        <v>1372677</v>
      </c>
      <c r="CZ7" s="192">
        <f>SUM(CZ8:CZ53)</f>
        <v>171707</v>
      </c>
      <c r="DA7" s="192">
        <f>SUM(DA8:DA53)</f>
        <v>5801</v>
      </c>
      <c r="DB7" s="192">
        <f>SUM(DB8:DB53)</f>
        <v>1019878</v>
      </c>
      <c r="DC7" s="192">
        <f>SUM(DC8:DC53)</f>
        <v>31524</v>
      </c>
      <c r="DD7" s="192">
        <f>SUM(DD8:DD53)</f>
        <v>691360</v>
      </c>
      <c r="DE7" s="192">
        <f>SUM(DE8:DE53)</f>
        <v>24321</v>
      </c>
      <c r="DF7" s="192">
        <f>SUM(DF8:DF53)</f>
        <v>272673</v>
      </c>
      <c r="DG7" s="192" t="s">
        <v>251</v>
      </c>
      <c r="DH7" s="192">
        <f>SUM(DH8:DH53)</f>
        <v>7107</v>
      </c>
      <c r="DI7" s="192">
        <f>SUM(DI8:DI53)</f>
        <v>335107</v>
      </c>
      <c r="DJ7" s="192">
        <f>SUM(DJ8:DJ53)</f>
        <v>4745806</v>
      </c>
    </row>
    <row r="8" spans="1:114" s="122" customFormat="1" ht="12" customHeight="1">
      <c r="A8" s="118" t="s">
        <v>42</v>
      </c>
      <c r="B8" s="133" t="s">
        <v>44</v>
      </c>
      <c r="C8" s="118" t="s">
        <v>45</v>
      </c>
      <c r="D8" s="120">
        <f aca="true" t="shared" si="0" ref="D8:D13">SUM(E8,+L8)</f>
        <v>0</v>
      </c>
      <c r="E8" s="120">
        <f aca="true" t="shared" si="1" ref="E8:E13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3">SUM(N8,+U8)</f>
        <v>2099</v>
      </c>
      <c r="N8" s="120">
        <f aca="true" t="shared" si="3" ref="N8:N13">SUM(O8:R8)+T8</f>
        <v>2099</v>
      </c>
      <c r="O8" s="120">
        <v>0</v>
      </c>
      <c r="P8" s="120">
        <v>0</v>
      </c>
      <c r="Q8" s="120">
        <v>0</v>
      </c>
      <c r="R8" s="120">
        <v>0</v>
      </c>
      <c r="S8" s="120">
        <v>246818</v>
      </c>
      <c r="T8" s="120">
        <v>2099</v>
      </c>
      <c r="U8" s="120">
        <v>0</v>
      </c>
      <c r="V8" s="120">
        <f aca="true" t="shared" si="4" ref="V8:V13">+SUM(D8,M8)</f>
        <v>2099</v>
      </c>
      <c r="W8" s="120">
        <f aca="true" t="shared" si="5" ref="W8:W13">+SUM(E8,N8)</f>
        <v>2099</v>
      </c>
      <c r="X8" s="120">
        <f aca="true" t="shared" si="6" ref="X8:X13">+SUM(F8,O8)</f>
        <v>0</v>
      </c>
      <c r="Y8" s="120">
        <f aca="true" t="shared" si="7" ref="Y8:Y13">+SUM(G8,P8)</f>
        <v>0</v>
      </c>
      <c r="Z8" s="120">
        <f aca="true" t="shared" si="8" ref="Z8:Z13">+SUM(H8,Q8)</f>
        <v>0</v>
      </c>
      <c r="AA8" s="120">
        <f aca="true" t="shared" si="9" ref="AA8:AA13">+SUM(I8,R8)</f>
        <v>0</v>
      </c>
      <c r="AB8" s="120">
        <f aca="true" t="shared" si="10" ref="AB8:AB13">+SUM(J8,S8)</f>
        <v>246818</v>
      </c>
      <c r="AC8" s="120">
        <f aca="true" t="shared" si="11" ref="AC8:AC13">+SUM(K8,T8)</f>
        <v>2099</v>
      </c>
      <c r="AD8" s="120">
        <f aca="true" t="shared" si="12" ref="AD8:AD13">+SUM(L8,U8)</f>
        <v>0</v>
      </c>
      <c r="AE8" s="120">
        <f aca="true" t="shared" si="13" ref="AE8:AE13">SUM(AF8,+AK8)</f>
        <v>0</v>
      </c>
      <c r="AF8" s="120">
        <f aca="true" t="shared" si="14" ref="AF8:AF13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251</v>
      </c>
      <c r="AM8" s="120">
        <f aca="true" t="shared" si="15" ref="AM8:AM13">SUM(AN8,AS8,AW8,AX8,BD8)</f>
        <v>0</v>
      </c>
      <c r="AN8" s="120">
        <f aca="true" t="shared" si="16" ref="AN8:AN13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3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3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251</v>
      </c>
      <c r="BD8" s="120">
        <v>0</v>
      </c>
      <c r="BE8" s="120">
        <v>0</v>
      </c>
      <c r="BF8" s="120">
        <f aca="true" t="shared" si="19" ref="BF8:BF13">SUM(AE8,+AM8,+BE8)</f>
        <v>0</v>
      </c>
      <c r="BG8" s="120">
        <f aca="true" t="shared" si="20" ref="BG8:BG13">SUM(BH8,+BM8)</f>
        <v>21473</v>
      </c>
      <c r="BH8" s="120">
        <f aca="true" t="shared" si="21" ref="BH8:BH13">SUM(BI8:BL8)</f>
        <v>21473</v>
      </c>
      <c r="BI8" s="120">
        <v>0</v>
      </c>
      <c r="BJ8" s="120">
        <v>21473</v>
      </c>
      <c r="BK8" s="120">
        <v>0</v>
      </c>
      <c r="BL8" s="120">
        <v>0</v>
      </c>
      <c r="BM8" s="120">
        <v>0</v>
      </c>
      <c r="BN8" s="121" t="s">
        <v>251</v>
      </c>
      <c r="BO8" s="120">
        <f aca="true" t="shared" si="22" ref="BO8:BO13">SUM(BP8,BU8,BY8,BZ8,CF8)</f>
        <v>223446</v>
      </c>
      <c r="BP8" s="120">
        <f aca="true" t="shared" si="23" ref="BP8:BP13">SUM(BQ8:BT8)</f>
        <v>71455</v>
      </c>
      <c r="BQ8" s="120">
        <v>71455</v>
      </c>
      <c r="BR8" s="120">
        <v>0</v>
      </c>
      <c r="BS8" s="120">
        <v>0</v>
      </c>
      <c r="BT8" s="120">
        <v>0</v>
      </c>
      <c r="BU8" s="120">
        <f aca="true" t="shared" si="24" ref="BU8:BU13">SUM(BV8:BX8)</f>
        <v>120488</v>
      </c>
      <c r="BV8" s="120">
        <v>0</v>
      </c>
      <c r="BW8" s="120">
        <v>120488</v>
      </c>
      <c r="BX8" s="120">
        <v>0</v>
      </c>
      <c r="BY8" s="120">
        <v>0</v>
      </c>
      <c r="BZ8" s="120">
        <f aca="true" t="shared" si="25" ref="BZ8:BZ13">SUM(CA8:CD8)</f>
        <v>31503</v>
      </c>
      <c r="CA8" s="120">
        <v>31503</v>
      </c>
      <c r="CB8" s="120">
        <v>0</v>
      </c>
      <c r="CC8" s="120">
        <v>0</v>
      </c>
      <c r="CD8" s="120">
        <v>0</v>
      </c>
      <c r="CE8" s="121" t="s">
        <v>251</v>
      </c>
      <c r="CF8" s="120">
        <v>0</v>
      </c>
      <c r="CG8" s="120">
        <v>3998</v>
      </c>
      <c r="CH8" s="120">
        <f aca="true" t="shared" si="26" ref="CH8:CH13">SUM(BG8,+BO8,+CG8)</f>
        <v>248917</v>
      </c>
      <c r="CI8" s="120">
        <f aca="true" t="shared" si="27" ref="CI8:CI13">SUM(AE8,+BG8)</f>
        <v>21473</v>
      </c>
      <c r="CJ8" s="120">
        <f aca="true" t="shared" si="28" ref="CJ8:CJ13">SUM(AF8,+BH8)</f>
        <v>21473</v>
      </c>
      <c r="CK8" s="120">
        <f aca="true" t="shared" si="29" ref="CK8:CK13">SUM(AG8,+BI8)</f>
        <v>0</v>
      </c>
      <c r="CL8" s="120">
        <f aca="true" t="shared" si="30" ref="CL8:CL13">SUM(AH8,+BJ8)</f>
        <v>21473</v>
      </c>
      <c r="CM8" s="120">
        <f aca="true" t="shared" si="31" ref="CM8:CM13">SUM(AI8,+BK8)</f>
        <v>0</v>
      </c>
      <c r="CN8" s="120">
        <f aca="true" t="shared" si="32" ref="CN8:CN13">SUM(AJ8,+BL8)</f>
        <v>0</v>
      </c>
      <c r="CO8" s="120">
        <f aca="true" t="shared" si="33" ref="CO8:CO13">SUM(AK8,+BM8)</f>
        <v>0</v>
      </c>
      <c r="CP8" s="121" t="s">
        <v>251</v>
      </c>
      <c r="CQ8" s="120">
        <f aca="true" t="shared" si="34" ref="CQ8:CQ13">SUM(AM8,+BO8)</f>
        <v>223446</v>
      </c>
      <c r="CR8" s="120">
        <f aca="true" t="shared" si="35" ref="CR8:CR13">SUM(AN8,+BP8)</f>
        <v>71455</v>
      </c>
      <c r="CS8" s="120">
        <f aca="true" t="shared" si="36" ref="CS8:CS13">SUM(AO8,+BQ8)</f>
        <v>71455</v>
      </c>
      <c r="CT8" s="120">
        <f aca="true" t="shared" si="37" ref="CT8:CT13">SUM(AP8,+BR8)</f>
        <v>0</v>
      </c>
      <c r="CU8" s="120">
        <f aca="true" t="shared" si="38" ref="CU8:CU13">SUM(AQ8,+BS8)</f>
        <v>0</v>
      </c>
      <c r="CV8" s="120">
        <f aca="true" t="shared" si="39" ref="CV8:CV13">SUM(AR8,+BT8)</f>
        <v>0</v>
      </c>
      <c r="CW8" s="120">
        <f aca="true" t="shared" si="40" ref="CW8:CW13">SUM(AS8,+BU8)</f>
        <v>120488</v>
      </c>
      <c r="CX8" s="120">
        <f aca="true" t="shared" si="41" ref="CX8:CX13">SUM(AT8,+BV8)</f>
        <v>0</v>
      </c>
      <c r="CY8" s="120">
        <f aca="true" t="shared" si="42" ref="CY8:CY13">SUM(AU8,+BW8)</f>
        <v>120488</v>
      </c>
      <c r="CZ8" s="120">
        <f aca="true" t="shared" si="43" ref="CZ8:CZ13">SUM(AV8,+BX8)</f>
        <v>0</v>
      </c>
      <c r="DA8" s="120">
        <f aca="true" t="shared" si="44" ref="DA8:DA13">SUM(AW8,+BY8)</f>
        <v>0</v>
      </c>
      <c r="DB8" s="120">
        <f aca="true" t="shared" si="45" ref="DB8:DB13">SUM(AX8,+BZ8)</f>
        <v>31503</v>
      </c>
      <c r="DC8" s="120">
        <f aca="true" t="shared" si="46" ref="DC8:DC13">SUM(AY8,+CA8)</f>
        <v>31503</v>
      </c>
      <c r="DD8" s="120">
        <f aca="true" t="shared" si="47" ref="DD8:DD13">SUM(AZ8,+CB8)</f>
        <v>0</v>
      </c>
      <c r="DE8" s="120">
        <f aca="true" t="shared" si="48" ref="DE8:DE13">SUM(BA8,+CC8)</f>
        <v>0</v>
      </c>
      <c r="DF8" s="120">
        <f aca="true" t="shared" si="49" ref="DF8:DF13">SUM(BB8,+CD8)</f>
        <v>0</v>
      </c>
      <c r="DG8" s="121" t="s">
        <v>251</v>
      </c>
      <c r="DH8" s="120">
        <f aca="true" t="shared" si="50" ref="DH8:DH13">SUM(BD8,+CF8)</f>
        <v>0</v>
      </c>
      <c r="DI8" s="120">
        <f aca="true" t="shared" si="51" ref="DI8:DI13">SUM(BE8,+CG8)</f>
        <v>3998</v>
      </c>
      <c r="DJ8" s="120">
        <f aca="true" t="shared" si="52" ref="DJ8:DJ13">SUM(BF8,+CH8)</f>
        <v>248917</v>
      </c>
    </row>
    <row r="9" spans="1:114" s="122" customFormat="1" ht="12" customHeight="1">
      <c r="A9" s="118" t="s">
        <v>42</v>
      </c>
      <c r="B9" s="133" t="s">
        <v>46</v>
      </c>
      <c r="C9" s="118" t="s">
        <v>47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9014</v>
      </c>
      <c r="N9" s="120">
        <f t="shared" si="3"/>
        <v>9014</v>
      </c>
      <c r="O9" s="120">
        <v>0</v>
      </c>
      <c r="P9" s="120">
        <v>0</v>
      </c>
      <c r="Q9" s="120">
        <v>4800</v>
      </c>
      <c r="R9" s="120">
        <v>4214</v>
      </c>
      <c r="S9" s="120">
        <v>374898</v>
      </c>
      <c r="T9" s="120">
        <v>0</v>
      </c>
      <c r="U9" s="120">
        <v>0</v>
      </c>
      <c r="V9" s="120">
        <f t="shared" si="4"/>
        <v>9014</v>
      </c>
      <c r="W9" s="120">
        <f t="shared" si="5"/>
        <v>9014</v>
      </c>
      <c r="X9" s="120">
        <f t="shared" si="6"/>
        <v>0</v>
      </c>
      <c r="Y9" s="120">
        <f t="shared" si="7"/>
        <v>0</v>
      </c>
      <c r="Z9" s="120">
        <f t="shared" si="8"/>
        <v>4800</v>
      </c>
      <c r="AA9" s="120">
        <f t="shared" si="9"/>
        <v>4214</v>
      </c>
      <c r="AB9" s="120">
        <f t="shared" si="10"/>
        <v>374898</v>
      </c>
      <c r="AC9" s="120">
        <f t="shared" si="11"/>
        <v>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251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251</v>
      </c>
      <c r="BD9" s="120">
        <v>0</v>
      </c>
      <c r="BE9" s="120">
        <v>0</v>
      </c>
      <c r="BF9" s="120">
        <f t="shared" si="19"/>
        <v>0</v>
      </c>
      <c r="BG9" s="120">
        <f t="shared" si="20"/>
        <v>43554</v>
      </c>
      <c r="BH9" s="120">
        <f t="shared" si="21"/>
        <v>22271</v>
      </c>
      <c r="BI9" s="120">
        <v>0</v>
      </c>
      <c r="BJ9" s="120">
        <v>0</v>
      </c>
      <c r="BK9" s="120">
        <v>0</v>
      </c>
      <c r="BL9" s="120">
        <v>22271</v>
      </c>
      <c r="BM9" s="120">
        <v>21283</v>
      </c>
      <c r="BN9" s="121" t="s">
        <v>251</v>
      </c>
      <c r="BO9" s="120">
        <f t="shared" si="22"/>
        <v>331344</v>
      </c>
      <c r="BP9" s="120">
        <f t="shared" si="23"/>
        <v>157603</v>
      </c>
      <c r="BQ9" s="120">
        <v>38555</v>
      </c>
      <c r="BR9" s="120">
        <v>0</v>
      </c>
      <c r="BS9" s="120">
        <v>119048</v>
      </c>
      <c r="BT9" s="120">
        <v>0</v>
      </c>
      <c r="BU9" s="120">
        <f t="shared" si="24"/>
        <v>160648</v>
      </c>
      <c r="BV9" s="120">
        <v>0</v>
      </c>
      <c r="BW9" s="120">
        <v>160648</v>
      </c>
      <c r="BX9" s="120">
        <v>0</v>
      </c>
      <c r="BY9" s="120">
        <v>0</v>
      </c>
      <c r="BZ9" s="120">
        <f t="shared" si="25"/>
        <v>13093</v>
      </c>
      <c r="CA9" s="120">
        <v>0</v>
      </c>
      <c r="CB9" s="120">
        <v>0</v>
      </c>
      <c r="CC9" s="120">
        <v>0</v>
      </c>
      <c r="CD9" s="120">
        <v>13093</v>
      </c>
      <c r="CE9" s="121" t="s">
        <v>251</v>
      </c>
      <c r="CF9" s="120">
        <v>0</v>
      </c>
      <c r="CG9" s="120">
        <v>9014</v>
      </c>
      <c r="CH9" s="120">
        <f t="shared" si="26"/>
        <v>383912</v>
      </c>
      <c r="CI9" s="120">
        <f t="shared" si="27"/>
        <v>43554</v>
      </c>
      <c r="CJ9" s="120">
        <f t="shared" si="28"/>
        <v>22271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22271</v>
      </c>
      <c r="CO9" s="120">
        <f t="shared" si="33"/>
        <v>21283</v>
      </c>
      <c r="CP9" s="121" t="s">
        <v>251</v>
      </c>
      <c r="CQ9" s="120">
        <f t="shared" si="34"/>
        <v>331344</v>
      </c>
      <c r="CR9" s="120">
        <f t="shared" si="35"/>
        <v>157603</v>
      </c>
      <c r="CS9" s="120">
        <f t="shared" si="36"/>
        <v>38555</v>
      </c>
      <c r="CT9" s="120">
        <f t="shared" si="37"/>
        <v>0</v>
      </c>
      <c r="CU9" s="120">
        <f t="shared" si="38"/>
        <v>119048</v>
      </c>
      <c r="CV9" s="120">
        <f t="shared" si="39"/>
        <v>0</v>
      </c>
      <c r="CW9" s="120">
        <f t="shared" si="40"/>
        <v>160648</v>
      </c>
      <c r="CX9" s="120">
        <f t="shared" si="41"/>
        <v>0</v>
      </c>
      <c r="CY9" s="120">
        <f t="shared" si="42"/>
        <v>160648</v>
      </c>
      <c r="CZ9" s="120">
        <f t="shared" si="43"/>
        <v>0</v>
      </c>
      <c r="DA9" s="120">
        <f t="shared" si="44"/>
        <v>0</v>
      </c>
      <c r="DB9" s="120">
        <f t="shared" si="45"/>
        <v>13093</v>
      </c>
      <c r="DC9" s="120">
        <f t="shared" si="46"/>
        <v>0</v>
      </c>
      <c r="DD9" s="120">
        <f t="shared" si="47"/>
        <v>0</v>
      </c>
      <c r="DE9" s="120">
        <f t="shared" si="48"/>
        <v>0</v>
      </c>
      <c r="DF9" s="120">
        <f t="shared" si="49"/>
        <v>13093</v>
      </c>
      <c r="DG9" s="121" t="s">
        <v>251</v>
      </c>
      <c r="DH9" s="120">
        <f t="shared" si="50"/>
        <v>0</v>
      </c>
      <c r="DI9" s="120">
        <f t="shared" si="51"/>
        <v>9014</v>
      </c>
      <c r="DJ9" s="120">
        <f t="shared" si="52"/>
        <v>383912</v>
      </c>
    </row>
    <row r="10" spans="1:114" s="122" customFormat="1" ht="12" customHeight="1">
      <c r="A10" s="118" t="s">
        <v>42</v>
      </c>
      <c r="B10" s="133" t="s">
        <v>48</v>
      </c>
      <c r="C10" s="118" t="s">
        <v>49</v>
      </c>
      <c r="D10" s="120">
        <f t="shared" si="0"/>
        <v>146016</v>
      </c>
      <c r="E10" s="120">
        <f t="shared" si="1"/>
        <v>146016</v>
      </c>
      <c r="F10" s="120">
        <v>0</v>
      </c>
      <c r="G10" s="120">
        <v>0</v>
      </c>
      <c r="H10" s="120">
        <v>0</v>
      </c>
      <c r="I10" s="120">
        <v>83181</v>
      </c>
      <c r="J10" s="120">
        <v>426231</v>
      </c>
      <c r="K10" s="120">
        <v>62835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146016</v>
      </c>
      <c r="W10" s="120">
        <f t="shared" si="5"/>
        <v>146016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83181</v>
      </c>
      <c r="AB10" s="120">
        <f t="shared" si="10"/>
        <v>426231</v>
      </c>
      <c r="AC10" s="120">
        <f t="shared" si="11"/>
        <v>62835</v>
      </c>
      <c r="AD10" s="120">
        <f t="shared" si="12"/>
        <v>0</v>
      </c>
      <c r="AE10" s="120">
        <f t="shared" si="13"/>
        <v>73654</v>
      </c>
      <c r="AF10" s="120">
        <f t="shared" si="14"/>
        <v>73654</v>
      </c>
      <c r="AG10" s="120">
        <v>0</v>
      </c>
      <c r="AH10" s="120">
        <v>73654</v>
      </c>
      <c r="AI10" s="120">
        <v>0</v>
      </c>
      <c r="AJ10" s="120">
        <v>0</v>
      </c>
      <c r="AK10" s="120">
        <v>0</v>
      </c>
      <c r="AL10" s="121" t="s">
        <v>251</v>
      </c>
      <c r="AM10" s="120">
        <f t="shared" si="15"/>
        <v>450573</v>
      </c>
      <c r="AN10" s="120">
        <f t="shared" si="16"/>
        <v>130216</v>
      </c>
      <c r="AO10" s="120">
        <v>111183</v>
      </c>
      <c r="AP10" s="120">
        <v>0</v>
      </c>
      <c r="AQ10" s="120">
        <v>19033</v>
      </c>
      <c r="AR10" s="120">
        <v>0</v>
      </c>
      <c r="AS10" s="120">
        <f t="shared" si="17"/>
        <v>238128</v>
      </c>
      <c r="AT10" s="120">
        <v>0</v>
      </c>
      <c r="AU10" s="120">
        <v>228677</v>
      </c>
      <c r="AV10" s="120">
        <v>9451</v>
      </c>
      <c r="AW10" s="120">
        <v>0</v>
      </c>
      <c r="AX10" s="120">
        <f t="shared" si="18"/>
        <v>82229</v>
      </c>
      <c r="AY10" s="120">
        <v>21</v>
      </c>
      <c r="AZ10" s="120">
        <v>64916</v>
      </c>
      <c r="BA10" s="120">
        <v>14923</v>
      </c>
      <c r="BB10" s="120">
        <v>2369</v>
      </c>
      <c r="BC10" s="121" t="s">
        <v>251</v>
      </c>
      <c r="BD10" s="120">
        <v>0</v>
      </c>
      <c r="BE10" s="120">
        <v>48020</v>
      </c>
      <c r="BF10" s="120">
        <f t="shared" si="19"/>
        <v>572247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251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251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73654</v>
      </c>
      <c r="CJ10" s="120">
        <f t="shared" si="28"/>
        <v>73654</v>
      </c>
      <c r="CK10" s="120">
        <f t="shared" si="29"/>
        <v>0</v>
      </c>
      <c r="CL10" s="120">
        <f t="shared" si="30"/>
        <v>73654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251</v>
      </c>
      <c r="CQ10" s="120">
        <f t="shared" si="34"/>
        <v>450573</v>
      </c>
      <c r="CR10" s="120">
        <f t="shared" si="35"/>
        <v>130216</v>
      </c>
      <c r="CS10" s="120">
        <f t="shared" si="36"/>
        <v>111183</v>
      </c>
      <c r="CT10" s="120">
        <f t="shared" si="37"/>
        <v>0</v>
      </c>
      <c r="CU10" s="120">
        <f t="shared" si="38"/>
        <v>19033</v>
      </c>
      <c r="CV10" s="120">
        <f t="shared" si="39"/>
        <v>0</v>
      </c>
      <c r="CW10" s="120">
        <f t="shared" si="40"/>
        <v>238128</v>
      </c>
      <c r="CX10" s="120">
        <f t="shared" si="41"/>
        <v>0</v>
      </c>
      <c r="CY10" s="120">
        <f t="shared" si="42"/>
        <v>228677</v>
      </c>
      <c r="CZ10" s="120">
        <f t="shared" si="43"/>
        <v>9451</v>
      </c>
      <c r="DA10" s="120">
        <f t="shared" si="44"/>
        <v>0</v>
      </c>
      <c r="DB10" s="120">
        <f t="shared" si="45"/>
        <v>82229</v>
      </c>
      <c r="DC10" s="120">
        <f t="shared" si="46"/>
        <v>21</v>
      </c>
      <c r="DD10" s="120">
        <f t="shared" si="47"/>
        <v>64916</v>
      </c>
      <c r="DE10" s="120">
        <f t="shared" si="48"/>
        <v>14923</v>
      </c>
      <c r="DF10" s="120">
        <f t="shared" si="49"/>
        <v>2369</v>
      </c>
      <c r="DG10" s="121" t="s">
        <v>251</v>
      </c>
      <c r="DH10" s="120">
        <f t="shared" si="50"/>
        <v>0</v>
      </c>
      <c r="DI10" s="120">
        <f t="shared" si="51"/>
        <v>48020</v>
      </c>
      <c r="DJ10" s="120">
        <f t="shared" si="52"/>
        <v>572247</v>
      </c>
    </row>
    <row r="11" spans="1:114" s="122" customFormat="1" ht="12" customHeight="1">
      <c r="A11" s="118" t="s">
        <v>42</v>
      </c>
      <c r="B11" s="133" t="s">
        <v>50</v>
      </c>
      <c r="C11" s="118" t="s">
        <v>51</v>
      </c>
      <c r="D11" s="120">
        <f t="shared" si="0"/>
        <v>242073</v>
      </c>
      <c r="E11" s="120">
        <f t="shared" si="1"/>
        <v>242073</v>
      </c>
      <c r="F11" s="120">
        <v>20531</v>
      </c>
      <c r="G11" s="120">
        <v>0</v>
      </c>
      <c r="H11" s="120">
        <v>0</v>
      </c>
      <c r="I11" s="120">
        <v>91986</v>
      </c>
      <c r="J11" s="120">
        <v>530610</v>
      </c>
      <c r="K11" s="120">
        <v>129556</v>
      </c>
      <c r="L11" s="120">
        <v>0</v>
      </c>
      <c r="M11" s="120">
        <f t="shared" si="2"/>
        <v>26424</v>
      </c>
      <c r="N11" s="120">
        <f t="shared" si="3"/>
        <v>26424</v>
      </c>
      <c r="O11" s="120">
        <v>0</v>
      </c>
      <c r="P11" s="120">
        <v>0</v>
      </c>
      <c r="Q11" s="120">
        <v>0</v>
      </c>
      <c r="R11" s="120">
        <v>1389</v>
      </c>
      <c r="S11" s="120">
        <v>70827</v>
      </c>
      <c r="T11" s="120">
        <v>25035</v>
      </c>
      <c r="U11" s="120">
        <v>0</v>
      </c>
      <c r="V11" s="120">
        <f t="shared" si="4"/>
        <v>268497</v>
      </c>
      <c r="W11" s="120">
        <f t="shared" si="5"/>
        <v>268497</v>
      </c>
      <c r="X11" s="120">
        <f t="shared" si="6"/>
        <v>20531</v>
      </c>
      <c r="Y11" s="120">
        <f t="shared" si="7"/>
        <v>0</v>
      </c>
      <c r="Z11" s="120">
        <f t="shared" si="8"/>
        <v>0</v>
      </c>
      <c r="AA11" s="120">
        <f t="shared" si="9"/>
        <v>93375</v>
      </c>
      <c r="AB11" s="120">
        <f t="shared" si="10"/>
        <v>601437</v>
      </c>
      <c r="AC11" s="120">
        <f t="shared" si="11"/>
        <v>154591</v>
      </c>
      <c r="AD11" s="120">
        <f t="shared" si="12"/>
        <v>0</v>
      </c>
      <c r="AE11" s="120">
        <f t="shared" si="13"/>
        <v>77134</v>
      </c>
      <c r="AF11" s="120">
        <f t="shared" si="14"/>
        <v>77134</v>
      </c>
      <c r="AG11" s="120">
        <v>0</v>
      </c>
      <c r="AH11" s="120">
        <v>0</v>
      </c>
      <c r="AI11" s="120">
        <v>46351</v>
      </c>
      <c r="AJ11" s="120">
        <v>30783</v>
      </c>
      <c r="AK11" s="120">
        <v>0</v>
      </c>
      <c r="AL11" s="121" t="s">
        <v>251</v>
      </c>
      <c r="AM11" s="120">
        <f t="shared" si="15"/>
        <v>694649</v>
      </c>
      <c r="AN11" s="120">
        <f t="shared" si="16"/>
        <v>204148</v>
      </c>
      <c r="AO11" s="120">
        <v>63668</v>
      </c>
      <c r="AP11" s="120">
        <v>0</v>
      </c>
      <c r="AQ11" s="120">
        <v>133213</v>
      </c>
      <c r="AR11" s="120">
        <v>7267</v>
      </c>
      <c r="AS11" s="120">
        <f t="shared" si="17"/>
        <v>374452</v>
      </c>
      <c r="AT11" s="120">
        <v>0</v>
      </c>
      <c r="AU11" s="120">
        <v>361100</v>
      </c>
      <c r="AV11" s="120">
        <v>13352</v>
      </c>
      <c r="AW11" s="120">
        <v>0</v>
      </c>
      <c r="AX11" s="120">
        <f t="shared" si="18"/>
        <v>116049</v>
      </c>
      <c r="AY11" s="120">
        <v>0</v>
      </c>
      <c r="AZ11" s="120">
        <v>0</v>
      </c>
      <c r="BA11" s="120">
        <v>0</v>
      </c>
      <c r="BB11" s="120">
        <v>116049</v>
      </c>
      <c r="BC11" s="121" t="s">
        <v>251</v>
      </c>
      <c r="BD11" s="120">
        <v>0</v>
      </c>
      <c r="BE11" s="120">
        <v>900</v>
      </c>
      <c r="BF11" s="120">
        <f t="shared" si="19"/>
        <v>772683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251</v>
      </c>
      <c r="BO11" s="120">
        <f t="shared" si="22"/>
        <v>68092</v>
      </c>
      <c r="BP11" s="120">
        <f t="shared" si="23"/>
        <v>22984</v>
      </c>
      <c r="BQ11" s="120">
        <v>7661</v>
      </c>
      <c r="BR11" s="120">
        <v>0</v>
      </c>
      <c r="BS11" s="120">
        <v>15323</v>
      </c>
      <c r="BT11" s="120">
        <v>0</v>
      </c>
      <c r="BU11" s="120">
        <f t="shared" si="24"/>
        <v>45108</v>
      </c>
      <c r="BV11" s="120">
        <v>0</v>
      </c>
      <c r="BW11" s="120">
        <v>45108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251</v>
      </c>
      <c r="CF11" s="120">
        <v>0</v>
      </c>
      <c r="CG11" s="120">
        <v>29159</v>
      </c>
      <c r="CH11" s="120">
        <f t="shared" si="26"/>
        <v>97251</v>
      </c>
      <c r="CI11" s="120">
        <f t="shared" si="27"/>
        <v>77134</v>
      </c>
      <c r="CJ11" s="120">
        <f t="shared" si="28"/>
        <v>77134</v>
      </c>
      <c r="CK11" s="120">
        <f t="shared" si="29"/>
        <v>0</v>
      </c>
      <c r="CL11" s="120">
        <f t="shared" si="30"/>
        <v>0</v>
      </c>
      <c r="CM11" s="120">
        <f t="shared" si="31"/>
        <v>46351</v>
      </c>
      <c r="CN11" s="120">
        <f t="shared" si="32"/>
        <v>30783</v>
      </c>
      <c r="CO11" s="120">
        <f t="shared" si="33"/>
        <v>0</v>
      </c>
      <c r="CP11" s="121" t="s">
        <v>251</v>
      </c>
      <c r="CQ11" s="120">
        <f t="shared" si="34"/>
        <v>762741</v>
      </c>
      <c r="CR11" s="120">
        <f t="shared" si="35"/>
        <v>227132</v>
      </c>
      <c r="CS11" s="120">
        <f t="shared" si="36"/>
        <v>71329</v>
      </c>
      <c r="CT11" s="120">
        <f t="shared" si="37"/>
        <v>0</v>
      </c>
      <c r="CU11" s="120">
        <f t="shared" si="38"/>
        <v>148536</v>
      </c>
      <c r="CV11" s="120">
        <f t="shared" si="39"/>
        <v>7267</v>
      </c>
      <c r="CW11" s="120">
        <f t="shared" si="40"/>
        <v>419560</v>
      </c>
      <c r="CX11" s="120">
        <f t="shared" si="41"/>
        <v>0</v>
      </c>
      <c r="CY11" s="120">
        <f t="shared" si="42"/>
        <v>406208</v>
      </c>
      <c r="CZ11" s="120">
        <f t="shared" si="43"/>
        <v>13352</v>
      </c>
      <c r="DA11" s="120">
        <f t="shared" si="44"/>
        <v>0</v>
      </c>
      <c r="DB11" s="120">
        <f t="shared" si="45"/>
        <v>116049</v>
      </c>
      <c r="DC11" s="120">
        <f t="shared" si="46"/>
        <v>0</v>
      </c>
      <c r="DD11" s="120">
        <f t="shared" si="47"/>
        <v>0</v>
      </c>
      <c r="DE11" s="120">
        <f t="shared" si="48"/>
        <v>0</v>
      </c>
      <c r="DF11" s="120">
        <f t="shared" si="49"/>
        <v>116049</v>
      </c>
      <c r="DG11" s="121" t="s">
        <v>251</v>
      </c>
      <c r="DH11" s="120">
        <f t="shared" si="50"/>
        <v>0</v>
      </c>
      <c r="DI11" s="120">
        <f t="shared" si="51"/>
        <v>30059</v>
      </c>
      <c r="DJ11" s="120">
        <f t="shared" si="52"/>
        <v>869934</v>
      </c>
    </row>
    <row r="12" spans="1:114" s="122" customFormat="1" ht="12" customHeight="1">
      <c r="A12" s="118" t="s">
        <v>42</v>
      </c>
      <c r="B12" s="133" t="s">
        <v>52</v>
      </c>
      <c r="C12" s="118" t="s">
        <v>53</v>
      </c>
      <c r="D12" s="130">
        <f t="shared" si="0"/>
        <v>1422402</v>
      </c>
      <c r="E12" s="130">
        <f t="shared" si="1"/>
        <v>1060013</v>
      </c>
      <c r="F12" s="130">
        <v>0</v>
      </c>
      <c r="G12" s="130">
        <v>0</v>
      </c>
      <c r="H12" s="130">
        <v>0</v>
      </c>
      <c r="I12" s="130">
        <v>856404</v>
      </c>
      <c r="J12" s="130">
        <v>777347</v>
      </c>
      <c r="K12" s="130">
        <v>203609</v>
      </c>
      <c r="L12" s="130">
        <v>362389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1422402</v>
      </c>
      <c r="W12" s="130">
        <f t="shared" si="5"/>
        <v>1060013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856404</v>
      </c>
      <c r="AB12" s="130">
        <f t="shared" si="10"/>
        <v>777347</v>
      </c>
      <c r="AC12" s="130">
        <f t="shared" si="11"/>
        <v>203609</v>
      </c>
      <c r="AD12" s="130">
        <f t="shared" si="12"/>
        <v>362389</v>
      </c>
      <c r="AE12" s="130">
        <f t="shared" si="13"/>
        <v>28034</v>
      </c>
      <c r="AF12" s="130">
        <f t="shared" si="14"/>
        <v>28034</v>
      </c>
      <c r="AG12" s="130">
        <v>0</v>
      </c>
      <c r="AH12" s="130">
        <v>28034</v>
      </c>
      <c r="AI12" s="130">
        <v>0</v>
      </c>
      <c r="AJ12" s="130">
        <v>0</v>
      </c>
      <c r="AK12" s="130">
        <v>0</v>
      </c>
      <c r="AL12" s="131" t="s">
        <v>251</v>
      </c>
      <c r="AM12" s="130">
        <f t="shared" si="15"/>
        <v>1939494</v>
      </c>
      <c r="AN12" s="130">
        <f t="shared" si="16"/>
        <v>544022</v>
      </c>
      <c r="AO12" s="130">
        <v>474938</v>
      </c>
      <c r="AP12" s="130">
        <v>0</v>
      </c>
      <c r="AQ12" s="130">
        <v>69084</v>
      </c>
      <c r="AR12" s="130">
        <v>0</v>
      </c>
      <c r="AS12" s="130">
        <f t="shared" si="17"/>
        <v>605560</v>
      </c>
      <c r="AT12" s="130">
        <v>0</v>
      </c>
      <c r="AU12" s="130">
        <v>456656</v>
      </c>
      <c r="AV12" s="130">
        <v>148904</v>
      </c>
      <c r="AW12" s="130">
        <v>5801</v>
      </c>
      <c r="AX12" s="130">
        <f t="shared" si="18"/>
        <v>777004</v>
      </c>
      <c r="AY12" s="130">
        <v>0</v>
      </c>
      <c r="AZ12" s="130">
        <v>626444</v>
      </c>
      <c r="BA12" s="130">
        <v>9398</v>
      </c>
      <c r="BB12" s="130">
        <v>141162</v>
      </c>
      <c r="BC12" s="131" t="s">
        <v>251</v>
      </c>
      <c r="BD12" s="130">
        <v>7107</v>
      </c>
      <c r="BE12" s="130">
        <v>232221</v>
      </c>
      <c r="BF12" s="130">
        <f t="shared" si="19"/>
        <v>2199749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251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251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28034</v>
      </c>
      <c r="CJ12" s="130">
        <f t="shared" si="28"/>
        <v>28034</v>
      </c>
      <c r="CK12" s="130">
        <f t="shared" si="29"/>
        <v>0</v>
      </c>
      <c r="CL12" s="130">
        <f t="shared" si="30"/>
        <v>28034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251</v>
      </c>
      <c r="CQ12" s="130">
        <f t="shared" si="34"/>
        <v>1939494</v>
      </c>
      <c r="CR12" s="130">
        <f t="shared" si="35"/>
        <v>544022</v>
      </c>
      <c r="CS12" s="130">
        <f t="shared" si="36"/>
        <v>474938</v>
      </c>
      <c r="CT12" s="130">
        <f t="shared" si="37"/>
        <v>0</v>
      </c>
      <c r="CU12" s="130">
        <f t="shared" si="38"/>
        <v>69084</v>
      </c>
      <c r="CV12" s="130">
        <f t="shared" si="39"/>
        <v>0</v>
      </c>
      <c r="CW12" s="130">
        <f t="shared" si="40"/>
        <v>605560</v>
      </c>
      <c r="CX12" s="130">
        <f t="shared" si="41"/>
        <v>0</v>
      </c>
      <c r="CY12" s="130">
        <f t="shared" si="42"/>
        <v>456656</v>
      </c>
      <c r="CZ12" s="130">
        <f t="shared" si="43"/>
        <v>148904</v>
      </c>
      <c r="DA12" s="130">
        <f t="shared" si="44"/>
        <v>5801</v>
      </c>
      <c r="DB12" s="130">
        <f t="shared" si="45"/>
        <v>777004</v>
      </c>
      <c r="DC12" s="130">
        <f t="shared" si="46"/>
        <v>0</v>
      </c>
      <c r="DD12" s="130">
        <f t="shared" si="47"/>
        <v>626444</v>
      </c>
      <c r="DE12" s="130">
        <f t="shared" si="48"/>
        <v>9398</v>
      </c>
      <c r="DF12" s="130">
        <f t="shared" si="49"/>
        <v>141162</v>
      </c>
      <c r="DG12" s="131" t="s">
        <v>251</v>
      </c>
      <c r="DH12" s="130">
        <f t="shared" si="50"/>
        <v>7107</v>
      </c>
      <c r="DI12" s="130">
        <f t="shared" si="51"/>
        <v>232221</v>
      </c>
      <c r="DJ12" s="130">
        <f t="shared" si="52"/>
        <v>2199749</v>
      </c>
    </row>
    <row r="13" spans="1:114" s="122" customFormat="1" ht="12" customHeight="1">
      <c r="A13" s="118" t="s">
        <v>42</v>
      </c>
      <c r="B13" s="133" t="s">
        <v>54</v>
      </c>
      <c r="C13" s="118" t="s">
        <v>55</v>
      </c>
      <c r="D13" s="130">
        <f t="shared" si="0"/>
        <v>405680</v>
      </c>
      <c r="E13" s="130">
        <f t="shared" si="1"/>
        <v>392400</v>
      </c>
      <c r="F13" s="130">
        <v>0</v>
      </c>
      <c r="G13" s="130">
        <v>0</v>
      </c>
      <c r="H13" s="130">
        <v>392400</v>
      </c>
      <c r="I13" s="130">
        <v>0</v>
      </c>
      <c r="J13" s="130">
        <v>65367</v>
      </c>
      <c r="K13" s="130">
        <v>0</v>
      </c>
      <c r="L13" s="130">
        <v>13280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405680</v>
      </c>
      <c r="W13" s="130">
        <f t="shared" si="5"/>
        <v>392400</v>
      </c>
      <c r="X13" s="130">
        <f t="shared" si="6"/>
        <v>0</v>
      </c>
      <c r="Y13" s="130">
        <f t="shared" si="7"/>
        <v>0</v>
      </c>
      <c r="Z13" s="130">
        <f t="shared" si="8"/>
        <v>392400</v>
      </c>
      <c r="AA13" s="130">
        <f t="shared" si="9"/>
        <v>0</v>
      </c>
      <c r="AB13" s="130">
        <f t="shared" si="10"/>
        <v>65367</v>
      </c>
      <c r="AC13" s="130">
        <f t="shared" si="11"/>
        <v>0</v>
      </c>
      <c r="AD13" s="130">
        <f t="shared" si="12"/>
        <v>13280</v>
      </c>
      <c r="AE13" s="130">
        <f t="shared" si="13"/>
        <v>417344</v>
      </c>
      <c r="AF13" s="130">
        <f t="shared" si="14"/>
        <v>1239</v>
      </c>
      <c r="AG13" s="130">
        <v>0</v>
      </c>
      <c r="AH13" s="130">
        <v>0</v>
      </c>
      <c r="AI13" s="130">
        <v>0</v>
      </c>
      <c r="AJ13" s="130">
        <v>1239</v>
      </c>
      <c r="AK13" s="130">
        <v>416105</v>
      </c>
      <c r="AL13" s="131" t="s">
        <v>251</v>
      </c>
      <c r="AM13" s="130">
        <f t="shared" si="15"/>
        <v>41908</v>
      </c>
      <c r="AN13" s="130">
        <f t="shared" si="16"/>
        <v>41908</v>
      </c>
      <c r="AO13" s="130">
        <v>41908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251</v>
      </c>
      <c r="BD13" s="130">
        <v>0</v>
      </c>
      <c r="BE13" s="130">
        <v>11795</v>
      </c>
      <c r="BF13" s="130">
        <f t="shared" si="19"/>
        <v>471047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251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251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417344</v>
      </c>
      <c r="CJ13" s="130">
        <f t="shared" si="28"/>
        <v>1239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1239</v>
      </c>
      <c r="CO13" s="130">
        <f t="shared" si="33"/>
        <v>416105</v>
      </c>
      <c r="CP13" s="131" t="s">
        <v>251</v>
      </c>
      <c r="CQ13" s="130">
        <f t="shared" si="34"/>
        <v>41908</v>
      </c>
      <c r="CR13" s="130">
        <f t="shared" si="35"/>
        <v>41908</v>
      </c>
      <c r="CS13" s="130">
        <f t="shared" si="36"/>
        <v>41908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0</v>
      </c>
      <c r="CX13" s="130">
        <f t="shared" si="41"/>
        <v>0</v>
      </c>
      <c r="CY13" s="130">
        <f t="shared" si="42"/>
        <v>0</v>
      </c>
      <c r="CZ13" s="130">
        <f t="shared" si="43"/>
        <v>0</v>
      </c>
      <c r="DA13" s="130">
        <f t="shared" si="44"/>
        <v>0</v>
      </c>
      <c r="DB13" s="130">
        <f t="shared" si="45"/>
        <v>0</v>
      </c>
      <c r="DC13" s="130">
        <f t="shared" si="46"/>
        <v>0</v>
      </c>
      <c r="DD13" s="130">
        <f t="shared" si="47"/>
        <v>0</v>
      </c>
      <c r="DE13" s="130">
        <f t="shared" si="48"/>
        <v>0</v>
      </c>
      <c r="DF13" s="130">
        <f t="shared" si="49"/>
        <v>0</v>
      </c>
      <c r="DG13" s="131" t="s">
        <v>251</v>
      </c>
      <c r="DH13" s="130">
        <f t="shared" si="50"/>
        <v>0</v>
      </c>
      <c r="DI13" s="130">
        <f t="shared" si="51"/>
        <v>11795</v>
      </c>
      <c r="DJ13" s="130">
        <f t="shared" si="52"/>
        <v>471047</v>
      </c>
    </row>
  </sheetData>
  <sheetProtection/>
  <autoFilter ref="A6:DJ13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216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217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42</v>
      </c>
      <c r="B7" s="191" t="s">
        <v>43</v>
      </c>
      <c r="C7" s="190" t="s">
        <v>252</v>
      </c>
      <c r="D7" s="192">
        <f>SUM(D8:D232)</f>
        <v>11927480</v>
      </c>
      <c r="E7" s="192">
        <f>SUM(E8:E232)</f>
        <v>3620560</v>
      </c>
      <c r="F7" s="192">
        <f>SUM(F8:F232)</f>
        <v>122437</v>
      </c>
      <c r="G7" s="192">
        <f>SUM(G8:G232)</f>
        <v>23655</v>
      </c>
      <c r="H7" s="192">
        <f>SUM(H8:H232)</f>
        <v>558100</v>
      </c>
      <c r="I7" s="192">
        <f>SUM(I8:I232)</f>
        <v>2147308</v>
      </c>
      <c r="J7" s="192">
        <f>SUM(J8:J232)</f>
        <v>1799555</v>
      </c>
      <c r="K7" s="192">
        <f>SUM(K8:K232)</f>
        <v>769060</v>
      </c>
      <c r="L7" s="192">
        <f>SUM(L8:L232)</f>
        <v>8306920</v>
      </c>
      <c r="M7" s="192">
        <f>SUM(M8:M232)</f>
        <v>1721178</v>
      </c>
      <c r="N7" s="192">
        <f>SUM(N8:N232)</f>
        <v>381959</v>
      </c>
      <c r="O7" s="192">
        <f>SUM(O8:O232)</f>
        <v>31642</v>
      </c>
      <c r="P7" s="192">
        <f>SUM(P8:P232)</f>
        <v>19893</v>
      </c>
      <c r="Q7" s="192">
        <f>SUM(Q8:Q232)</f>
        <v>31800</v>
      </c>
      <c r="R7" s="192">
        <f>SUM(R8:R232)</f>
        <v>268551</v>
      </c>
      <c r="S7" s="192">
        <f>SUM(S8:S232)</f>
        <v>692543</v>
      </c>
      <c r="T7" s="192">
        <f>SUM(T8:T232)</f>
        <v>30073</v>
      </c>
      <c r="U7" s="192">
        <f>SUM(U8:U232)</f>
        <v>1339219</v>
      </c>
      <c r="V7" s="192">
        <f>SUM(V8:V232)</f>
        <v>13648658</v>
      </c>
      <c r="W7" s="192">
        <f>SUM(W8:W232)</f>
        <v>4002519</v>
      </c>
      <c r="X7" s="192">
        <f>SUM(X8:X232)</f>
        <v>154079</v>
      </c>
      <c r="Y7" s="192">
        <f>SUM(Y8:Y232)</f>
        <v>43548</v>
      </c>
      <c r="Z7" s="192">
        <f>SUM(Z8:Z232)</f>
        <v>589900</v>
      </c>
      <c r="AA7" s="192">
        <f>SUM(AA8:AA232)</f>
        <v>2415859</v>
      </c>
      <c r="AB7" s="192">
        <f>SUM(AB8:AB232)</f>
        <v>2492098</v>
      </c>
      <c r="AC7" s="192">
        <f>SUM(AC8:AC232)</f>
        <v>799133</v>
      </c>
      <c r="AD7" s="192">
        <f>SUM(AD8:AD232)</f>
        <v>9646139</v>
      </c>
    </row>
    <row r="8" spans="1:30" s="122" customFormat="1" ht="12" customHeight="1">
      <c r="A8" s="118" t="s">
        <v>42</v>
      </c>
      <c r="B8" s="133" t="s">
        <v>222</v>
      </c>
      <c r="C8" s="118" t="s">
        <v>223</v>
      </c>
      <c r="D8" s="120">
        <f aca="true" t="shared" si="0" ref="D8:D28">SUM(E8,+L8)</f>
        <v>2571171</v>
      </c>
      <c r="E8" s="120">
        <f aca="true" t="shared" si="1" ref="E8:E28">+SUM(F8:I8,K8)</f>
        <v>378660</v>
      </c>
      <c r="F8" s="120">
        <v>0</v>
      </c>
      <c r="G8" s="120">
        <v>4829</v>
      </c>
      <c r="H8" s="120">
        <v>29500</v>
      </c>
      <c r="I8" s="120">
        <v>159637</v>
      </c>
      <c r="J8" s="121">
        <v>0</v>
      </c>
      <c r="K8" s="120">
        <v>184694</v>
      </c>
      <c r="L8" s="120">
        <v>2192511</v>
      </c>
      <c r="M8" s="120">
        <f aca="true" t="shared" si="2" ref="M8:M28">SUM(N8,+U8)</f>
        <v>637010</v>
      </c>
      <c r="N8" s="120">
        <f aca="true" t="shared" si="3" ref="N8:N28">+SUM(O8:R8,T8)</f>
        <v>135777</v>
      </c>
      <c r="O8" s="120">
        <v>5770</v>
      </c>
      <c r="P8" s="120">
        <v>3163</v>
      </c>
      <c r="Q8" s="120">
        <v>0</v>
      </c>
      <c r="R8" s="120">
        <v>123912</v>
      </c>
      <c r="S8" s="121">
        <v>0</v>
      </c>
      <c r="T8" s="120">
        <v>2932</v>
      </c>
      <c r="U8" s="120">
        <v>501233</v>
      </c>
      <c r="V8" s="120">
        <f aca="true" t="shared" si="4" ref="V8:V28">+SUM(D8,M8)</f>
        <v>3208181</v>
      </c>
      <c r="W8" s="120">
        <f aca="true" t="shared" si="5" ref="W8:W28">+SUM(E8,N8)</f>
        <v>514437</v>
      </c>
      <c r="X8" s="120">
        <f aca="true" t="shared" si="6" ref="X8:X28">+SUM(F8,O8)</f>
        <v>5770</v>
      </c>
      <c r="Y8" s="120">
        <f aca="true" t="shared" si="7" ref="Y8:Y28">+SUM(G8,P8)</f>
        <v>7992</v>
      </c>
      <c r="Z8" s="120">
        <f aca="true" t="shared" si="8" ref="Z8:Z28">+SUM(H8,Q8)</f>
        <v>29500</v>
      </c>
      <c r="AA8" s="120">
        <f aca="true" t="shared" si="9" ref="AA8:AA28">+SUM(I8,R8)</f>
        <v>283549</v>
      </c>
      <c r="AB8" s="121">
        <v>0</v>
      </c>
      <c r="AC8" s="120">
        <f aca="true" t="shared" si="10" ref="AC8:AC28">+SUM(K8,T8)</f>
        <v>187626</v>
      </c>
      <c r="AD8" s="120">
        <f aca="true" t="shared" si="11" ref="AD8:AD28">+SUM(L8,U8)</f>
        <v>2693744</v>
      </c>
    </row>
    <row r="9" spans="1:30" s="122" customFormat="1" ht="12" customHeight="1">
      <c r="A9" s="118" t="s">
        <v>42</v>
      </c>
      <c r="B9" s="133" t="s">
        <v>224</v>
      </c>
      <c r="C9" s="118" t="s">
        <v>225</v>
      </c>
      <c r="D9" s="120">
        <f t="shared" si="0"/>
        <v>2530679</v>
      </c>
      <c r="E9" s="120">
        <f t="shared" si="1"/>
        <v>745208</v>
      </c>
      <c r="F9" s="120">
        <v>6552</v>
      </c>
      <c r="G9" s="120">
        <v>9964</v>
      </c>
      <c r="H9" s="120">
        <v>136200</v>
      </c>
      <c r="I9" s="120">
        <v>486015</v>
      </c>
      <c r="J9" s="121">
        <v>0</v>
      </c>
      <c r="K9" s="120">
        <v>106477</v>
      </c>
      <c r="L9" s="120">
        <v>1785471</v>
      </c>
      <c r="M9" s="120">
        <f t="shared" si="2"/>
        <v>51725</v>
      </c>
      <c r="N9" s="120">
        <f t="shared" si="3"/>
        <v>4067</v>
      </c>
      <c r="O9" s="120">
        <v>0</v>
      </c>
      <c r="P9" s="120">
        <v>0</v>
      </c>
      <c r="Q9" s="120">
        <v>0</v>
      </c>
      <c r="R9" s="120">
        <v>4067</v>
      </c>
      <c r="S9" s="121">
        <v>0</v>
      </c>
      <c r="T9" s="120">
        <v>0</v>
      </c>
      <c r="U9" s="120">
        <v>47658</v>
      </c>
      <c r="V9" s="120">
        <f t="shared" si="4"/>
        <v>2582404</v>
      </c>
      <c r="W9" s="120">
        <f t="shared" si="5"/>
        <v>749275</v>
      </c>
      <c r="X9" s="120">
        <f t="shared" si="6"/>
        <v>6552</v>
      </c>
      <c r="Y9" s="120">
        <f t="shared" si="7"/>
        <v>9964</v>
      </c>
      <c r="Z9" s="120">
        <f t="shared" si="8"/>
        <v>136200</v>
      </c>
      <c r="AA9" s="120">
        <f t="shared" si="9"/>
        <v>490082</v>
      </c>
      <c r="AB9" s="121">
        <v>0</v>
      </c>
      <c r="AC9" s="120">
        <f t="shared" si="10"/>
        <v>106477</v>
      </c>
      <c r="AD9" s="120">
        <f t="shared" si="11"/>
        <v>1833129</v>
      </c>
    </row>
    <row r="10" spans="1:30" s="122" customFormat="1" ht="12" customHeight="1">
      <c r="A10" s="118" t="s">
        <v>42</v>
      </c>
      <c r="B10" s="133" t="s">
        <v>226</v>
      </c>
      <c r="C10" s="118" t="s">
        <v>227</v>
      </c>
      <c r="D10" s="120">
        <f t="shared" si="0"/>
        <v>405745</v>
      </c>
      <c r="E10" s="120">
        <f t="shared" si="1"/>
        <v>3960</v>
      </c>
      <c r="F10" s="120">
        <v>0</v>
      </c>
      <c r="G10" s="120">
        <v>0</v>
      </c>
      <c r="H10" s="120">
        <v>0</v>
      </c>
      <c r="I10" s="120">
        <v>25</v>
      </c>
      <c r="J10" s="121">
        <v>0</v>
      </c>
      <c r="K10" s="120">
        <v>3935</v>
      </c>
      <c r="L10" s="120">
        <v>401785</v>
      </c>
      <c r="M10" s="120">
        <f t="shared" si="2"/>
        <v>68768</v>
      </c>
      <c r="N10" s="120">
        <f t="shared" si="3"/>
        <v>22177</v>
      </c>
      <c r="O10" s="120">
        <v>1957</v>
      </c>
      <c r="P10" s="120">
        <v>1722</v>
      </c>
      <c r="Q10" s="120">
        <v>0</v>
      </c>
      <c r="R10" s="120">
        <v>18498</v>
      </c>
      <c r="S10" s="121">
        <v>0</v>
      </c>
      <c r="T10" s="120">
        <v>0</v>
      </c>
      <c r="U10" s="120">
        <v>46591</v>
      </c>
      <c r="V10" s="120">
        <f t="shared" si="4"/>
        <v>474513</v>
      </c>
      <c r="W10" s="120">
        <f t="shared" si="5"/>
        <v>26137</v>
      </c>
      <c r="X10" s="120">
        <f t="shared" si="6"/>
        <v>1957</v>
      </c>
      <c r="Y10" s="120">
        <f t="shared" si="7"/>
        <v>1722</v>
      </c>
      <c r="Z10" s="120">
        <f t="shared" si="8"/>
        <v>0</v>
      </c>
      <c r="AA10" s="120">
        <f t="shared" si="9"/>
        <v>18523</v>
      </c>
      <c r="AB10" s="121">
        <v>0</v>
      </c>
      <c r="AC10" s="120">
        <f t="shared" si="10"/>
        <v>3935</v>
      </c>
      <c r="AD10" s="120">
        <f t="shared" si="11"/>
        <v>448376</v>
      </c>
    </row>
    <row r="11" spans="1:30" s="122" customFormat="1" ht="12" customHeight="1">
      <c r="A11" s="118" t="s">
        <v>42</v>
      </c>
      <c r="B11" s="133" t="s">
        <v>228</v>
      </c>
      <c r="C11" s="118" t="s">
        <v>229</v>
      </c>
      <c r="D11" s="120">
        <f t="shared" si="0"/>
        <v>463723</v>
      </c>
      <c r="E11" s="120">
        <f t="shared" si="1"/>
        <v>156530</v>
      </c>
      <c r="F11" s="120">
        <v>22769</v>
      </c>
      <c r="G11" s="120">
        <v>1046</v>
      </c>
      <c r="H11" s="120">
        <v>0</v>
      </c>
      <c r="I11" s="120">
        <v>103817</v>
      </c>
      <c r="J11" s="121">
        <v>0</v>
      </c>
      <c r="K11" s="120">
        <v>28898</v>
      </c>
      <c r="L11" s="120">
        <v>307193</v>
      </c>
      <c r="M11" s="120">
        <f t="shared" si="2"/>
        <v>162977</v>
      </c>
      <c r="N11" s="120">
        <f t="shared" si="3"/>
        <v>89503</v>
      </c>
      <c r="O11" s="120">
        <v>20552</v>
      </c>
      <c r="P11" s="120">
        <v>13371</v>
      </c>
      <c r="Q11" s="120">
        <v>27000</v>
      </c>
      <c r="R11" s="120">
        <v>28579</v>
      </c>
      <c r="S11" s="121">
        <v>0</v>
      </c>
      <c r="T11" s="120">
        <v>1</v>
      </c>
      <c r="U11" s="120">
        <v>73474</v>
      </c>
      <c r="V11" s="120">
        <f t="shared" si="4"/>
        <v>626700</v>
      </c>
      <c r="W11" s="120">
        <f t="shared" si="5"/>
        <v>246033</v>
      </c>
      <c r="X11" s="120">
        <f t="shared" si="6"/>
        <v>43321</v>
      </c>
      <c r="Y11" s="120">
        <f t="shared" si="7"/>
        <v>14417</v>
      </c>
      <c r="Z11" s="120">
        <f t="shared" si="8"/>
        <v>27000</v>
      </c>
      <c r="AA11" s="120">
        <f t="shared" si="9"/>
        <v>132396</v>
      </c>
      <c r="AB11" s="121">
        <v>0</v>
      </c>
      <c r="AC11" s="120">
        <f t="shared" si="10"/>
        <v>28899</v>
      </c>
      <c r="AD11" s="120">
        <f t="shared" si="11"/>
        <v>380667</v>
      </c>
    </row>
    <row r="12" spans="1:30" s="122" customFormat="1" ht="12" customHeight="1">
      <c r="A12" s="118" t="s">
        <v>42</v>
      </c>
      <c r="B12" s="133" t="s">
        <v>230</v>
      </c>
      <c r="C12" s="118" t="s">
        <v>231</v>
      </c>
      <c r="D12" s="130">
        <f t="shared" si="0"/>
        <v>303796</v>
      </c>
      <c r="E12" s="130">
        <f t="shared" si="1"/>
        <v>23345</v>
      </c>
      <c r="F12" s="130">
        <v>0</v>
      </c>
      <c r="G12" s="130">
        <v>3780</v>
      </c>
      <c r="H12" s="130">
        <v>0</v>
      </c>
      <c r="I12" s="130">
        <v>220</v>
      </c>
      <c r="J12" s="131">
        <v>0</v>
      </c>
      <c r="K12" s="130">
        <v>19345</v>
      </c>
      <c r="L12" s="130">
        <v>280451</v>
      </c>
      <c r="M12" s="130">
        <f t="shared" si="2"/>
        <v>98930</v>
      </c>
      <c r="N12" s="130">
        <f t="shared" si="3"/>
        <v>18306</v>
      </c>
      <c r="O12" s="130">
        <v>0</v>
      </c>
      <c r="P12" s="130">
        <v>0</v>
      </c>
      <c r="Q12" s="130">
        <v>0</v>
      </c>
      <c r="R12" s="130">
        <v>18306</v>
      </c>
      <c r="S12" s="131">
        <v>0</v>
      </c>
      <c r="T12" s="130">
        <v>0</v>
      </c>
      <c r="U12" s="130">
        <v>80624</v>
      </c>
      <c r="V12" s="130">
        <f t="shared" si="4"/>
        <v>402726</v>
      </c>
      <c r="W12" s="130">
        <f t="shared" si="5"/>
        <v>41651</v>
      </c>
      <c r="X12" s="130">
        <f t="shared" si="6"/>
        <v>0</v>
      </c>
      <c r="Y12" s="130">
        <f t="shared" si="7"/>
        <v>3780</v>
      </c>
      <c r="Z12" s="130">
        <f t="shared" si="8"/>
        <v>0</v>
      </c>
      <c r="AA12" s="130">
        <f t="shared" si="9"/>
        <v>18526</v>
      </c>
      <c r="AB12" s="131">
        <v>0</v>
      </c>
      <c r="AC12" s="130">
        <f t="shared" si="10"/>
        <v>19345</v>
      </c>
      <c r="AD12" s="130">
        <f t="shared" si="11"/>
        <v>361075</v>
      </c>
    </row>
    <row r="13" spans="1:30" s="122" customFormat="1" ht="12" customHeight="1">
      <c r="A13" s="118" t="s">
        <v>42</v>
      </c>
      <c r="B13" s="133" t="s">
        <v>232</v>
      </c>
      <c r="C13" s="118" t="s">
        <v>233</v>
      </c>
      <c r="D13" s="130">
        <f t="shared" si="0"/>
        <v>412281</v>
      </c>
      <c r="E13" s="130">
        <f t="shared" si="1"/>
        <v>6840</v>
      </c>
      <c r="F13" s="130">
        <v>0</v>
      </c>
      <c r="G13" s="130">
        <v>2566</v>
      </c>
      <c r="H13" s="130">
        <v>0</v>
      </c>
      <c r="I13" s="130">
        <v>65</v>
      </c>
      <c r="J13" s="131">
        <v>0</v>
      </c>
      <c r="K13" s="130">
        <v>4209</v>
      </c>
      <c r="L13" s="130">
        <v>405441</v>
      </c>
      <c r="M13" s="130">
        <f t="shared" si="2"/>
        <v>61728</v>
      </c>
      <c r="N13" s="130">
        <f t="shared" si="3"/>
        <v>9535</v>
      </c>
      <c r="O13" s="130">
        <v>0</v>
      </c>
      <c r="P13" s="130">
        <v>0</v>
      </c>
      <c r="Q13" s="130">
        <v>0</v>
      </c>
      <c r="R13" s="130">
        <v>9535</v>
      </c>
      <c r="S13" s="131">
        <v>0</v>
      </c>
      <c r="T13" s="130">
        <v>0</v>
      </c>
      <c r="U13" s="130">
        <v>52193</v>
      </c>
      <c r="V13" s="130">
        <f t="shared" si="4"/>
        <v>474009</v>
      </c>
      <c r="W13" s="130">
        <f t="shared" si="5"/>
        <v>16375</v>
      </c>
      <c r="X13" s="130">
        <f t="shared" si="6"/>
        <v>0</v>
      </c>
      <c r="Y13" s="130">
        <f t="shared" si="7"/>
        <v>2566</v>
      </c>
      <c r="Z13" s="130">
        <f t="shared" si="8"/>
        <v>0</v>
      </c>
      <c r="AA13" s="130">
        <f t="shared" si="9"/>
        <v>9600</v>
      </c>
      <c r="AB13" s="131">
        <v>0</v>
      </c>
      <c r="AC13" s="130">
        <f t="shared" si="10"/>
        <v>4209</v>
      </c>
      <c r="AD13" s="130">
        <f t="shared" si="11"/>
        <v>457634</v>
      </c>
    </row>
    <row r="14" spans="1:30" s="122" customFormat="1" ht="12" customHeight="1">
      <c r="A14" s="118" t="s">
        <v>42</v>
      </c>
      <c r="B14" s="133" t="s">
        <v>234</v>
      </c>
      <c r="C14" s="118" t="s">
        <v>235</v>
      </c>
      <c r="D14" s="130">
        <f t="shared" si="0"/>
        <v>249960</v>
      </c>
      <c r="E14" s="130">
        <f t="shared" si="1"/>
        <v>49690</v>
      </c>
      <c r="F14" s="130">
        <v>0</v>
      </c>
      <c r="G14" s="130">
        <v>0</v>
      </c>
      <c r="H14" s="130">
        <v>0</v>
      </c>
      <c r="I14" s="130">
        <v>49645</v>
      </c>
      <c r="J14" s="131">
        <v>0</v>
      </c>
      <c r="K14" s="130">
        <v>45</v>
      </c>
      <c r="L14" s="130">
        <v>200270</v>
      </c>
      <c r="M14" s="130">
        <f t="shared" si="2"/>
        <v>89815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89815</v>
      </c>
      <c r="V14" s="130">
        <f t="shared" si="4"/>
        <v>339775</v>
      </c>
      <c r="W14" s="130">
        <f t="shared" si="5"/>
        <v>49690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49645</v>
      </c>
      <c r="AB14" s="131">
        <v>0</v>
      </c>
      <c r="AC14" s="130">
        <f t="shared" si="10"/>
        <v>45</v>
      </c>
      <c r="AD14" s="130">
        <f t="shared" si="11"/>
        <v>290085</v>
      </c>
    </row>
    <row r="15" spans="1:30" s="122" customFormat="1" ht="12" customHeight="1">
      <c r="A15" s="118" t="s">
        <v>42</v>
      </c>
      <c r="B15" s="133" t="s">
        <v>236</v>
      </c>
      <c r="C15" s="118" t="s">
        <v>237</v>
      </c>
      <c r="D15" s="130">
        <f t="shared" si="0"/>
        <v>275737</v>
      </c>
      <c r="E15" s="130">
        <f t="shared" si="1"/>
        <v>66512</v>
      </c>
      <c r="F15" s="130">
        <v>0</v>
      </c>
      <c r="G15" s="130">
        <v>0</v>
      </c>
      <c r="H15" s="130">
        <v>0</v>
      </c>
      <c r="I15" s="130">
        <v>56751</v>
      </c>
      <c r="J15" s="131">
        <v>0</v>
      </c>
      <c r="K15" s="130">
        <v>9761</v>
      </c>
      <c r="L15" s="130">
        <v>209225</v>
      </c>
      <c r="M15" s="130">
        <f t="shared" si="2"/>
        <v>86721</v>
      </c>
      <c r="N15" s="130">
        <f t="shared" si="3"/>
        <v>16273</v>
      </c>
      <c r="O15" s="130">
        <v>0</v>
      </c>
      <c r="P15" s="130">
        <v>0</v>
      </c>
      <c r="Q15" s="130">
        <v>0</v>
      </c>
      <c r="R15" s="130">
        <v>16273</v>
      </c>
      <c r="S15" s="131">
        <v>0</v>
      </c>
      <c r="T15" s="130">
        <v>0</v>
      </c>
      <c r="U15" s="130">
        <v>70448</v>
      </c>
      <c r="V15" s="130">
        <f t="shared" si="4"/>
        <v>362458</v>
      </c>
      <c r="W15" s="130">
        <f t="shared" si="5"/>
        <v>82785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73024</v>
      </c>
      <c r="AB15" s="131">
        <v>0</v>
      </c>
      <c r="AC15" s="130">
        <f t="shared" si="10"/>
        <v>9761</v>
      </c>
      <c r="AD15" s="130">
        <f t="shared" si="11"/>
        <v>279673</v>
      </c>
    </row>
    <row r="16" spans="1:30" s="122" customFormat="1" ht="12" customHeight="1">
      <c r="A16" s="118" t="s">
        <v>42</v>
      </c>
      <c r="B16" s="133" t="s">
        <v>238</v>
      </c>
      <c r="C16" s="118" t="s">
        <v>239</v>
      </c>
      <c r="D16" s="130">
        <f t="shared" si="0"/>
        <v>479951</v>
      </c>
      <c r="E16" s="130">
        <f t="shared" si="1"/>
        <v>39101</v>
      </c>
      <c r="F16" s="130">
        <v>0</v>
      </c>
      <c r="G16" s="130">
        <v>0</v>
      </c>
      <c r="H16" s="130">
        <v>0</v>
      </c>
      <c r="I16" s="130">
        <v>39036</v>
      </c>
      <c r="J16" s="131">
        <v>0</v>
      </c>
      <c r="K16" s="130">
        <v>65</v>
      </c>
      <c r="L16" s="130">
        <v>440850</v>
      </c>
      <c r="M16" s="130">
        <f t="shared" si="2"/>
        <v>82413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82413</v>
      </c>
      <c r="V16" s="130">
        <f t="shared" si="4"/>
        <v>562364</v>
      </c>
      <c r="W16" s="130">
        <f t="shared" si="5"/>
        <v>39101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39036</v>
      </c>
      <c r="AB16" s="131">
        <v>0</v>
      </c>
      <c r="AC16" s="130">
        <f t="shared" si="10"/>
        <v>65</v>
      </c>
      <c r="AD16" s="130">
        <f t="shared" si="11"/>
        <v>523263</v>
      </c>
    </row>
    <row r="17" spans="1:30" s="122" customFormat="1" ht="12" customHeight="1">
      <c r="A17" s="118" t="s">
        <v>42</v>
      </c>
      <c r="B17" s="133" t="s">
        <v>240</v>
      </c>
      <c r="C17" s="118" t="s">
        <v>241</v>
      </c>
      <c r="D17" s="130">
        <f t="shared" si="0"/>
        <v>1284528</v>
      </c>
      <c r="E17" s="130">
        <f t="shared" si="1"/>
        <v>293017</v>
      </c>
      <c r="F17" s="130">
        <v>72585</v>
      </c>
      <c r="G17" s="130">
        <v>0</v>
      </c>
      <c r="H17" s="130">
        <v>0</v>
      </c>
      <c r="I17" s="130">
        <v>220432</v>
      </c>
      <c r="J17" s="131">
        <v>0</v>
      </c>
      <c r="K17" s="130">
        <v>0</v>
      </c>
      <c r="L17" s="130">
        <v>991511</v>
      </c>
      <c r="M17" s="130">
        <f t="shared" si="2"/>
        <v>170685</v>
      </c>
      <c r="N17" s="130">
        <f t="shared" si="3"/>
        <v>19035</v>
      </c>
      <c r="O17" s="130">
        <v>0</v>
      </c>
      <c r="P17" s="130">
        <v>0</v>
      </c>
      <c r="Q17" s="130">
        <v>0</v>
      </c>
      <c r="R17" s="130">
        <v>19035</v>
      </c>
      <c r="S17" s="131">
        <v>0</v>
      </c>
      <c r="T17" s="130">
        <v>0</v>
      </c>
      <c r="U17" s="130">
        <v>151650</v>
      </c>
      <c r="V17" s="130">
        <f t="shared" si="4"/>
        <v>1455213</v>
      </c>
      <c r="W17" s="130">
        <f t="shared" si="5"/>
        <v>312052</v>
      </c>
      <c r="X17" s="130">
        <f t="shared" si="6"/>
        <v>72585</v>
      </c>
      <c r="Y17" s="130">
        <f t="shared" si="7"/>
        <v>0</v>
      </c>
      <c r="Z17" s="130">
        <f t="shared" si="8"/>
        <v>0</v>
      </c>
      <c r="AA17" s="130">
        <f t="shared" si="9"/>
        <v>239467</v>
      </c>
      <c r="AB17" s="131">
        <v>0</v>
      </c>
      <c r="AC17" s="130">
        <f t="shared" si="10"/>
        <v>0</v>
      </c>
      <c r="AD17" s="130">
        <f t="shared" si="11"/>
        <v>1143161</v>
      </c>
    </row>
    <row r="18" spans="1:30" s="122" customFormat="1" ht="12" customHeight="1">
      <c r="A18" s="118" t="s">
        <v>42</v>
      </c>
      <c r="B18" s="133" t="s">
        <v>242</v>
      </c>
      <c r="C18" s="118" t="s">
        <v>243</v>
      </c>
      <c r="D18" s="130">
        <f t="shared" si="0"/>
        <v>10701</v>
      </c>
      <c r="E18" s="130">
        <f t="shared" si="1"/>
        <v>1210</v>
      </c>
      <c r="F18" s="130">
        <v>0</v>
      </c>
      <c r="G18" s="130">
        <v>0</v>
      </c>
      <c r="H18" s="130">
        <v>0</v>
      </c>
      <c r="I18" s="130">
        <v>51</v>
      </c>
      <c r="J18" s="131">
        <v>0</v>
      </c>
      <c r="K18" s="130">
        <v>1159</v>
      </c>
      <c r="L18" s="130">
        <v>9491</v>
      </c>
      <c r="M18" s="130">
        <f t="shared" si="2"/>
        <v>6128</v>
      </c>
      <c r="N18" s="130">
        <f t="shared" si="3"/>
        <v>500</v>
      </c>
      <c r="O18" s="130">
        <v>0</v>
      </c>
      <c r="P18" s="130">
        <v>0</v>
      </c>
      <c r="Q18" s="130">
        <v>0</v>
      </c>
      <c r="R18" s="130">
        <v>500</v>
      </c>
      <c r="S18" s="131">
        <v>0</v>
      </c>
      <c r="T18" s="130">
        <v>0</v>
      </c>
      <c r="U18" s="130">
        <v>5628</v>
      </c>
      <c r="V18" s="130">
        <f t="shared" si="4"/>
        <v>16829</v>
      </c>
      <c r="W18" s="130">
        <f t="shared" si="5"/>
        <v>1710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551</v>
      </c>
      <c r="AB18" s="131">
        <v>0</v>
      </c>
      <c r="AC18" s="130">
        <f t="shared" si="10"/>
        <v>1159</v>
      </c>
      <c r="AD18" s="130">
        <f t="shared" si="11"/>
        <v>15119</v>
      </c>
    </row>
    <row r="19" spans="1:30" s="122" customFormat="1" ht="12" customHeight="1">
      <c r="A19" s="118" t="s">
        <v>42</v>
      </c>
      <c r="B19" s="133" t="s">
        <v>244</v>
      </c>
      <c r="C19" s="118" t="s">
        <v>245</v>
      </c>
      <c r="D19" s="130">
        <f t="shared" si="0"/>
        <v>143871</v>
      </c>
      <c r="E19" s="130">
        <f t="shared" si="1"/>
        <v>8077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8077</v>
      </c>
      <c r="L19" s="130">
        <v>135794</v>
      </c>
      <c r="M19" s="130">
        <f t="shared" si="2"/>
        <v>47330</v>
      </c>
      <c r="N19" s="130">
        <f t="shared" si="3"/>
        <v>981</v>
      </c>
      <c r="O19" s="130">
        <v>0</v>
      </c>
      <c r="P19" s="130">
        <v>0</v>
      </c>
      <c r="Q19" s="130">
        <v>0</v>
      </c>
      <c r="R19" s="130">
        <v>975</v>
      </c>
      <c r="S19" s="131">
        <v>0</v>
      </c>
      <c r="T19" s="130">
        <v>6</v>
      </c>
      <c r="U19" s="130">
        <v>46349</v>
      </c>
      <c r="V19" s="130">
        <f t="shared" si="4"/>
        <v>191201</v>
      </c>
      <c r="W19" s="130">
        <f t="shared" si="5"/>
        <v>9058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975</v>
      </c>
      <c r="AB19" s="131">
        <v>0</v>
      </c>
      <c r="AC19" s="130">
        <f t="shared" si="10"/>
        <v>8083</v>
      </c>
      <c r="AD19" s="130">
        <f t="shared" si="11"/>
        <v>182143</v>
      </c>
    </row>
    <row r="20" spans="1:30" s="122" customFormat="1" ht="12" customHeight="1">
      <c r="A20" s="118" t="s">
        <v>42</v>
      </c>
      <c r="B20" s="133" t="s">
        <v>246</v>
      </c>
      <c r="C20" s="118" t="s">
        <v>247</v>
      </c>
      <c r="D20" s="130">
        <f t="shared" si="0"/>
        <v>205282</v>
      </c>
      <c r="E20" s="130">
        <f t="shared" si="1"/>
        <v>17</v>
      </c>
      <c r="F20" s="130">
        <v>0</v>
      </c>
      <c r="G20" s="130">
        <v>0</v>
      </c>
      <c r="H20" s="130">
        <v>0</v>
      </c>
      <c r="I20" s="130">
        <v>17</v>
      </c>
      <c r="J20" s="131">
        <v>0</v>
      </c>
      <c r="K20" s="130">
        <v>0</v>
      </c>
      <c r="L20" s="130">
        <v>205265</v>
      </c>
      <c r="M20" s="130">
        <f t="shared" si="2"/>
        <v>52495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52495</v>
      </c>
      <c r="V20" s="130">
        <f t="shared" si="4"/>
        <v>257777</v>
      </c>
      <c r="W20" s="130">
        <f t="shared" si="5"/>
        <v>17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17</v>
      </c>
      <c r="AB20" s="131">
        <v>0</v>
      </c>
      <c r="AC20" s="130">
        <f t="shared" si="10"/>
        <v>0</v>
      </c>
      <c r="AD20" s="130">
        <f t="shared" si="11"/>
        <v>257760</v>
      </c>
    </row>
    <row r="21" spans="1:30" s="122" customFormat="1" ht="12" customHeight="1">
      <c r="A21" s="118" t="s">
        <v>42</v>
      </c>
      <c r="B21" s="133" t="s">
        <v>248</v>
      </c>
      <c r="C21" s="118" t="s">
        <v>249</v>
      </c>
      <c r="D21" s="130">
        <f t="shared" si="0"/>
        <v>230126</v>
      </c>
      <c r="E21" s="130">
        <f t="shared" si="1"/>
        <v>6166</v>
      </c>
      <c r="F21" s="130">
        <v>0</v>
      </c>
      <c r="G21" s="130">
        <v>1470</v>
      </c>
      <c r="H21" s="130">
        <v>0</v>
      </c>
      <c r="I21" s="130">
        <v>26</v>
      </c>
      <c r="J21" s="131">
        <v>0</v>
      </c>
      <c r="K21" s="130">
        <v>4670</v>
      </c>
      <c r="L21" s="130">
        <v>223960</v>
      </c>
      <c r="M21" s="130">
        <f t="shared" si="2"/>
        <v>34123</v>
      </c>
      <c r="N21" s="130">
        <f t="shared" si="3"/>
        <v>11975</v>
      </c>
      <c r="O21" s="130">
        <v>0</v>
      </c>
      <c r="P21" s="130">
        <v>0</v>
      </c>
      <c r="Q21" s="130">
        <v>0</v>
      </c>
      <c r="R21" s="130">
        <v>11975</v>
      </c>
      <c r="S21" s="131">
        <v>0</v>
      </c>
      <c r="T21" s="130">
        <v>0</v>
      </c>
      <c r="U21" s="130">
        <v>22148</v>
      </c>
      <c r="V21" s="130">
        <f t="shared" si="4"/>
        <v>264249</v>
      </c>
      <c r="W21" s="130">
        <f t="shared" si="5"/>
        <v>18141</v>
      </c>
      <c r="X21" s="130">
        <f t="shared" si="6"/>
        <v>0</v>
      </c>
      <c r="Y21" s="130">
        <f t="shared" si="7"/>
        <v>1470</v>
      </c>
      <c r="Z21" s="130">
        <f t="shared" si="8"/>
        <v>0</v>
      </c>
      <c r="AA21" s="130">
        <f t="shared" si="9"/>
        <v>12001</v>
      </c>
      <c r="AB21" s="131">
        <v>0</v>
      </c>
      <c r="AC21" s="130">
        <f t="shared" si="10"/>
        <v>4670</v>
      </c>
      <c r="AD21" s="130">
        <f t="shared" si="11"/>
        <v>246108</v>
      </c>
    </row>
    <row r="22" spans="1:30" s="122" customFormat="1" ht="12" customHeight="1">
      <c r="A22" s="118" t="s">
        <v>42</v>
      </c>
      <c r="B22" s="133" t="s">
        <v>250</v>
      </c>
      <c r="C22" s="118" t="s">
        <v>220</v>
      </c>
      <c r="D22" s="130">
        <f t="shared" si="0"/>
        <v>143758</v>
      </c>
      <c r="E22" s="130">
        <f t="shared" si="1"/>
        <v>1725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1725</v>
      </c>
      <c r="L22" s="130">
        <v>142033</v>
      </c>
      <c r="M22" s="130">
        <f t="shared" si="2"/>
        <v>32793</v>
      </c>
      <c r="N22" s="130">
        <f t="shared" si="3"/>
        <v>16293</v>
      </c>
      <c r="O22" s="130">
        <v>3363</v>
      </c>
      <c r="P22" s="130">
        <v>1637</v>
      </c>
      <c r="Q22" s="130">
        <v>0</v>
      </c>
      <c r="R22" s="130">
        <v>11293</v>
      </c>
      <c r="S22" s="131">
        <v>0</v>
      </c>
      <c r="T22" s="130">
        <v>0</v>
      </c>
      <c r="U22" s="130">
        <v>16500</v>
      </c>
      <c r="V22" s="130">
        <f t="shared" si="4"/>
        <v>176551</v>
      </c>
      <c r="W22" s="130">
        <f t="shared" si="5"/>
        <v>18018</v>
      </c>
      <c r="X22" s="130">
        <f t="shared" si="6"/>
        <v>3363</v>
      </c>
      <c r="Y22" s="130">
        <f t="shared" si="7"/>
        <v>1637</v>
      </c>
      <c r="Z22" s="130">
        <f t="shared" si="8"/>
        <v>0</v>
      </c>
      <c r="AA22" s="130">
        <f t="shared" si="9"/>
        <v>11293</v>
      </c>
      <c r="AB22" s="131">
        <v>0</v>
      </c>
      <c r="AC22" s="130">
        <f t="shared" si="10"/>
        <v>1725</v>
      </c>
      <c r="AD22" s="130">
        <f t="shared" si="11"/>
        <v>158533</v>
      </c>
    </row>
    <row r="23" spans="1:30" s="122" customFormat="1" ht="12" customHeight="1">
      <c r="A23" s="118" t="s">
        <v>42</v>
      </c>
      <c r="B23" s="133" t="s">
        <v>44</v>
      </c>
      <c r="C23" s="118" t="s">
        <v>45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0</v>
      </c>
      <c r="M23" s="130">
        <f t="shared" si="2"/>
        <v>2099</v>
      </c>
      <c r="N23" s="130">
        <f t="shared" si="3"/>
        <v>2099</v>
      </c>
      <c r="O23" s="130">
        <v>0</v>
      </c>
      <c r="P23" s="130">
        <v>0</v>
      </c>
      <c r="Q23" s="130">
        <v>0</v>
      </c>
      <c r="R23" s="130">
        <v>0</v>
      </c>
      <c r="S23" s="131">
        <v>246818</v>
      </c>
      <c r="T23" s="130">
        <v>2099</v>
      </c>
      <c r="U23" s="130">
        <v>0</v>
      </c>
      <c r="V23" s="130">
        <f t="shared" si="4"/>
        <v>2099</v>
      </c>
      <c r="W23" s="130">
        <f t="shared" si="5"/>
        <v>2099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f aca="true" t="shared" si="12" ref="AB23:AB28">+SUM(J23,S23)</f>
        <v>246818</v>
      </c>
      <c r="AC23" s="130">
        <f t="shared" si="10"/>
        <v>2099</v>
      </c>
      <c r="AD23" s="130">
        <f t="shared" si="11"/>
        <v>0</v>
      </c>
    </row>
    <row r="24" spans="1:30" s="122" customFormat="1" ht="12" customHeight="1">
      <c r="A24" s="118" t="s">
        <v>42</v>
      </c>
      <c r="B24" s="133" t="s">
        <v>46</v>
      </c>
      <c r="C24" s="118" t="s">
        <v>47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0</v>
      </c>
      <c r="M24" s="130">
        <f t="shared" si="2"/>
        <v>9014</v>
      </c>
      <c r="N24" s="130">
        <f t="shared" si="3"/>
        <v>9014</v>
      </c>
      <c r="O24" s="130">
        <v>0</v>
      </c>
      <c r="P24" s="130">
        <v>0</v>
      </c>
      <c r="Q24" s="130">
        <v>4800</v>
      </c>
      <c r="R24" s="130">
        <v>4214</v>
      </c>
      <c r="S24" s="131">
        <v>374898</v>
      </c>
      <c r="T24" s="130">
        <v>0</v>
      </c>
      <c r="U24" s="130">
        <v>0</v>
      </c>
      <c r="V24" s="130">
        <f t="shared" si="4"/>
        <v>9014</v>
      </c>
      <c r="W24" s="130">
        <f t="shared" si="5"/>
        <v>9014</v>
      </c>
      <c r="X24" s="130">
        <f t="shared" si="6"/>
        <v>0</v>
      </c>
      <c r="Y24" s="130">
        <f t="shared" si="7"/>
        <v>0</v>
      </c>
      <c r="Z24" s="130">
        <f t="shared" si="8"/>
        <v>4800</v>
      </c>
      <c r="AA24" s="130">
        <f t="shared" si="9"/>
        <v>4214</v>
      </c>
      <c r="AB24" s="131">
        <f t="shared" si="12"/>
        <v>374898</v>
      </c>
      <c r="AC24" s="130">
        <f t="shared" si="10"/>
        <v>0</v>
      </c>
      <c r="AD24" s="130">
        <f t="shared" si="11"/>
        <v>0</v>
      </c>
    </row>
    <row r="25" spans="1:30" s="122" customFormat="1" ht="12" customHeight="1">
      <c r="A25" s="118" t="s">
        <v>42</v>
      </c>
      <c r="B25" s="133" t="s">
        <v>48</v>
      </c>
      <c r="C25" s="118" t="s">
        <v>49</v>
      </c>
      <c r="D25" s="130">
        <f t="shared" si="0"/>
        <v>146016</v>
      </c>
      <c r="E25" s="130">
        <f t="shared" si="1"/>
        <v>146016</v>
      </c>
      <c r="F25" s="130">
        <v>0</v>
      </c>
      <c r="G25" s="130">
        <v>0</v>
      </c>
      <c r="H25" s="130">
        <v>0</v>
      </c>
      <c r="I25" s="130">
        <v>83181</v>
      </c>
      <c r="J25" s="131">
        <v>426231</v>
      </c>
      <c r="K25" s="130">
        <v>62835</v>
      </c>
      <c r="L25" s="130">
        <v>0</v>
      </c>
      <c r="M25" s="130">
        <f t="shared" si="2"/>
        <v>0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0</v>
      </c>
      <c r="V25" s="130">
        <f t="shared" si="4"/>
        <v>146016</v>
      </c>
      <c r="W25" s="130">
        <f t="shared" si="5"/>
        <v>146016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83181</v>
      </c>
      <c r="AB25" s="131">
        <f t="shared" si="12"/>
        <v>426231</v>
      </c>
      <c r="AC25" s="130">
        <f t="shared" si="10"/>
        <v>62835</v>
      </c>
      <c r="AD25" s="130">
        <f t="shared" si="11"/>
        <v>0</v>
      </c>
    </row>
    <row r="26" spans="1:30" s="122" customFormat="1" ht="12" customHeight="1">
      <c r="A26" s="118" t="s">
        <v>42</v>
      </c>
      <c r="B26" s="133" t="s">
        <v>50</v>
      </c>
      <c r="C26" s="118" t="s">
        <v>51</v>
      </c>
      <c r="D26" s="130">
        <f t="shared" si="0"/>
        <v>242073</v>
      </c>
      <c r="E26" s="130">
        <f t="shared" si="1"/>
        <v>242073</v>
      </c>
      <c r="F26" s="130">
        <v>20531</v>
      </c>
      <c r="G26" s="130">
        <v>0</v>
      </c>
      <c r="H26" s="130">
        <v>0</v>
      </c>
      <c r="I26" s="130">
        <v>91986</v>
      </c>
      <c r="J26" s="131">
        <v>530610</v>
      </c>
      <c r="K26" s="130">
        <v>129556</v>
      </c>
      <c r="L26" s="130">
        <v>0</v>
      </c>
      <c r="M26" s="130">
        <f t="shared" si="2"/>
        <v>26424</v>
      </c>
      <c r="N26" s="130">
        <f t="shared" si="3"/>
        <v>26424</v>
      </c>
      <c r="O26" s="130">
        <v>0</v>
      </c>
      <c r="P26" s="130">
        <v>0</v>
      </c>
      <c r="Q26" s="130">
        <v>0</v>
      </c>
      <c r="R26" s="130">
        <v>1389</v>
      </c>
      <c r="S26" s="131">
        <v>70827</v>
      </c>
      <c r="T26" s="130">
        <v>25035</v>
      </c>
      <c r="U26" s="130">
        <v>0</v>
      </c>
      <c r="V26" s="130">
        <f t="shared" si="4"/>
        <v>268497</v>
      </c>
      <c r="W26" s="130">
        <f t="shared" si="5"/>
        <v>268497</v>
      </c>
      <c r="X26" s="130">
        <f t="shared" si="6"/>
        <v>20531</v>
      </c>
      <c r="Y26" s="130">
        <f t="shared" si="7"/>
        <v>0</v>
      </c>
      <c r="Z26" s="130">
        <f t="shared" si="8"/>
        <v>0</v>
      </c>
      <c r="AA26" s="130">
        <f t="shared" si="9"/>
        <v>93375</v>
      </c>
      <c r="AB26" s="131">
        <f t="shared" si="12"/>
        <v>601437</v>
      </c>
      <c r="AC26" s="130">
        <f t="shared" si="10"/>
        <v>154591</v>
      </c>
      <c r="AD26" s="130">
        <f t="shared" si="11"/>
        <v>0</v>
      </c>
    </row>
    <row r="27" spans="1:30" s="122" customFormat="1" ht="12" customHeight="1">
      <c r="A27" s="118" t="s">
        <v>42</v>
      </c>
      <c r="B27" s="133" t="s">
        <v>52</v>
      </c>
      <c r="C27" s="118" t="s">
        <v>53</v>
      </c>
      <c r="D27" s="130">
        <f t="shared" si="0"/>
        <v>1422402</v>
      </c>
      <c r="E27" s="130">
        <f t="shared" si="1"/>
        <v>1060013</v>
      </c>
      <c r="F27" s="130">
        <v>0</v>
      </c>
      <c r="G27" s="130">
        <v>0</v>
      </c>
      <c r="H27" s="130">
        <v>0</v>
      </c>
      <c r="I27" s="130">
        <v>856404</v>
      </c>
      <c r="J27" s="131">
        <v>777347</v>
      </c>
      <c r="K27" s="130">
        <v>203609</v>
      </c>
      <c r="L27" s="130">
        <v>362389</v>
      </c>
      <c r="M27" s="130">
        <f t="shared" si="2"/>
        <v>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0</v>
      </c>
      <c r="V27" s="130">
        <f t="shared" si="4"/>
        <v>1422402</v>
      </c>
      <c r="W27" s="130">
        <f t="shared" si="5"/>
        <v>1060013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856404</v>
      </c>
      <c r="AB27" s="131">
        <f t="shared" si="12"/>
        <v>777347</v>
      </c>
      <c r="AC27" s="130">
        <f t="shared" si="10"/>
        <v>203609</v>
      </c>
      <c r="AD27" s="130">
        <f t="shared" si="11"/>
        <v>362389</v>
      </c>
    </row>
    <row r="28" spans="1:30" s="122" customFormat="1" ht="12" customHeight="1">
      <c r="A28" s="118" t="s">
        <v>42</v>
      </c>
      <c r="B28" s="133" t="s">
        <v>54</v>
      </c>
      <c r="C28" s="118" t="s">
        <v>55</v>
      </c>
      <c r="D28" s="130">
        <f t="shared" si="0"/>
        <v>405680</v>
      </c>
      <c r="E28" s="130">
        <f t="shared" si="1"/>
        <v>392400</v>
      </c>
      <c r="F28" s="130">
        <v>0</v>
      </c>
      <c r="G28" s="130">
        <v>0</v>
      </c>
      <c r="H28" s="130">
        <v>392400</v>
      </c>
      <c r="I28" s="130">
        <v>0</v>
      </c>
      <c r="J28" s="131">
        <v>65367</v>
      </c>
      <c r="K28" s="130">
        <v>0</v>
      </c>
      <c r="L28" s="130">
        <v>13280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0</v>
      </c>
      <c r="V28" s="130">
        <f t="shared" si="4"/>
        <v>405680</v>
      </c>
      <c r="W28" s="130">
        <f t="shared" si="5"/>
        <v>392400</v>
      </c>
      <c r="X28" s="130">
        <f t="shared" si="6"/>
        <v>0</v>
      </c>
      <c r="Y28" s="130">
        <f t="shared" si="7"/>
        <v>0</v>
      </c>
      <c r="Z28" s="130">
        <f t="shared" si="8"/>
        <v>392400</v>
      </c>
      <c r="AA28" s="130">
        <f t="shared" si="9"/>
        <v>0</v>
      </c>
      <c r="AB28" s="131">
        <f t="shared" si="12"/>
        <v>65367</v>
      </c>
      <c r="AC28" s="130">
        <f t="shared" si="10"/>
        <v>0</v>
      </c>
      <c r="AD28" s="130">
        <f t="shared" si="11"/>
        <v>13280</v>
      </c>
    </row>
  </sheetData>
  <sheetProtection/>
  <autoFilter ref="A6:AD2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2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254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217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42</v>
      </c>
      <c r="B7" s="191" t="s">
        <v>43</v>
      </c>
      <c r="C7" s="190" t="s">
        <v>252</v>
      </c>
      <c r="D7" s="192">
        <f>SUM(D8:D232)</f>
        <v>672637</v>
      </c>
      <c r="E7" s="192">
        <f>SUM(E8:E232)</f>
        <v>256532</v>
      </c>
      <c r="F7" s="192">
        <f>SUM(F8:F232)</f>
        <v>0</v>
      </c>
      <c r="G7" s="192">
        <f>SUM(G8:G232)</f>
        <v>178159</v>
      </c>
      <c r="H7" s="192">
        <f>SUM(H8:H232)</f>
        <v>46351</v>
      </c>
      <c r="I7" s="192">
        <f>SUM(I8:I232)</f>
        <v>32022</v>
      </c>
      <c r="J7" s="192">
        <f>SUM(J8:J232)</f>
        <v>416105</v>
      </c>
      <c r="K7" s="192">
        <f>SUM(K8:K232)</f>
        <v>65367</v>
      </c>
      <c r="L7" s="192">
        <f>SUM(L8:L232)</f>
        <v>9940465</v>
      </c>
      <c r="M7" s="192">
        <f>SUM(M8:M232)</f>
        <v>3581989</v>
      </c>
      <c r="N7" s="192">
        <f>SUM(N8:N232)</f>
        <v>1253513</v>
      </c>
      <c r="O7" s="192">
        <f>SUM(O8:O232)</f>
        <v>1668147</v>
      </c>
      <c r="P7" s="192">
        <f>SUM(P8:P232)</f>
        <v>596477</v>
      </c>
      <c r="Q7" s="192">
        <f>SUM(Q8:Q232)</f>
        <v>63852</v>
      </c>
      <c r="R7" s="192">
        <f>SUM(R8:R232)</f>
        <v>1661744</v>
      </c>
      <c r="S7" s="192">
        <f>SUM(S8:S232)</f>
        <v>179119</v>
      </c>
      <c r="T7" s="192">
        <f>SUM(T8:T232)</f>
        <v>1201915</v>
      </c>
      <c r="U7" s="192">
        <f>SUM(U8:U232)</f>
        <v>280710</v>
      </c>
      <c r="V7" s="192">
        <f>SUM(V8:V232)</f>
        <v>51424</v>
      </c>
      <c r="W7" s="192">
        <f>SUM(W8:W232)</f>
        <v>4632361</v>
      </c>
      <c r="X7" s="192">
        <f>SUM(X8:X232)</f>
        <v>2336858</v>
      </c>
      <c r="Y7" s="192">
        <f>SUM(Y8:Y232)</f>
        <v>1951627</v>
      </c>
      <c r="Z7" s="192">
        <f>SUM(Z8:Z232)</f>
        <v>70291</v>
      </c>
      <c r="AA7" s="192">
        <f>SUM(AA8:AA232)</f>
        <v>273585</v>
      </c>
      <c r="AB7" s="192">
        <f>SUM(AB8:AB232)</f>
        <v>1734188</v>
      </c>
      <c r="AC7" s="192">
        <f>SUM(AC8:AC232)</f>
        <v>12947</v>
      </c>
      <c r="AD7" s="192">
        <f>SUM(AD8:AD232)</f>
        <v>1314378</v>
      </c>
      <c r="AE7" s="192">
        <f>SUM(AE8:AE232)</f>
        <v>11927480</v>
      </c>
      <c r="AF7" s="192">
        <f>SUM(AF8:AF232)</f>
        <v>103447</v>
      </c>
      <c r="AG7" s="192">
        <f>SUM(AG8:AG232)</f>
        <v>82164</v>
      </c>
      <c r="AH7" s="192">
        <f>SUM(AH8:AH232)</f>
        <v>0</v>
      </c>
      <c r="AI7" s="192">
        <f>SUM(AI8:AI232)</f>
        <v>57593</v>
      </c>
      <c r="AJ7" s="192">
        <f>SUM(AJ8:AJ232)</f>
        <v>0</v>
      </c>
      <c r="AK7" s="192">
        <f>SUM(AK8:AK232)</f>
        <v>24571</v>
      </c>
      <c r="AL7" s="192">
        <f>SUM(AL8:AL232)</f>
        <v>21283</v>
      </c>
      <c r="AM7" s="192">
        <f>SUM(AM8:AM232)</f>
        <v>35602</v>
      </c>
      <c r="AN7" s="192">
        <f>SUM(AN8:AN232)</f>
        <v>1504451</v>
      </c>
      <c r="AO7" s="192">
        <f>SUM(AO8:AO232)</f>
        <v>551701</v>
      </c>
      <c r="AP7" s="192">
        <f>SUM(AP8:AP232)</f>
        <v>232622</v>
      </c>
      <c r="AQ7" s="192">
        <f>SUM(AQ8:AQ232)</f>
        <v>138158</v>
      </c>
      <c r="AR7" s="192">
        <f>SUM(AR8:AR232)</f>
        <v>180921</v>
      </c>
      <c r="AS7" s="192">
        <f>SUM(AS8:AS232)</f>
        <v>0</v>
      </c>
      <c r="AT7" s="192">
        <f>SUM(AT8:AT232)</f>
        <v>517860</v>
      </c>
      <c r="AU7" s="192">
        <f>SUM(AU8:AU232)</f>
        <v>6439</v>
      </c>
      <c r="AV7" s="192">
        <f>SUM(AV8:AV232)</f>
        <v>511088</v>
      </c>
      <c r="AW7" s="192">
        <f>SUM(AW8:AW232)</f>
        <v>333</v>
      </c>
      <c r="AX7" s="192">
        <f>SUM(AX8:AX232)</f>
        <v>0</v>
      </c>
      <c r="AY7" s="192">
        <f>SUM(AY8:AY232)</f>
        <v>433974</v>
      </c>
      <c r="AZ7" s="192">
        <f>SUM(AZ8:AZ232)</f>
        <v>255729</v>
      </c>
      <c r="BA7" s="192">
        <f>SUM(BA8:BA232)</f>
        <v>135405</v>
      </c>
      <c r="BB7" s="192">
        <f>SUM(BB8:BB232)</f>
        <v>0</v>
      </c>
      <c r="BC7" s="192">
        <f>SUM(BC8:BC232)</f>
        <v>42840</v>
      </c>
      <c r="BD7" s="192">
        <f>SUM(BD8:BD232)</f>
        <v>656941</v>
      </c>
      <c r="BE7" s="192">
        <f>SUM(BE8:BE232)</f>
        <v>916</v>
      </c>
      <c r="BF7" s="192">
        <f>SUM(BF8:BF232)</f>
        <v>113280</v>
      </c>
      <c r="BG7" s="192">
        <f>SUM(BG8:BG232)</f>
        <v>1721178</v>
      </c>
      <c r="BH7" s="192">
        <f>SUM(BH8:BH232)</f>
        <v>776084</v>
      </c>
      <c r="BI7" s="192">
        <f>SUM(BI8:BI232)</f>
        <v>338696</v>
      </c>
      <c r="BJ7" s="192">
        <f>SUM(BJ8:BJ232)</f>
        <v>0</v>
      </c>
      <c r="BK7" s="192">
        <f>SUM(BK8:BK232)</f>
        <v>235752</v>
      </c>
      <c r="BL7" s="192">
        <f>SUM(BL8:BL232)</f>
        <v>46351</v>
      </c>
      <c r="BM7" s="192">
        <f>SUM(BM8:BM232)</f>
        <v>56593</v>
      </c>
      <c r="BN7" s="192">
        <f>SUM(BN8:BN232)</f>
        <v>437388</v>
      </c>
      <c r="BO7" s="192">
        <f>SUM(BO8:BO232)</f>
        <v>100969</v>
      </c>
      <c r="BP7" s="192">
        <f>SUM(BP8:BP232)</f>
        <v>11444916</v>
      </c>
      <c r="BQ7" s="192">
        <f>SUM(BQ8:BQ232)</f>
        <v>4133690</v>
      </c>
      <c r="BR7" s="192">
        <f>SUM(BR8:BR232)</f>
        <v>1486135</v>
      </c>
      <c r="BS7" s="192">
        <f>SUM(BS8:BS232)</f>
        <v>1806305</v>
      </c>
      <c r="BT7" s="192">
        <f>SUM(BT8:BT232)</f>
        <v>777398</v>
      </c>
      <c r="BU7" s="192">
        <f>SUM(BU8:BU232)</f>
        <v>63852</v>
      </c>
      <c r="BV7" s="192">
        <f>SUM(BV8:BV232)</f>
        <v>2179604</v>
      </c>
      <c r="BW7" s="192">
        <f>SUM(BW8:BW232)</f>
        <v>185558</v>
      </c>
      <c r="BX7" s="192">
        <f>SUM(BX8:BX232)</f>
        <v>1713003</v>
      </c>
      <c r="BY7" s="192">
        <f>SUM(BY8:BY232)</f>
        <v>281043</v>
      </c>
      <c r="BZ7" s="192">
        <f>SUM(BZ8:BZ232)</f>
        <v>51424</v>
      </c>
      <c r="CA7" s="192">
        <f>SUM(CA8:CA232)</f>
        <v>5066335</v>
      </c>
      <c r="CB7" s="192">
        <f>SUM(CB8:CB232)</f>
        <v>2592587</v>
      </c>
      <c r="CC7" s="192">
        <f>SUM(CC8:CC232)</f>
        <v>2087032</v>
      </c>
      <c r="CD7" s="192">
        <f>SUM(CD8:CD232)</f>
        <v>70291</v>
      </c>
      <c r="CE7" s="192">
        <f>SUM(CE8:CE232)</f>
        <v>316425</v>
      </c>
      <c r="CF7" s="192">
        <f>SUM(CF8:CF232)</f>
        <v>2391129</v>
      </c>
      <c r="CG7" s="192">
        <f>SUM(CG8:CG232)</f>
        <v>13863</v>
      </c>
      <c r="CH7" s="192">
        <f>SUM(CH8:CH232)</f>
        <v>1427658</v>
      </c>
      <c r="CI7" s="192">
        <f>SUM(CI8:CI232)</f>
        <v>13648658</v>
      </c>
    </row>
    <row r="8" spans="1:87" s="122" customFormat="1" ht="12" customHeight="1">
      <c r="A8" s="118" t="s">
        <v>42</v>
      </c>
      <c r="B8" s="133" t="s">
        <v>222</v>
      </c>
      <c r="C8" s="118" t="s">
        <v>223</v>
      </c>
      <c r="D8" s="120">
        <f aca="true" t="shared" si="0" ref="D8:D28">+SUM(E8,J8)</f>
        <v>0</v>
      </c>
      <c r="E8" s="120">
        <f aca="true" t="shared" si="1" ref="E8:E28">+SUM(F8:I8)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28">+SUM(M8,R8,V8,W8,AC8)</f>
        <v>1908634</v>
      </c>
      <c r="M8" s="120">
        <f aca="true" t="shared" si="3" ref="M8:M28">+SUM(N8:Q8)</f>
        <v>1233634</v>
      </c>
      <c r="N8" s="120">
        <v>106087</v>
      </c>
      <c r="O8" s="120">
        <v>1123177</v>
      </c>
      <c r="P8" s="120">
        <v>0</v>
      </c>
      <c r="Q8" s="120">
        <v>4370</v>
      </c>
      <c r="R8" s="120">
        <f aca="true" t="shared" si="4" ref="R8:R28">+SUM(S8:U8)</f>
        <v>185068</v>
      </c>
      <c r="S8" s="120">
        <v>169470</v>
      </c>
      <c r="T8" s="120">
        <v>0</v>
      </c>
      <c r="U8" s="120">
        <v>15598</v>
      </c>
      <c r="V8" s="120">
        <v>45623</v>
      </c>
      <c r="W8" s="120">
        <f aca="true" t="shared" si="5" ref="W8:W28">+SUM(X8:AA8)</f>
        <v>444309</v>
      </c>
      <c r="X8" s="120">
        <v>396443</v>
      </c>
      <c r="Y8" s="120">
        <v>15220</v>
      </c>
      <c r="Z8" s="120">
        <v>32646</v>
      </c>
      <c r="AA8" s="120">
        <v>0</v>
      </c>
      <c r="AB8" s="121">
        <v>662537</v>
      </c>
      <c r="AC8" s="120">
        <v>0</v>
      </c>
      <c r="AD8" s="120">
        <v>0</v>
      </c>
      <c r="AE8" s="120">
        <f aca="true" t="shared" si="6" ref="AE8:AE28">+SUM(D8,L8,AD8)</f>
        <v>1908634</v>
      </c>
      <c r="AF8" s="120">
        <f aca="true" t="shared" si="7" ref="AF8:AF28">+SUM(AG8,AL8)</f>
        <v>2300</v>
      </c>
      <c r="AG8" s="120">
        <f aca="true" t="shared" si="8" ref="AG8:AG28">+SUM(AH8:AK8)</f>
        <v>2300</v>
      </c>
      <c r="AH8" s="120">
        <v>0</v>
      </c>
      <c r="AI8" s="120">
        <v>0</v>
      </c>
      <c r="AJ8" s="120">
        <v>0</v>
      </c>
      <c r="AK8" s="120">
        <v>2300</v>
      </c>
      <c r="AL8" s="120">
        <v>0</v>
      </c>
      <c r="AM8" s="121">
        <v>30017</v>
      </c>
      <c r="AN8" s="120">
        <f aca="true" t="shared" si="9" ref="AN8:AN28">+SUM(AO8,AT8,AX8,AY8,BE8)</f>
        <v>359931</v>
      </c>
      <c r="AO8" s="120">
        <f aca="true" t="shared" si="10" ref="AO8:AO28">+SUM(AP8:AS8)</f>
        <v>190182</v>
      </c>
      <c r="AP8" s="120">
        <v>5474</v>
      </c>
      <c r="AQ8" s="120">
        <v>138158</v>
      </c>
      <c r="AR8" s="120">
        <v>46550</v>
      </c>
      <c r="AS8" s="120">
        <v>0</v>
      </c>
      <c r="AT8" s="120">
        <f aca="true" t="shared" si="11" ref="AT8:AT28">+SUM(AU8:AW8)</f>
        <v>79633</v>
      </c>
      <c r="AU8" s="120">
        <v>5906</v>
      </c>
      <c r="AV8" s="120">
        <v>73727</v>
      </c>
      <c r="AW8" s="120">
        <v>0</v>
      </c>
      <c r="AX8" s="120">
        <v>0</v>
      </c>
      <c r="AY8" s="120">
        <f aca="true" t="shared" si="12" ref="AY8:AY28">+SUM(AZ8:BC8)</f>
        <v>89560</v>
      </c>
      <c r="AZ8" s="120">
        <v>50535</v>
      </c>
      <c r="BA8" s="120">
        <v>9456</v>
      </c>
      <c r="BB8" s="120">
        <v>0</v>
      </c>
      <c r="BC8" s="120">
        <v>29569</v>
      </c>
      <c r="BD8" s="121">
        <v>228360</v>
      </c>
      <c r="BE8" s="120">
        <v>556</v>
      </c>
      <c r="BF8" s="120">
        <v>16402</v>
      </c>
      <c r="BG8" s="120">
        <f aca="true" t="shared" si="13" ref="BG8:BG28">+SUM(BF8,AN8,AF8)</f>
        <v>378633</v>
      </c>
      <c r="BH8" s="120">
        <f aca="true" t="shared" si="14" ref="BH8:BW23">SUM(D8,AF8)</f>
        <v>2300</v>
      </c>
      <c r="BI8" s="120">
        <f t="shared" si="14"/>
        <v>2300</v>
      </c>
      <c r="BJ8" s="120">
        <f t="shared" si="14"/>
        <v>0</v>
      </c>
      <c r="BK8" s="120">
        <f t="shared" si="14"/>
        <v>0</v>
      </c>
      <c r="BL8" s="120">
        <f t="shared" si="14"/>
        <v>0</v>
      </c>
      <c r="BM8" s="120">
        <f t="shared" si="14"/>
        <v>2300</v>
      </c>
      <c r="BN8" s="120">
        <f t="shared" si="14"/>
        <v>0</v>
      </c>
      <c r="BO8" s="121">
        <f t="shared" si="14"/>
        <v>30017</v>
      </c>
      <c r="BP8" s="120">
        <f t="shared" si="14"/>
        <v>2268565</v>
      </c>
      <c r="BQ8" s="120">
        <f t="shared" si="14"/>
        <v>1423816</v>
      </c>
      <c r="BR8" s="120">
        <f t="shared" si="14"/>
        <v>111561</v>
      </c>
      <c r="BS8" s="120">
        <f t="shared" si="14"/>
        <v>1261335</v>
      </c>
      <c r="BT8" s="120">
        <f t="shared" si="14"/>
        <v>46550</v>
      </c>
      <c r="BU8" s="120">
        <f t="shared" si="14"/>
        <v>4370</v>
      </c>
      <c r="BV8" s="120">
        <f t="shared" si="14"/>
        <v>264701</v>
      </c>
      <c r="BW8" s="120">
        <f t="shared" si="14"/>
        <v>175376</v>
      </c>
      <c r="BX8" s="120">
        <f aca="true" t="shared" si="15" ref="BX8:BX28">SUM(T8,AV8)</f>
        <v>73727</v>
      </c>
      <c r="BY8" s="120">
        <f aca="true" t="shared" si="16" ref="BY8:BY28">SUM(U8,AW8)</f>
        <v>15598</v>
      </c>
      <c r="BZ8" s="120">
        <f aca="true" t="shared" si="17" ref="BZ8:BZ28">SUM(V8,AX8)</f>
        <v>45623</v>
      </c>
      <c r="CA8" s="120">
        <f aca="true" t="shared" si="18" ref="CA8:CA28">SUM(W8,AY8)</f>
        <v>533869</v>
      </c>
      <c r="CB8" s="120">
        <f aca="true" t="shared" si="19" ref="CB8:CB28">SUM(X8,AZ8)</f>
        <v>446978</v>
      </c>
      <c r="CC8" s="120">
        <f aca="true" t="shared" si="20" ref="CC8:CC28">SUM(Y8,BA8)</f>
        <v>24676</v>
      </c>
      <c r="CD8" s="120">
        <f aca="true" t="shared" si="21" ref="CD8:CD28">SUM(Z8,BB8)</f>
        <v>32646</v>
      </c>
      <c r="CE8" s="120">
        <f aca="true" t="shared" si="22" ref="CE8:CE28">SUM(AA8,BC8)</f>
        <v>29569</v>
      </c>
      <c r="CF8" s="121">
        <f aca="true" t="shared" si="23" ref="CF8:CF23">SUM(AB8,BD8)</f>
        <v>890897</v>
      </c>
      <c r="CG8" s="120">
        <f aca="true" t="shared" si="24" ref="CG8:CG28">SUM(AC8,BE8)</f>
        <v>556</v>
      </c>
      <c r="CH8" s="120">
        <f aca="true" t="shared" si="25" ref="CH8:CH28">SUM(AD8,BF8)</f>
        <v>16402</v>
      </c>
      <c r="CI8" s="120">
        <f aca="true" t="shared" si="26" ref="CI8:CI28">SUM(AE8,BG8)</f>
        <v>2287267</v>
      </c>
    </row>
    <row r="9" spans="1:87" s="122" customFormat="1" ht="12" customHeight="1">
      <c r="A9" s="118" t="s">
        <v>42</v>
      </c>
      <c r="B9" s="133" t="s">
        <v>224</v>
      </c>
      <c r="C9" s="118" t="s">
        <v>225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47460</v>
      </c>
      <c r="L9" s="120">
        <f t="shared" si="2"/>
        <v>1724229</v>
      </c>
      <c r="M9" s="120">
        <f t="shared" si="3"/>
        <v>1108760</v>
      </c>
      <c r="N9" s="120">
        <v>156894</v>
      </c>
      <c r="O9" s="120">
        <v>544970</v>
      </c>
      <c r="P9" s="120">
        <v>354681</v>
      </c>
      <c r="Q9" s="120">
        <v>52215</v>
      </c>
      <c r="R9" s="120">
        <f t="shared" si="4"/>
        <v>101117</v>
      </c>
      <c r="S9" s="120">
        <v>9649</v>
      </c>
      <c r="T9" s="120">
        <v>32343</v>
      </c>
      <c r="U9" s="120">
        <v>59125</v>
      </c>
      <c r="V9" s="120">
        <v>0</v>
      </c>
      <c r="W9" s="120">
        <f t="shared" si="5"/>
        <v>514352</v>
      </c>
      <c r="X9" s="120">
        <v>245177</v>
      </c>
      <c r="Y9" s="120">
        <v>269175</v>
      </c>
      <c r="Z9" s="120">
        <v>0</v>
      </c>
      <c r="AA9" s="120">
        <v>0</v>
      </c>
      <c r="AB9" s="121">
        <v>0</v>
      </c>
      <c r="AC9" s="120">
        <v>0</v>
      </c>
      <c r="AD9" s="120">
        <v>758990</v>
      </c>
      <c r="AE9" s="120">
        <f t="shared" si="6"/>
        <v>2483219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22066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5377</v>
      </c>
      <c r="AU9" s="120">
        <v>0</v>
      </c>
      <c r="AV9" s="120">
        <v>5377</v>
      </c>
      <c r="AW9" s="120">
        <v>0</v>
      </c>
      <c r="AX9" s="120">
        <v>0</v>
      </c>
      <c r="AY9" s="120">
        <f t="shared" si="12"/>
        <v>16689</v>
      </c>
      <c r="AZ9" s="120">
        <v>4089</v>
      </c>
      <c r="BA9" s="120">
        <v>12600</v>
      </c>
      <c r="BB9" s="120">
        <v>0</v>
      </c>
      <c r="BC9" s="120">
        <v>0</v>
      </c>
      <c r="BD9" s="121">
        <v>24375</v>
      </c>
      <c r="BE9" s="120">
        <v>0</v>
      </c>
      <c r="BF9" s="120">
        <v>5284</v>
      </c>
      <c r="BG9" s="120">
        <f t="shared" si="13"/>
        <v>27350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47460</v>
      </c>
      <c r="BP9" s="120">
        <f t="shared" si="14"/>
        <v>1746295</v>
      </c>
      <c r="BQ9" s="120">
        <f t="shared" si="14"/>
        <v>1108760</v>
      </c>
      <c r="BR9" s="120">
        <f t="shared" si="14"/>
        <v>156894</v>
      </c>
      <c r="BS9" s="120">
        <f t="shared" si="14"/>
        <v>544970</v>
      </c>
      <c r="BT9" s="120">
        <f t="shared" si="14"/>
        <v>354681</v>
      </c>
      <c r="BU9" s="120">
        <f t="shared" si="14"/>
        <v>52215</v>
      </c>
      <c r="BV9" s="120">
        <f t="shared" si="14"/>
        <v>106494</v>
      </c>
      <c r="BW9" s="120">
        <f t="shared" si="14"/>
        <v>9649</v>
      </c>
      <c r="BX9" s="120">
        <f t="shared" si="15"/>
        <v>37720</v>
      </c>
      <c r="BY9" s="120">
        <f t="shared" si="16"/>
        <v>59125</v>
      </c>
      <c r="BZ9" s="120">
        <f t="shared" si="17"/>
        <v>0</v>
      </c>
      <c r="CA9" s="120">
        <f t="shared" si="18"/>
        <v>531041</v>
      </c>
      <c r="CB9" s="120">
        <f t="shared" si="19"/>
        <v>249266</v>
      </c>
      <c r="CC9" s="120">
        <f t="shared" si="20"/>
        <v>281775</v>
      </c>
      <c r="CD9" s="120">
        <f t="shared" si="21"/>
        <v>0</v>
      </c>
      <c r="CE9" s="120">
        <f t="shared" si="22"/>
        <v>0</v>
      </c>
      <c r="CF9" s="121">
        <f t="shared" si="23"/>
        <v>24375</v>
      </c>
      <c r="CG9" s="120">
        <f t="shared" si="24"/>
        <v>0</v>
      </c>
      <c r="CH9" s="120">
        <f t="shared" si="25"/>
        <v>764274</v>
      </c>
      <c r="CI9" s="120">
        <f t="shared" si="26"/>
        <v>2510569</v>
      </c>
    </row>
    <row r="10" spans="1:87" s="122" customFormat="1" ht="12" customHeight="1">
      <c r="A10" s="118" t="s">
        <v>42</v>
      </c>
      <c r="B10" s="133" t="s">
        <v>226</v>
      </c>
      <c r="C10" s="118" t="s">
        <v>227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223033</v>
      </c>
      <c r="M10" s="120">
        <f t="shared" si="3"/>
        <v>12854</v>
      </c>
      <c r="N10" s="120">
        <v>12854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210179</v>
      </c>
      <c r="X10" s="120">
        <v>199696</v>
      </c>
      <c r="Y10" s="120">
        <v>8144</v>
      </c>
      <c r="Z10" s="120">
        <v>0</v>
      </c>
      <c r="AA10" s="120">
        <v>2339</v>
      </c>
      <c r="AB10" s="121">
        <v>176521</v>
      </c>
      <c r="AC10" s="120">
        <v>0</v>
      </c>
      <c r="AD10" s="120">
        <v>6191</v>
      </c>
      <c r="AE10" s="120">
        <f t="shared" si="6"/>
        <v>229224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37276</v>
      </c>
      <c r="AO10" s="120">
        <f t="shared" si="10"/>
        <v>4276</v>
      </c>
      <c r="AP10" s="120">
        <v>4276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33000</v>
      </c>
      <c r="AZ10" s="120">
        <v>33000</v>
      </c>
      <c r="BA10" s="120">
        <v>0</v>
      </c>
      <c r="BB10" s="120">
        <v>0</v>
      </c>
      <c r="BC10" s="120">
        <v>0</v>
      </c>
      <c r="BD10" s="121">
        <v>25415</v>
      </c>
      <c r="BE10" s="120">
        <v>0</v>
      </c>
      <c r="BF10" s="120">
        <v>6077</v>
      </c>
      <c r="BG10" s="120">
        <f t="shared" si="13"/>
        <v>43353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260309</v>
      </c>
      <c r="BQ10" s="120">
        <f t="shared" si="14"/>
        <v>17130</v>
      </c>
      <c r="BR10" s="120">
        <f t="shared" si="14"/>
        <v>17130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0</v>
      </c>
      <c r="BW10" s="120">
        <f t="shared" si="14"/>
        <v>0</v>
      </c>
      <c r="BX10" s="120">
        <f t="shared" si="15"/>
        <v>0</v>
      </c>
      <c r="BY10" s="120">
        <f t="shared" si="16"/>
        <v>0</v>
      </c>
      <c r="BZ10" s="120">
        <f t="shared" si="17"/>
        <v>0</v>
      </c>
      <c r="CA10" s="120">
        <f t="shared" si="18"/>
        <v>243179</v>
      </c>
      <c r="CB10" s="120">
        <f t="shared" si="19"/>
        <v>232696</v>
      </c>
      <c r="CC10" s="120">
        <f t="shared" si="20"/>
        <v>8144</v>
      </c>
      <c r="CD10" s="120">
        <f t="shared" si="21"/>
        <v>0</v>
      </c>
      <c r="CE10" s="120">
        <f t="shared" si="22"/>
        <v>2339</v>
      </c>
      <c r="CF10" s="121">
        <f t="shared" si="23"/>
        <v>201936</v>
      </c>
      <c r="CG10" s="120">
        <f t="shared" si="24"/>
        <v>0</v>
      </c>
      <c r="CH10" s="120">
        <f t="shared" si="25"/>
        <v>12268</v>
      </c>
      <c r="CI10" s="120">
        <f t="shared" si="26"/>
        <v>272577</v>
      </c>
    </row>
    <row r="11" spans="1:87" s="122" customFormat="1" ht="12" customHeight="1">
      <c r="A11" s="118" t="s">
        <v>42</v>
      </c>
      <c r="B11" s="133" t="s">
        <v>228</v>
      </c>
      <c r="C11" s="118" t="s">
        <v>229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12006</v>
      </c>
      <c r="L11" s="120">
        <f t="shared" si="2"/>
        <v>426296</v>
      </c>
      <c r="M11" s="120">
        <f t="shared" si="3"/>
        <v>75129</v>
      </c>
      <c r="N11" s="120">
        <v>57328</v>
      </c>
      <c r="O11" s="120">
        <v>0</v>
      </c>
      <c r="P11" s="120">
        <v>17801</v>
      </c>
      <c r="Q11" s="120">
        <v>0</v>
      </c>
      <c r="R11" s="120">
        <f t="shared" si="4"/>
        <v>59214</v>
      </c>
      <c r="S11" s="120">
        <v>0</v>
      </c>
      <c r="T11" s="120">
        <v>53022</v>
      </c>
      <c r="U11" s="120">
        <v>6192</v>
      </c>
      <c r="V11" s="120">
        <v>0</v>
      </c>
      <c r="W11" s="120">
        <f t="shared" si="5"/>
        <v>291953</v>
      </c>
      <c r="X11" s="120">
        <v>112909</v>
      </c>
      <c r="Y11" s="120">
        <v>160942</v>
      </c>
      <c r="Z11" s="120">
        <v>10167</v>
      </c>
      <c r="AA11" s="120">
        <v>7935</v>
      </c>
      <c r="AB11" s="121">
        <v>0</v>
      </c>
      <c r="AC11" s="120">
        <v>0</v>
      </c>
      <c r="AD11" s="120">
        <v>25421</v>
      </c>
      <c r="AE11" s="120">
        <f t="shared" si="6"/>
        <v>451717</v>
      </c>
      <c r="AF11" s="120">
        <f t="shared" si="7"/>
        <v>36120</v>
      </c>
      <c r="AG11" s="120">
        <f t="shared" si="8"/>
        <v>36120</v>
      </c>
      <c r="AH11" s="120">
        <v>0</v>
      </c>
      <c r="AI11" s="120">
        <v>36120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126490</v>
      </c>
      <c r="AO11" s="120">
        <f t="shared" si="10"/>
        <v>9577</v>
      </c>
      <c r="AP11" s="120">
        <v>9577</v>
      </c>
      <c r="AQ11" s="120">
        <v>0</v>
      </c>
      <c r="AR11" s="120">
        <v>0</v>
      </c>
      <c r="AS11" s="120">
        <v>0</v>
      </c>
      <c r="AT11" s="120">
        <f t="shared" si="11"/>
        <v>4048</v>
      </c>
      <c r="AU11" s="120">
        <v>0</v>
      </c>
      <c r="AV11" s="120">
        <v>4048</v>
      </c>
      <c r="AW11" s="120">
        <v>0</v>
      </c>
      <c r="AX11" s="120">
        <v>0</v>
      </c>
      <c r="AY11" s="120">
        <f t="shared" si="12"/>
        <v>112865</v>
      </c>
      <c r="AZ11" s="120">
        <v>27537</v>
      </c>
      <c r="BA11" s="120">
        <v>85305</v>
      </c>
      <c r="BB11" s="120">
        <v>0</v>
      </c>
      <c r="BC11" s="120">
        <v>23</v>
      </c>
      <c r="BD11" s="121">
        <v>0</v>
      </c>
      <c r="BE11" s="120">
        <v>0</v>
      </c>
      <c r="BF11" s="120">
        <v>367</v>
      </c>
      <c r="BG11" s="120">
        <f t="shared" si="13"/>
        <v>162977</v>
      </c>
      <c r="BH11" s="120">
        <f t="shared" si="14"/>
        <v>36120</v>
      </c>
      <c r="BI11" s="120">
        <f t="shared" si="14"/>
        <v>36120</v>
      </c>
      <c r="BJ11" s="120">
        <f t="shared" si="14"/>
        <v>0</v>
      </c>
      <c r="BK11" s="120">
        <f t="shared" si="14"/>
        <v>36120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12006</v>
      </c>
      <c r="BP11" s="120">
        <f t="shared" si="14"/>
        <v>552786</v>
      </c>
      <c r="BQ11" s="120">
        <f t="shared" si="14"/>
        <v>84706</v>
      </c>
      <c r="BR11" s="120">
        <f t="shared" si="14"/>
        <v>66905</v>
      </c>
      <c r="BS11" s="120">
        <f t="shared" si="14"/>
        <v>0</v>
      </c>
      <c r="BT11" s="120">
        <f t="shared" si="14"/>
        <v>17801</v>
      </c>
      <c r="BU11" s="120">
        <f t="shared" si="14"/>
        <v>0</v>
      </c>
      <c r="BV11" s="120">
        <f t="shared" si="14"/>
        <v>63262</v>
      </c>
      <c r="BW11" s="120">
        <f t="shared" si="14"/>
        <v>0</v>
      </c>
      <c r="BX11" s="120">
        <f t="shared" si="15"/>
        <v>57070</v>
      </c>
      <c r="BY11" s="120">
        <f t="shared" si="16"/>
        <v>6192</v>
      </c>
      <c r="BZ11" s="120">
        <f t="shared" si="17"/>
        <v>0</v>
      </c>
      <c r="CA11" s="120">
        <f t="shared" si="18"/>
        <v>404818</v>
      </c>
      <c r="CB11" s="120">
        <f t="shared" si="19"/>
        <v>140446</v>
      </c>
      <c r="CC11" s="120">
        <f t="shared" si="20"/>
        <v>246247</v>
      </c>
      <c r="CD11" s="120">
        <f t="shared" si="21"/>
        <v>10167</v>
      </c>
      <c r="CE11" s="120">
        <f t="shared" si="22"/>
        <v>7958</v>
      </c>
      <c r="CF11" s="121">
        <f t="shared" si="23"/>
        <v>0</v>
      </c>
      <c r="CG11" s="120">
        <f t="shared" si="24"/>
        <v>0</v>
      </c>
      <c r="CH11" s="120">
        <f t="shared" si="25"/>
        <v>25788</v>
      </c>
      <c r="CI11" s="120">
        <f t="shared" si="26"/>
        <v>614694</v>
      </c>
    </row>
    <row r="12" spans="1:87" s="122" customFormat="1" ht="12" customHeight="1">
      <c r="A12" s="118" t="s">
        <v>42</v>
      </c>
      <c r="B12" s="133" t="s">
        <v>230</v>
      </c>
      <c r="C12" s="118" t="s">
        <v>231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235266</v>
      </c>
      <c r="M12" s="130">
        <f t="shared" si="3"/>
        <v>6207</v>
      </c>
      <c r="N12" s="130">
        <v>6207</v>
      </c>
      <c r="O12" s="130">
        <v>0</v>
      </c>
      <c r="P12" s="130">
        <v>0</v>
      </c>
      <c r="Q12" s="130">
        <v>0</v>
      </c>
      <c r="R12" s="130">
        <f t="shared" si="4"/>
        <v>1170</v>
      </c>
      <c r="S12" s="130">
        <v>0</v>
      </c>
      <c r="T12" s="130">
        <v>0</v>
      </c>
      <c r="U12" s="130">
        <v>1170</v>
      </c>
      <c r="V12" s="130">
        <v>0</v>
      </c>
      <c r="W12" s="130">
        <f t="shared" si="5"/>
        <v>227889</v>
      </c>
      <c r="X12" s="130">
        <v>223972</v>
      </c>
      <c r="Y12" s="130">
        <v>3917</v>
      </c>
      <c r="Z12" s="130">
        <v>0</v>
      </c>
      <c r="AA12" s="130">
        <v>0</v>
      </c>
      <c r="AB12" s="131">
        <v>48536</v>
      </c>
      <c r="AC12" s="130">
        <v>0</v>
      </c>
      <c r="AD12" s="130">
        <v>19994</v>
      </c>
      <c r="AE12" s="130">
        <f t="shared" si="6"/>
        <v>255260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78608</v>
      </c>
      <c r="AO12" s="130">
        <f t="shared" si="10"/>
        <v>1092</v>
      </c>
      <c r="AP12" s="130">
        <v>1092</v>
      </c>
      <c r="AQ12" s="130">
        <v>0</v>
      </c>
      <c r="AR12" s="130">
        <v>0</v>
      </c>
      <c r="AS12" s="130">
        <v>0</v>
      </c>
      <c r="AT12" s="130">
        <f t="shared" si="11"/>
        <v>11396</v>
      </c>
      <c r="AU12" s="130">
        <v>0</v>
      </c>
      <c r="AV12" s="130">
        <v>11396</v>
      </c>
      <c r="AW12" s="130">
        <v>0</v>
      </c>
      <c r="AX12" s="130">
        <v>0</v>
      </c>
      <c r="AY12" s="130">
        <f t="shared" si="12"/>
        <v>66120</v>
      </c>
      <c r="AZ12" s="130">
        <v>38076</v>
      </c>
      <c r="BA12" s="130">
        <v>28044</v>
      </c>
      <c r="BB12" s="130">
        <v>0</v>
      </c>
      <c r="BC12" s="130">
        <v>0</v>
      </c>
      <c r="BD12" s="131">
        <v>20322</v>
      </c>
      <c r="BE12" s="130">
        <v>0</v>
      </c>
      <c r="BF12" s="130">
        <v>0</v>
      </c>
      <c r="BG12" s="130">
        <f t="shared" si="13"/>
        <v>78608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313874</v>
      </c>
      <c r="BQ12" s="130">
        <f t="shared" si="14"/>
        <v>7299</v>
      </c>
      <c r="BR12" s="130">
        <f t="shared" si="14"/>
        <v>7299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12566</v>
      </c>
      <c r="BW12" s="130">
        <f t="shared" si="14"/>
        <v>0</v>
      </c>
      <c r="BX12" s="130">
        <f t="shared" si="15"/>
        <v>11396</v>
      </c>
      <c r="BY12" s="130">
        <f t="shared" si="16"/>
        <v>1170</v>
      </c>
      <c r="BZ12" s="130">
        <f t="shared" si="17"/>
        <v>0</v>
      </c>
      <c r="CA12" s="130">
        <f t="shared" si="18"/>
        <v>294009</v>
      </c>
      <c r="CB12" s="130">
        <f t="shared" si="19"/>
        <v>262048</v>
      </c>
      <c r="CC12" s="130">
        <f t="shared" si="20"/>
        <v>31961</v>
      </c>
      <c r="CD12" s="130">
        <f t="shared" si="21"/>
        <v>0</v>
      </c>
      <c r="CE12" s="130">
        <f t="shared" si="22"/>
        <v>0</v>
      </c>
      <c r="CF12" s="131">
        <f t="shared" si="23"/>
        <v>68858</v>
      </c>
      <c r="CG12" s="130">
        <f t="shared" si="24"/>
        <v>0</v>
      </c>
      <c r="CH12" s="130">
        <f t="shared" si="25"/>
        <v>19994</v>
      </c>
      <c r="CI12" s="130">
        <f t="shared" si="26"/>
        <v>333868</v>
      </c>
    </row>
    <row r="13" spans="1:87" s="122" customFormat="1" ht="12" customHeight="1">
      <c r="A13" s="118" t="s">
        <v>42</v>
      </c>
      <c r="B13" s="133" t="s">
        <v>232</v>
      </c>
      <c r="C13" s="118" t="s">
        <v>233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242592</v>
      </c>
      <c r="M13" s="130">
        <f t="shared" si="3"/>
        <v>15311</v>
      </c>
      <c r="N13" s="130">
        <v>15311</v>
      </c>
      <c r="O13" s="130">
        <v>0</v>
      </c>
      <c r="P13" s="130">
        <v>0</v>
      </c>
      <c r="Q13" s="130">
        <v>0</v>
      </c>
      <c r="R13" s="130">
        <f t="shared" si="4"/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5"/>
        <v>221441</v>
      </c>
      <c r="X13" s="130">
        <v>216170</v>
      </c>
      <c r="Y13" s="130">
        <v>4771</v>
      </c>
      <c r="Z13" s="130">
        <v>0</v>
      </c>
      <c r="AA13" s="130">
        <v>500</v>
      </c>
      <c r="AB13" s="131">
        <v>169689</v>
      </c>
      <c r="AC13" s="130">
        <v>5840</v>
      </c>
      <c r="AD13" s="130">
        <v>0</v>
      </c>
      <c r="AE13" s="130">
        <f t="shared" si="6"/>
        <v>242592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18775</v>
      </c>
      <c r="AO13" s="130">
        <f t="shared" si="10"/>
        <v>7655</v>
      </c>
      <c r="AP13" s="130">
        <v>7655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10764</v>
      </c>
      <c r="AZ13" s="130">
        <v>10764</v>
      </c>
      <c r="BA13" s="130">
        <v>0</v>
      </c>
      <c r="BB13" s="130">
        <v>0</v>
      </c>
      <c r="BC13" s="130">
        <v>0</v>
      </c>
      <c r="BD13" s="131">
        <v>14452</v>
      </c>
      <c r="BE13" s="130">
        <v>356</v>
      </c>
      <c r="BF13" s="130">
        <v>28501</v>
      </c>
      <c r="BG13" s="130">
        <f t="shared" si="13"/>
        <v>47276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261367</v>
      </c>
      <c r="BQ13" s="130">
        <f t="shared" si="14"/>
        <v>22966</v>
      </c>
      <c r="BR13" s="130">
        <f t="shared" si="14"/>
        <v>22966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0</v>
      </c>
      <c r="BW13" s="130">
        <f t="shared" si="14"/>
        <v>0</v>
      </c>
      <c r="BX13" s="130">
        <f t="shared" si="15"/>
        <v>0</v>
      </c>
      <c r="BY13" s="130">
        <f t="shared" si="16"/>
        <v>0</v>
      </c>
      <c r="BZ13" s="130">
        <f t="shared" si="17"/>
        <v>0</v>
      </c>
      <c r="CA13" s="130">
        <f t="shared" si="18"/>
        <v>232205</v>
      </c>
      <c r="CB13" s="130">
        <f t="shared" si="19"/>
        <v>226934</v>
      </c>
      <c r="CC13" s="130">
        <f t="shared" si="20"/>
        <v>4771</v>
      </c>
      <c r="CD13" s="130">
        <f t="shared" si="21"/>
        <v>0</v>
      </c>
      <c r="CE13" s="130">
        <f t="shared" si="22"/>
        <v>500</v>
      </c>
      <c r="CF13" s="131">
        <f t="shared" si="23"/>
        <v>184141</v>
      </c>
      <c r="CG13" s="130">
        <f t="shared" si="24"/>
        <v>6196</v>
      </c>
      <c r="CH13" s="130">
        <f t="shared" si="25"/>
        <v>28501</v>
      </c>
      <c r="CI13" s="130">
        <f t="shared" si="26"/>
        <v>289868</v>
      </c>
    </row>
    <row r="14" spans="1:87" s="122" customFormat="1" ht="12" customHeight="1">
      <c r="A14" s="118" t="s">
        <v>42</v>
      </c>
      <c r="B14" s="133" t="s">
        <v>234</v>
      </c>
      <c r="C14" s="118" t="s">
        <v>235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65288</v>
      </c>
      <c r="M14" s="130">
        <f t="shared" si="3"/>
        <v>3537</v>
      </c>
      <c r="N14" s="130">
        <v>3537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61751</v>
      </c>
      <c r="X14" s="130">
        <v>61751</v>
      </c>
      <c r="Y14" s="130">
        <v>0</v>
      </c>
      <c r="Z14" s="130">
        <v>0</v>
      </c>
      <c r="AA14" s="130">
        <v>0</v>
      </c>
      <c r="AB14" s="131">
        <v>158147</v>
      </c>
      <c r="AC14" s="130">
        <v>0</v>
      </c>
      <c r="AD14" s="130">
        <v>26525</v>
      </c>
      <c r="AE14" s="130">
        <f t="shared" si="6"/>
        <v>91813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3537</v>
      </c>
      <c r="AO14" s="130">
        <f t="shared" si="10"/>
        <v>3537</v>
      </c>
      <c r="AP14" s="130">
        <v>3537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86278</v>
      </c>
      <c r="BE14" s="130">
        <v>0</v>
      </c>
      <c r="BF14" s="130">
        <v>0</v>
      </c>
      <c r="BG14" s="130">
        <f t="shared" si="13"/>
        <v>3537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68825</v>
      </c>
      <c r="BQ14" s="130">
        <f t="shared" si="14"/>
        <v>7074</v>
      </c>
      <c r="BR14" s="130">
        <f t="shared" si="14"/>
        <v>7074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0</v>
      </c>
      <c r="BW14" s="130">
        <f t="shared" si="14"/>
        <v>0</v>
      </c>
      <c r="BX14" s="130">
        <f t="shared" si="15"/>
        <v>0</v>
      </c>
      <c r="BY14" s="130">
        <f t="shared" si="16"/>
        <v>0</v>
      </c>
      <c r="BZ14" s="130">
        <f t="shared" si="17"/>
        <v>0</v>
      </c>
      <c r="CA14" s="130">
        <f t="shared" si="18"/>
        <v>61751</v>
      </c>
      <c r="CB14" s="130">
        <f t="shared" si="19"/>
        <v>61751</v>
      </c>
      <c r="CC14" s="130">
        <f t="shared" si="20"/>
        <v>0</v>
      </c>
      <c r="CD14" s="130">
        <f t="shared" si="21"/>
        <v>0</v>
      </c>
      <c r="CE14" s="130">
        <f t="shared" si="22"/>
        <v>0</v>
      </c>
      <c r="CF14" s="131">
        <f t="shared" si="23"/>
        <v>244425</v>
      </c>
      <c r="CG14" s="130">
        <f t="shared" si="24"/>
        <v>0</v>
      </c>
      <c r="CH14" s="130">
        <f t="shared" si="25"/>
        <v>26525</v>
      </c>
      <c r="CI14" s="130">
        <f t="shared" si="26"/>
        <v>95350</v>
      </c>
    </row>
    <row r="15" spans="1:87" s="122" customFormat="1" ht="12" customHeight="1">
      <c r="A15" s="118" t="s">
        <v>42</v>
      </c>
      <c r="B15" s="133" t="s">
        <v>236</v>
      </c>
      <c r="C15" s="118" t="s">
        <v>237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5901</v>
      </c>
      <c r="L15" s="130">
        <f t="shared" si="2"/>
        <v>253894</v>
      </c>
      <c r="M15" s="130">
        <f t="shared" si="3"/>
        <v>24752</v>
      </c>
      <c r="N15" s="130">
        <v>24752</v>
      </c>
      <c r="O15" s="130">
        <v>0</v>
      </c>
      <c r="P15" s="130">
        <v>0</v>
      </c>
      <c r="Q15" s="130">
        <v>0</v>
      </c>
      <c r="R15" s="130">
        <f t="shared" si="4"/>
        <v>6282</v>
      </c>
      <c r="S15" s="130">
        <v>0</v>
      </c>
      <c r="T15" s="130">
        <v>0</v>
      </c>
      <c r="U15" s="130">
        <v>6282</v>
      </c>
      <c r="V15" s="130">
        <v>0</v>
      </c>
      <c r="W15" s="130">
        <f t="shared" si="5"/>
        <v>222860</v>
      </c>
      <c r="X15" s="130">
        <v>204450</v>
      </c>
      <c r="Y15" s="130">
        <v>15505</v>
      </c>
      <c r="Z15" s="130">
        <v>2905</v>
      </c>
      <c r="AA15" s="130">
        <v>0</v>
      </c>
      <c r="AB15" s="131">
        <v>0</v>
      </c>
      <c r="AC15" s="130">
        <v>0</v>
      </c>
      <c r="AD15" s="130">
        <v>15942</v>
      </c>
      <c r="AE15" s="130">
        <f t="shared" si="6"/>
        <v>269836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26041</v>
      </c>
      <c r="AO15" s="130">
        <f t="shared" si="10"/>
        <v>9640</v>
      </c>
      <c r="AP15" s="130">
        <v>9640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16401</v>
      </c>
      <c r="AZ15" s="130">
        <v>16246</v>
      </c>
      <c r="BA15" s="130">
        <v>0</v>
      </c>
      <c r="BB15" s="130">
        <v>0</v>
      </c>
      <c r="BC15" s="130">
        <v>155</v>
      </c>
      <c r="BD15" s="131">
        <v>60680</v>
      </c>
      <c r="BE15" s="130">
        <v>0</v>
      </c>
      <c r="BF15" s="130">
        <v>0</v>
      </c>
      <c r="BG15" s="130">
        <f t="shared" si="13"/>
        <v>26041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5901</v>
      </c>
      <c r="BP15" s="130">
        <f t="shared" si="14"/>
        <v>279935</v>
      </c>
      <c r="BQ15" s="130">
        <f t="shared" si="14"/>
        <v>34392</v>
      </c>
      <c r="BR15" s="130">
        <f t="shared" si="14"/>
        <v>34392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6282</v>
      </c>
      <c r="BW15" s="130">
        <f t="shared" si="14"/>
        <v>0</v>
      </c>
      <c r="BX15" s="130">
        <f t="shared" si="15"/>
        <v>0</v>
      </c>
      <c r="BY15" s="130">
        <f t="shared" si="16"/>
        <v>6282</v>
      </c>
      <c r="BZ15" s="130">
        <f t="shared" si="17"/>
        <v>0</v>
      </c>
      <c r="CA15" s="130">
        <f t="shared" si="18"/>
        <v>239261</v>
      </c>
      <c r="CB15" s="130">
        <f t="shared" si="19"/>
        <v>220696</v>
      </c>
      <c r="CC15" s="130">
        <f t="shared" si="20"/>
        <v>15505</v>
      </c>
      <c r="CD15" s="130">
        <f t="shared" si="21"/>
        <v>2905</v>
      </c>
      <c r="CE15" s="130">
        <f t="shared" si="22"/>
        <v>155</v>
      </c>
      <c r="CF15" s="131">
        <f t="shared" si="23"/>
        <v>60680</v>
      </c>
      <c r="CG15" s="130">
        <f t="shared" si="24"/>
        <v>0</v>
      </c>
      <c r="CH15" s="130">
        <f t="shared" si="25"/>
        <v>15942</v>
      </c>
      <c r="CI15" s="130">
        <f t="shared" si="26"/>
        <v>295877</v>
      </c>
    </row>
    <row r="16" spans="1:87" s="122" customFormat="1" ht="12" customHeight="1">
      <c r="A16" s="118" t="s">
        <v>42</v>
      </c>
      <c r="B16" s="133" t="s">
        <v>238</v>
      </c>
      <c r="C16" s="118" t="s">
        <v>239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189889</v>
      </c>
      <c r="M16" s="130">
        <f t="shared" si="3"/>
        <v>19153</v>
      </c>
      <c r="N16" s="130">
        <v>19153</v>
      </c>
      <c r="O16" s="130">
        <v>0</v>
      </c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170736</v>
      </c>
      <c r="X16" s="130">
        <v>170736</v>
      </c>
      <c r="Y16" s="130">
        <v>0</v>
      </c>
      <c r="Z16" s="130">
        <v>0</v>
      </c>
      <c r="AA16" s="130">
        <v>0</v>
      </c>
      <c r="AB16" s="131">
        <v>268084</v>
      </c>
      <c r="AC16" s="130">
        <v>0</v>
      </c>
      <c r="AD16" s="130">
        <v>21978</v>
      </c>
      <c r="AE16" s="130">
        <f t="shared" si="6"/>
        <v>211867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5402</v>
      </c>
      <c r="AO16" s="130">
        <f t="shared" si="10"/>
        <v>5402</v>
      </c>
      <c r="AP16" s="130">
        <v>5402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75485</v>
      </c>
      <c r="BE16" s="130">
        <v>0</v>
      </c>
      <c r="BF16" s="130">
        <v>1526</v>
      </c>
      <c r="BG16" s="130">
        <f t="shared" si="13"/>
        <v>6928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195291</v>
      </c>
      <c r="BQ16" s="130">
        <f t="shared" si="14"/>
        <v>24555</v>
      </c>
      <c r="BR16" s="130">
        <f t="shared" si="14"/>
        <v>24555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0</v>
      </c>
      <c r="BW16" s="130">
        <f t="shared" si="14"/>
        <v>0</v>
      </c>
      <c r="BX16" s="130">
        <f t="shared" si="15"/>
        <v>0</v>
      </c>
      <c r="BY16" s="130">
        <f t="shared" si="16"/>
        <v>0</v>
      </c>
      <c r="BZ16" s="130">
        <f t="shared" si="17"/>
        <v>0</v>
      </c>
      <c r="CA16" s="130">
        <f t="shared" si="18"/>
        <v>170736</v>
      </c>
      <c r="CB16" s="130">
        <f t="shared" si="19"/>
        <v>170736</v>
      </c>
      <c r="CC16" s="130">
        <f t="shared" si="20"/>
        <v>0</v>
      </c>
      <c r="CD16" s="130">
        <f t="shared" si="21"/>
        <v>0</v>
      </c>
      <c r="CE16" s="130">
        <f t="shared" si="22"/>
        <v>0</v>
      </c>
      <c r="CF16" s="131">
        <f t="shared" si="23"/>
        <v>343569</v>
      </c>
      <c r="CG16" s="130">
        <f t="shared" si="24"/>
        <v>0</v>
      </c>
      <c r="CH16" s="130">
        <f t="shared" si="25"/>
        <v>23504</v>
      </c>
      <c r="CI16" s="130">
        <f t="shared" si="26"/>
        <v>218795</v>
      </c>
    </row>
    <row r="17" spans="1:87" s="122" customFormat="1" ht="12" customHeight="1">
      <c r="A17" s="118" t="s">
        <v>42</v>
      </c>
      <c r="B17" s="133" t="s">
        <v>240</v>
      </c>
      <c r="C17" s="118" t="s">
        <v>241</v>
      </c>
      <c r="D17" s="130">
        <f t="shared" si="0"/>
        <v>76471</v>
      </c>
      <c r="E17" s="130">
        <f t="shared" si="1"/>
        <v>76471</v>
      </c>
      <c r="F17" s="130">
        <v>0</v>
      </c>
      <c r="G17" s="130">
        <v>76471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1208057</v>
      </c>
      <c r="M17" s="130">
        <f t="shared" si="3"/>
        <v>141708</v>
      </c>
      <c r="N17" s="130">
        <v>141708</v>
      </c>
      <c r="O17" s="130">
        <v>0</v>
      </c>
      <c r="P17" s="130">
        <v>0</v>
      </c>
      <c r="Q17" s="130">
        <v>0</v>
      </c>
      <c r="R17" s="130">
        <f t="shared" si="4"/>
        <v>86442</v>
      </c>
      <c r="S17" s="130">
        <v>0</v>
      </c>
      <c r="T17" s="130">
        <v>65806</v>
      </c>
      <c r="U17" s="130">
        <v>20636</v>
      </c>
      <c r="V17" s="130">
        <v>0</v>
      </c>
      <c r="W17" s="130">
        <f t="shared" si="5"/>
        <v>979907</v>
      </c>
      <c r="X17" s="130">
        <v>202432</v>
      </c>
      <c r="Y17" s="130">
        <v>777475</v>
      </c>
      <c r="Z17" s="130">
        <v>0</v>
      </c>
      <c r="AA17" s="130">
        <v>0</v>
      </c>
      <c r="AB17" s="131">
        <v>0</v>
      </c>
      <c r="AC17" s="130">
        <v>0</v>
      </c>
      <c r="AD17" s="130">
        <v>0</v>
      </c>
      <c r="AE17" s="130">
        <f t="shared" si="6"/>
        <v>1284528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170685</v>
      </c>
      <c r="AO17" s="130">
        <f t="shared" si="10"/>
        <v>61089</v>
      </c>
      <c r="AP17" s="130">
        <v>61089</v>
      </c>
      <c r="AQ17" s="130">
        <v>0</v>
      </c>
      <c r="AR17" s="130">
        <v>0</v>
      </c>
      <c r="AS17" s="130">
        <v>0</v>
      </c>
      <c r="AT17" s="130">
        <f t="shared" si="11"/>
        <v>89993</v>
      </c>
      <c r="AU17" s="130">
        <v>0</v>
      </c>
      <c r="AV17" s="130">
        <v>89993</v>
      </c>
      <c r="AW17" s="130">
        <v>0</v>
      </c>
      <c r="AX17" s="130">
        <v>0</v>
      </c>
      <c r="AY17" s="130">
        <f t="shared" si="12"/>
        <v>19603</v>
      </c>
      <c r="AZ17" s="130">
        <v>19603</v>
      </c>
      <c r="BA17" s="130">
        <v>0</v>
      </c>
      <c r="BB17" s="130">
        <v>0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170685</v>
      </c>
      <c r="BH17" s="130">
        <f t="shared" si="14"/>
        <v>76471</v>
      </c>
      <c r="BI17" s="130">
        <f t="shared" si="14"/>
        <v>76471</v>
      </c>
      <c r="BJ17" s="130">
        <f t="shared" si="14"/>
        <v>0</v>
      </c>
      <c r="BK17" s="130">
        <f t="shared" si="14"/>
        <v>76471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1378742</v>
      </c>
      <c r="BQ17" s="130">
        <f t="shared" si="14"/>
        <v>202797</v>
      </c>
      <c r="BR17" s="130">
        <f t="shared" si="14"/>
        <v>202797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176435</v>
      </c>
      <c r="BW17" s="130">
        <f t="shared" si="14"/>
        <v>0</v>
      </c>
      <c r="BX17" s="130">
        <f t="shared" si="15"/>
        <v>155799</v>
      </c>
      <c r="BY17" s="130">
        <f t="shared" si="16"/>
        <v>20636</v>
      </c>
      <c r="BZ17" s="130">
        <f t="shared" si="17"/>
        <v>0</v>
      </c>
      <c r="CA17" s="130">
        <f t="shared" si="18"/>
        <v>999510</v>
      </c>
      <c r="CB17" s="130">
        <f t="shared" si="19"/>
        <v>222035</v>
      </c>
      <c r="CC17" s="130">
        <f t="shared" si="20"/>
        <v>777475</v>
      </c>
      <c r="CD17" s="130">
        <f t="shared" si="21"/>
        <v>0</v>
      </c>
      <c r="CE17" s="130">
        <f t="shared" si="22"/>
        <v>0</v>
      </c>
      <c r="CF17" s="131">
        <f t="shared" si="23"/>
        <v>0</v>
      </c>
      <c r="CG17" s="130">
        <f t="shared" si="24"/>
        <v>0</v>
      </c>
      <c r="CH17" s="130">
        <f t="shared" si="25"/>
        <v>0</v>
      </c>
      <c r="CI17" s="130">
        <f t="shared" si="26"/>
        <v>1455213</v>
      </c>
    </row>
    <row r="18" spans="1:87" s="122" customFormat="1" ht="12" customHeight="1">
      <c r="A18" s="118" t="s">
        <v>42</v>
      </c>
      <c r="B18" s="133" t="s">
        <v>242</v>
      </c>
      <c r="C18" s="118" t="s">
        <v>243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6440</v>
      </c>
      <c r="M18" s="130">
        <f t="shared" si="3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6440</v>
      </c>
      <c r="X18" s="130">
        <v>6440</v>
      </c>
      <c r="Y18" s="130">
        <v>0</v>
      </c>
      <c r="Z18" s="130">
        <v>0</v>
      </c>
      <c r="AA18" s="130">
        <v>0</v>
      </c>
      <c r="AB18" s="131">
        <v>4261</v>
      </c>
      <c r="AC18" s="130">
        <v>0</v>
      </c>
      <c r="AD18" s="130">
        <v>0</v>
      </c>
      <c r="AE18" s="130">
        <f t="shared" si="6"/>
        <v>6440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555</v>
      </c>
      <c r="AN18" s="130">
        <f t="shared" si="9"/>
        <v>1352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1352</v>
      </c>
      <c r="AZ18" s="130">
        <v>1352</v>
      </c>
      <c r="BA18" s="130">
        <v>0</v>
      </c>
      <c r="BB18" s="130">
        <v>0</v>
      </c>
      <c r="BC18" s="130">
        <v>0</v>
      </c>
      <c r="BD18" s="131">
        <v>4221</v>
      </c>
      <c r="BE18" s="130">
        <v>0</v>
      </c>
      <c r="BF18" s="130">
        <v>0</v>
      </c>
      <c r="BG18" s="130">
        <f t="shared" si="13"/>
        <v>1352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555</v>
      </c>
      <c r="BP18" s="130">
        <f t="shared" si="14"/>
        <v>7792</v>
      </c>
      <c r="BQ18" s="130">
        <f t="shared" si="14"/>
        <v>0</v>
      </c>
      <c r="BR18" s="130">
        <f t="shared" si="14"/>
        <v>0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6"/>
        <v>0</v>
      </c>
      <c r="BZ18" s="130">
        <f t="shared" si="17"/>
        <v>0</v>
      </c>
      <c r="CA18" s="130">
        <f t="shared" si="18"/>
        <v>7792</v>
      </c>
      <c r="CB18" s="130">
        <f t="shared" si="19"/>
        <v>7792</v>
      </c>
      <c r="CC18" s="130">
        <f t="shared" si="20"/>
        <v>0</v>
      </c>
      <c r="CD18" s="130">
        <f t="shared" si="21"/>
        <v>0</v>
      </c>
      <c r="CE18" s="130">
        <f t="shared" si="22"/>
        <v>0</v>
      </c>
      <c r="CF18" s="131">
        <f t="shared" si="23"/>
        <v>8482</v>
      </c>
      <c r="CG18" s="130">
        <f t="shared" si="24"/>
        <v>0</v>
      </c>
      <c r="CH18" s="130">
        <f t="shared" si="25"/>
        <v>0</v>
      </c>
      <c r="CI18" s="130">
        <f t="shared" si="26"/>
        <v>7792</v>
      </c>
    </row>
    <row r="19" spans="1:87" s="122" customFormat="1" ht="12" customHeight="1">
      <c r="A19" s="118" t="s">
        <v>42</v>
      </c>
      <c r="B19" s="133" t="s">
        <v>244</v>
      </c>
      <c r="C19" s="118" t="s">
        <v>245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106230</v>
      </c>
      <c r="M19" s="130">
        <f t="shared" si="3"/>
        <v>2675</v>
      </c>
      <c r="N19" s="130">
        <v>2675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103555</v>
      </c>
      <c r="X19" s="130">
        <v>103555</v>
      </c>
      <c r="Y19" s="130">
        <v>0</v>
      </c>
      <c r="Z19" s="130">
        <v>0</v>
      </c>
      <c r="AA19" s="130">
        <v>0</v>
      </c>
      <c r="AB19" s="131">
        <v>29901</v>
      </c>
      <c r="AC19" s="130">
        <v>0</v>
      </c>
      <c r="AD19" s="130">
        <v>7740</v>
      </c>
      <c r="AE19" s="130">
        <f t="shared" si="6"/>
        <v>113970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5030</v>
      </c>
      <c r="AN19" s="130">
        <f t="shared" si="9"/>
        <v>650</v>
      </c>
      <c r="AO19" s="130">
        <f t="shared" si="10"/>
        <v>650</v>
      </c>
      <c r="AP19" s="130">
        <v>650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38266</v>
      </c>
      <c r="BE19" s="130">
        <v>0</v>
      </c>
      <c r="BF19" s="130">
        <v>3384</v>
      </c>
      <c r="BG19" s="130">
        <f t="shared" si="13"/>
        <v>4034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5030</v>
      </c>
      <c r="BP19" s="130">
        <f t="shared" si="14"/>
        <v>106880</v>
      </c>
      <c r="BQ19" s="130">
        <f t="shared" si="14"/>
        <v>3325</v>
      </c>
      <c r="BR19" s="130">
        <f t="shared" si="14"/>
        <v>3325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6"/>
        <v>0</v>
      </c>
      <c r="BZ19" s="130">
        <f t="shared" si="17"/>
        <v>0</v>
      </c>
      <c r="CA19" s="130">
        <f t="shared" si="18"/>
        <v>103555</v>
      </c>
      <c r="CB19" s="130">
        <f t="shared" si="19"/>
        <v>103555</v>
      </c>
      <c r="CC19" s="130">
        <f t="shared" si="20"/>
        <v>0</v>
      </c>
      <c r="CD19" s="130">
        <f t="shared" si="21"/>
        <v>0</v>
      </c>
      <c r="CE19" s="130">
        <f t="shared" si="22"/>
        <v>0</v>
      </c>
      <c r="CF19" s="131">
        <f t="shared" si="23"/>
        <v>68167</v>
      </c>
      <c r="CG19" s="130">
        <f t="shared" si="24"/>
        <v>0</v>
      </c>
      <c r="CH19" s="130">
        <f t="shared" si="25"/>
        <v>11124</v>
      </c>
      <c r="CI19" s="130">
        <f t="shared" si="26"/>
        <v>118004</v>
      </c>
    </row>
    <row r="20" spans="1:87" s="122" customFormat="1" ht="12" customHeight="1">
      <c r="A20" s="118" t="s">
        <v>42</v>
      </c>
      <c r="B20" s="133" t="s">
        <v>246</v>
      </c>
      <c r="C20" s="118" t="s">
        <v>247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38291</v>
      </c>
      <c r="M20" s="130">
        <f t="shared" si="3"/>
        <v>2665</v>
      </c>
      <c r="N20" s="130">
        <v>0</v>
      </c>
      <c r="O20" s="130">
        <v>0</v>
      </c>
      <c r="P20" s="130">
        <v>2665</v>
      </c>
      <c r="Q20" s="130">
        <v>0</v>
      </c>
      <c r="R20" s="130">
        <f t="shared" si="4"/>
        <v>4311</v>
      </c>
      <c r="S20" s="130">
        <v>0</v>
      </c>
      <c r="T20" s="130">
        <v>4311</v>
      </c>
      <c r="U20" s="130">
        <v>0</v>
      </c>
      <c r="V20" s="130">
        <v>0</v>
      </c>
      <c r="W20" s="130">
        <f t="shared" si="5"/>
        <v>31315</v>
      </c>
      <c r="X20" s="130">
        <v>31315</v>
      </c>
      <c r="Y20" s="130">
        <v>0</v>
      </c>
      <c r="Z20" s="130">
        <v>0</v>
      </c>
      <c r="AA20" s="130">
        <v>0</v>
      </c>
      <c r="AB20" s="131">
        <v>32112</v>
      </c>
      <c r="AC20" s="130">
        <v>0</v>
      </c>
      <c r="AD20" s="130">
        <v>134879</v>
      </c>
      <c r="AE20" s="130">
        <f t="shared" si="6"/>
        <v>173170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4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48127</v>
      </c>
      <c r="BE20" s="130">
        <v>4</v>
      </c>
      <c r="BF20" s="130">
        <v>4364</v>
      </c>
      <c r="BG20" s="130">
        <f t="shared" si="13"/>
        <v>4368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38295</v>
      </c>
      <c r="BQ20" s="130">
        <f t="shared" si="14"/>
        <v>2665</v>
      </c>
      <c r="BR20" s="130">
        <f t="shared" si="14"/>
        <v>0</v>
      </c>
      <c r="BS20" s="130">
        <f t="shared" si="14"/>
        <v>0</v>
      </c>
      <c r="BT20" s="130">
        <f t="shared" si="14"/>
        <v>2665</v>
      </c>
      <c r="BU20" s="130">
        <f t="shared" si="14"/>
        <v>0</v>
      </c>
      <c r="BV20" s="130">
        <f t="shared" si="14"/>
        <v>4311</v>
      </c>
      <c r="BW20" s="130">
        <f t="shared" si="14"/>
        <v>0</v>
      </c>
      <c r="BX20" s="130">
        <f t="shared" si="15"/>
        <v>4311</v>
      </c>
      <c r="BY20" s="130">
        <f t="shared" si="16"/>
        <v>0</v>
      </c>
      <c r="BZ20" s="130">
        <f t="shared" si="17"/>
        <v>0</v>
      </c>
      <c r="CA20" s="130">
        <f t="shared" si="18"/>
        <v>31315</v>
      </c>
      <c r="CB20" s="130">
        <f t="shared" si="19"/>
        <v>31315</v>
      </c>
      <c r="CC20" s="130">
        <f t="shared" si="20"/>
        <v>0</v>
      </c>
      <c r="CD20" s="130">
        <f t="shared" si="21"/>
        <v>0</v>
      </c>
      <c r="CE20" s="130">
        <f t="shared" si="22"/>
        <v>0</v>
      </c>
      <c r="CF20" s="131">
        <f t="shared" si="23"/>
        <v>80239</v>
      </c>
      <c r="CG20" s="130">
        <f t="shared" si="24"/>
        <v>4</v>
      </c>
      <c r="CH20" s="130">
        <f t="shared" si="25"/>
        <v>139243</v>
      </c>
      <c r="CI20" s="130">
        <f t="shared" si="26"/>
        <v>177538</v>
      </c>
    </row>
    <row r="21" spans="1:87" s="122" customFormat="1" ht="12" customHeight="1">
      <c r="A21" s="118" t="s">
        <v>42</v>
      </c>
      <c r="B21" s="133" t="s">
        <v>248</v>
      </c>
      <c r="C21" s="118" t="s">
        <v>249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110676</v>
      </c>
      <c r="M21" s="130">
        <f t="shared" si="3"/>
        <v>9641</v>
      </c>
      <c r="N21" s="130">
        <v>9641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101035</v>
      </c>
      <c r="X21" s="130">
        <v>93504</v>
      </c>
      <c r="Y21" s="130">
        <v>4092</v>
      </c>
      <c r="Z21" s="130">
        <v>208</v>
      </c>
      <c r="AA21" s="130">
        <v>3231</v>
      </c>
      <c r="AB21" s="131">
        <v>117873</v>
      </c>
      <c r="AC21" s="130">
        <v>0</v>
      </c>
      <c r="AD21" s="130">
        <v>1577</v>
      </c>
      <c r="AE21" s="130">
        <f t="shared" si="6"/>
        <v>112253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17129</v>
      </c>
      <c r="AO21" s="130">
        <f t="shared" si="10"/>
        <v>4821</v>
      </c>
      <c r="AP21" s="130">
        <v>4821</v>
      </c>
      <c r="AQ21" s="130">
        <v>0</v>
      </c>
      <c r="AR21" s="130">
        <v>0</v>
      </c>
      <c r="AS21" s="130">
        <v>0</v>
      </c>
      <c r="AT21" s="130">
        <f t="shared" si="11"/>
        <v>333</v>
      </c>
      <c r="AU21" s="130">
        <v>0</v>
      </c>
      <c r="AV21" s="130">
        <v>0</v>
      </c>
      <c r="AW21" s="130">
        <v>333</v>
      </c>
      <c r="AX21" s="130">
        <v>0</v>
      </c>
      <c r="AY21" s="130">
        <f t="shared" si="12"/>
        <v>11975</v>
      </c>
      <c r="AZ21" s="130">
        <v>11975</v>
      </c>
      <c r="BA21" s="130">
        <v>0</v>
      </c>
      <c r="BB21" s="130">
        <v>0</v>
      </c>
      <c r="BC21" s="130">
        <v>0</v>
      </c>
      <c r="BD21" s="131">
        <v>16802</v>
      </c>
      <c r="BE21" s="130">
        <v>0</v>
      </c>
      <c r="BF21" s="130">
        <v>192</v>
      </c>
      <c r="BG21" s="130">
        <f t="shared" si="13"/>
        <v>17321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127805</v>
      </c>
      <c r="BQ21" s="130">
        <f t="shared" si="14"/>
        <v>14462</v>
      </c>
      <c r="BR21" s="130">
        <f t="shared" si="14"/>
        <v>14462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333</v>
      </c>
      <c r="BW21" s="130">
        <f t="shared" si="14"/>
        <v>0</v>
      </c>
      <c r="BX21" s="130">
        <f t="shared" si="15"/>
        <v>0</v>
      </c>
      <c r="BY21" s="130">
        <f t="shared" si="16"/>
        <v>333</v>
      </c>
      <c r="BZ21" s="130">
        <f t="shared" si="17"/>
        <v>0</v>
      </c>
      <c r="CA21" s="130">
        <f t="shared" si="18"/>
        <v>113010</v>
      </c>
      <c r="CB21" s="130">
        <f t="shared" si="19"/>
        <v>105479</v>
      </c>
      <c r="CC21" s="130">
        <f t="shared" si="20"/>
        <v>4092</v>
      </c>
      <c r="CD21" s="130">
        <f t="shared" si="21"/>
        <v>208</v>
      </c>
      <c r="CE21" s="130">
        <f t="shared" si="22"/>
        <v>3231</v>
      </c>
      <c r="CF21" s="131">
        <f t="shared" si="23"/>
        <v>134675</v>
      </c>
      <c r="CG21" s="130">
        <f t="shared" si="24"/>
        <v>0</v>
      </c>
      <c r="CH21" s="130">
        <f t="shared" si="25"/>
        <v>1769</v>
      </c>
      <c r="CI21" s="130">
        <f t="shared" si="26"/>
        <v>129574</v>
      </c>
    </row>
    <row r="22" spans="1:87" s="122" customFormat="1" ht="12" customHeight="1">
      <c r="A22" s="118" t="s">
        <v>42</v>
      </c>
      <c r="B22" s="133" t="s">
        <v>250</v>
      </c>
      <c r="C22" s="118" t="s">
        <v>220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75026</v>
      </c>
      <c r="M22" s="130">
        <f t="shared" si="3"/>
        <v>5669</v>
      </c>
      <c r="N22" s="130">
        <v>5669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69357</v>
      </c>
      <c r="X22" s="130">
        <v>68287</v>
      </c>
      <c r="Y22" s="130">
        <v>1026</v>
      </c>
      <c r="Z22" s="130">
        <v>44</v>
      </c>
      <c r="AA22" s="130">
        <v>0</v>
      </c>
      <c r="AB22" s="131">
        <v>66527</v>
      </c>
      <c r="AC22" s="130">
        <v>0</v>
      </c>
      <c r="AD22" s="130">
        <v>2205</v>
      </c>
      <c r="AE22" s="130">
        <f t="shared" si="6"/>
        <v>77231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13623</v>
      </c>
      <c r="AO22" s="130">
        <f t="shared" si="10"/>
        <v>1738</v>
      </c>
      <c r="AP22" s="130">
        <v>1738</v>
      </c>
      <c r="AQ22" s="130">
        <v>0</v>
      </c>
      <c r="AR22" s="130">
        <v>0</v>
      </c>
      <c r="AS22" s="130">
        <v>0</v>
      </c>
      <c r="AT22" s="130">
        <f t="shared" si="11"/>
        <v>836</v>
      </c>
      <c r="AU22" s="130">
        <v>533</v>
      </c>
      <c r="AV22" s="130">
        <v>303</v>
      </c>
      <c r="AW22" s="130">
        <v>0</v>
      </c>
      <c r="AX22" s="130">
        <v>0</v>
      </c>
      <c r="AY22" s="130">
        <f t="shared" si="12"/>
        <v>11049</v>
      </c>
      <c r="AZ22" s="130">
        <v>11049</v>
      </c>
      <c r="BA22" s="130">
        <v>0</v>
      </c>
      <c r="BB22" s="130">
        <v>0</v>
      </c>
      <c r="BC22" s="130">
        <v>0</v>
      </c>
      <c r="BD22" s="131">
        <v>14158</v>
      </c>
      <c r="BE22" s="130">
        <v>0</v>
      </c>
      <c r="BF22" s="130">
        <v>5012</v>
      </c>
      <c r="BG22" s="130">
        <f t="shared" si="13"/>
        <v>18635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88649</v>
      </c>
      <c r="BQ22" s="130">
        <f t="shared" si="14"/>
        <v>7407</v>
      </c>
      <c r="BR22" s="130">
        <f t="shared" si="14"/>
        <v>7407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836</v>
      </c>
      <c r="BW22" s="130">
        <f t="shared" si="14"/>
        <v>533</v>
      </c>
      <c r="BX22" s="130">
        <f t="shared" si="15"/>
        <v>303</v>
      </c>
      <c r="BY22" s="130">
        <f t="shared" si="16"/>
        <v>0</v>
      </c>
      <c r="BZ22" s="130">
        <f t="shared" si="17"/>
        <v>0</v>
      </c>
      <c r="CA22" s="130">
        <f t="shared" si="18"/>
        <v>80406</v>
      </c>
      <c r="CB22" s="130">
        <f t="shared" si="19"/>
        <v>79336</v>
      </c>
      <c r="CC22" s="130">
        <f t="shared" si="20"/>
        <v>1026</v>
      </c>
      <c r="CD22" s="130">
        <f t="shared" si="21"/>
        <v>44</v>
      </c>
      <c r="CE22" s="130">
        <f t="shared" si="22"/>
        <v>0</v>
      </c>
      <c r="CF22" s="131">
        <f t="shared" si="23"/>
        <v>80685</v>
      </c>
      <c r="CG22" s="130">
        <f t="shared" si="24"/>
        <v>0</v>
      </c>
      <c r="CH22" s="130">
        <f t="shared" si="25"/>
        <v>7217</v>
      </c>
      <c r="CI22" s="130">
        <f t="shared" si="26"/>
        <v>95866</v>
      </c>
    </row>
    <row r="23" spans="1:87" s="122" customFormat="1" ht="12" customHeight="1">
      <c r="A23" s="118" t="s">
        <v>42</v>
      </c>
      <c r="B23" s="133" t="s">
        <v>44</v>
      </c>
      <c r="C23" s="118" t="s">
        <v>45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0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0</v>
      </c>
      <c r="AC23" s="130">
        <v>0</v>
      </c>
      <c r="AD23" s="130">
        <v>0</v>
      </c>
      <c r="AE23" s="130">
        <f t="shared" si="6"/>
        <v>0</v>
      </c>
      <c r="AF23" s="130">
        <f t="shared" si="7"/>
        <v>21473</v>
      </c>
      <c r="AG23" s="130">
        <f t="shared" si="8"/>
        <v>21473</v>
      </c>
      <c r="AH23" s="130">
        <v>0</v>
      </c>
      <c r="AI23" s="130">
        <v>21473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223446</v>
      </c>
      <c r="AO23" s="130">
        <f t="shared" si="10"/>
        <v>71455</v>
      </c>
      <c r="AP23" s="130">
        <v>71455</v>
      </c>
      <c r="AQ23" s="130">
        <v>0</v>
      </c>
      <c r="AR23" s="130">
        <v>0</v>
      </c>
      <c r="AS23" s="130">
        <v>0</v>
      </c>
      <c r="AT23" s="130">
        <f t="shared" si="11"/>
        <v>120488</v>
      </c>
      <c r="AU23" s="130">
        <v>0</v>
      </c>
      <c r="AV23" s="130">
        <v>120488</v>
      </c>
      <c r="AW23" s="130">
        <v>0</v>
      </c>
      <c r="AX23" s="130">
        <v>0</v>
      </c>
      <c r="AY23" s="130">
        <f t="shared" si="12"/>
        <v>31503</v>
      </c>
      <c r="AZ23" s="130">
        <v>31503</v>
      </c>
      <c r="BA23" s="130">
        <v>0</v>
      </c>
      <c r="BB23" s="130">
        <v>0</v>
      </c>
      <c r="BC23" s="130">
        <v>0</v>
      </c>
      <c r="BD23" s="131">
        <v>0</v>
      </c>
      <c r="BE23" s="130">
        <v>0</v>
      </c>
      <c r="BF23" s="130">
        <v>3998</v>
      </c>
      <c r="BG23" s="130">
        <f t="shared" si="13"/>
        <v>248917</v>
      </c>
      <c r="BH23" s="130">
        <f t="shared" si="14"/>
        <v>21473</v>
      </c>
      <c r="BI23" s="130">
        <f t="shared" si="14"/>
        <v>21473</v>
      </c>
      <c r="BJ23" s="130">
        <f t="shared" si="14"/>
        <v>0</v>
      </c>
      <c r="BK23" s="130">
        <f t="shared" si="14"/>
        <v>21473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v>0</v>
      </c>
      <c r="BP23" s="130">
        <f t="shared" si="14"/>
        <v>223446</v>
      </c>
      <c r="BQ23" s="130">
        <f t="shared" si="14"/>
        <v>71455</v>
      </c>
      <c r="BR23" s="130">
        <f t="shared" si="14"/>
        <v>71455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120488</v>
      </c>
      <c r="BW23" s="130">
        <f t="shared" si="14"/>
        <v>0</v>
      </c>
      <c r="BX23" s="130">
        <f t="shared" si="15"/>
        <v>120488</v>
      </c>
      <c r="BY23" s="130">
        <f t="shared" si="16"/>
        <v>0</v>
      </c>
      <c r="BZ23" s="130">
        <f t="shared" si="17"/>
        <v>0</v>
      </c>
      <c r="CA23" s="130">
        <f t="shared" si="18"/>
        <v>31503</v>
      </c>
      <c r="CB23" s="130">
        <f t="shared" si="19"/>
        <v>31503</v>
      </c>
      <c r="CC23" s="130">
        <f t="shared" si="20"/>
        <v>0</v>
      </c>
      <c r="CD23" s="130">
        <f t="shared" si="21"/>
        <v>0</v>
      </c>
      <c r="CE23" s="130">
        <f t="shared" si="22"/>
        <v>0</v>
      </c>
      <c r="CF23" s="131">
        <v>0</v>
      </c>
      <c r="CG23" s="130">
        <f t="shared" si="24"/>
        <v>0</v>
      </c>
      <c r="CH23" s="130">
        <f t="shared" si="25"/>
        <v>3998</v>
      </c>
      <c r="CI23" s="130">
        <f t="shared" si="26"/>
        <v>248917</v>
      </c>
    </row>
    <row r="24" spans="1:87" s="122" customFormat="1" ht="12" customHeight="1">
      <c r="A24" s="118" t="s">
        <v>42</v>
      </c>
      <c r="B24" s="133" t="s">
        <v>46</v>
      </c>
      <c r="C24" s="118" t="s">
        <v>47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0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43554</v>
      </c>
      <c r="AG24" s="130">
        <f t="shared" si="8"/>
        <v>22271</v>
      </c>
      <c r="AH24" s="130">
        <v>0</v>
      </c>
      <c r="AI24" s="130">
        <v>0</v>
      </c>
      <c r="AJ24" s="130">
        <v>0</v>
      </c>
      <c r="AK24" s="130">
        <v>22271</v>
      </c>
      <c r="AL24" s="130">
        <v>21283</v>
      </c>
      <c r="AM24" s="131">
        <v>0</v>
      </c>
      <c r="AN24" s="130">
        <f t="shared" si="9"/>
        <v>331344</v>
      </c>
      <c r="AO24" s="130">
        <f t="shared" si="10"/>
        <v>157603</v>
      </c>
      <c r="AP24" s="130">
        <v>38555</v>
      </c>
      <c r="AQ24" s="130">
        <v>0</v>
      </c>
      <c r="AR24" s="130">
        <v>119048</v>
      </c>
      <c r="AS24" s="130">
        <v>0</v>
      </c>
      <c r="AT24" s="130">
        <f t="shared" si="11"/>
        <v>160648</v>
      </c>
      <c r="AU24" s="130">
        <v>0</v>
      </c>
      <c r="AV24" s="130">
        <v>160648</v>
      </c>
      <c r="AW24" s="130">
        <v>0</v>
      </c>
      <c r="AX24" s="130">
        <v>0</v>
      </c>
      <c r="AY24" s="130">
        <f t="shared" si="12"/>
        <v>13093</v>
      </c>
      <c r="AZ24" s="130">
        <v>0</v>
      </c>
      <c r="BA24" s="130">
        <v>0</v>
      </c>
      <c r="BB24" s="130">
        <v>0</v>
      </c>
      <c r="BC24" s="130">
        <v>13093</v>
      </c>
      <c r="BD24" s="131">
        <v>0</v>
      </c>
      <c r="BE24" s="130">
        <v>0</v>
      </c>
      <c r="BF24" s="130">
        <v>9014</v>
      </c>
      <c r="BG24" s="130">
        <f t="shared" si="13"/>
        <v>383912</v>
      </c>
      <c r="BH24" s="130">
        <f>SUM(D24,AF24)</f>
        <v>43554</v>
      </c>
      <c r="BI24" s="130">
        <f>SUM(E24,AG24)</f>
        <v>22271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22271</v>
      </c>
      <c r="BN24" s="130">
        <f>SUM(J24,AL24)</f>
        <v>21283</v>
      </c>
      <c r="BO24" s="131">
        <v>0</v>
      </c>
      <c r="BP24" s="130">
        <f>SUM(L24,AN24)</f>
        <v>331344</v>
      </c>
      <c r="BQ24" s="130">
        <f>SUM(M24,AO24)</f>
        <v>157603</v>
      </c>
      <c r="BR24" s="130">
        <f>SUM(N24,AP24)</f>
        <v>38555</v>
      </c>
      <c r="BS24" s="130">
        <f>SUM(O24,AQ24)</f>
        <v>0</v>
      </c>
      <c r="BT24" s="130">
        <f>SUM(P24,AR24)</f>
        <v>119048</v>
      </c>
      <c r="BU24" s="130">
        <f>SUM(Q24,AS24)</f>
        <v>0</v>
      </c>
      <c r="BV24" s="130">
        <f>SUM(R24,AT24)</f>
        <v>160648</v>
      </c>
      <c r="BW24" s="130">
        <f>SUM(S24,AU24)</f>
        <v>0</v>
      </c>
      <c r="BX24" s="130">
        <f t="shared" si="15"/>
        <v>160648</v>
      </c>
      <c r="BY24" s="130">
        <f t="shared" si="16"/>
        <v>0</v>
      </c>
      <c r="BZ24" s="130">
        <f t="shared" si="17"/>
        <v>0</v>
      </c>
      <c r="CA24" s="130">
        <f t="shared" si="18"/>
        <v>13093</v>
      </c>
      <c r="CB24" s="130">
        <f t="shared" si="19"/>
        <v>0</v>
      </c>
      <c r="CC24" s="130">
        <f t="shared" si="20"/>
        <v>0</v>
      </c>
      <c r="CD24" s="130">
        <f t="shared" si="21"/>
        <v>0</v>
      </c>
      <c r="CE24" s="130">
        <f t="shared" si="22"/>
        <v>13093</v>
      </c>
      <c r="CF24" s="131">
        <v>0</v>
      </c>
      <c r="CG24" s="130">
        <f t="shared" si="24"/>
        <v>0</v>
      </c>
      <c r="CH24" s="130">
        <f t="shared" si="25"/>
        <v>9014</v>
      </c>
      <c r="CI24" s="130">
        <f t="shared" si="26"/>
        <v>383912</v>
      </c>
    </row>
    <row r="25" spans="1:87" s="122" customFormat="1" ht="12" customHeight="1">
      <c r="A25" s="118" t="s">
        <v>42</v>
      </c>
      <c r="B25" s="133" t="s">
        <v>48</v>
      </c>
      <c r="C25" s="118" t="s">
        <v>49</v>
      </c>
      <c r="D25" s="130">
        <f t="shared" si="0"/>
        <v>73654</v>
      </c>
      <c r="E25" s="130">
        <f t="shared" si="1"/>
        <v>73654</v>
      </c>
      <c r="F25" s="130">
        <v>0</v>
      </c>
      <c r="G25" s="130">
        <v>73654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450573</v>
      </c>
      <c r="M25" s="130">
        <f t="shared" si="3"/>
        <v>130216</v>
      </c>
      <c r="N25" s="130">
        <v>111183</v>
      </c>
      <c r="O25" s="130">
        <v>0</v>
      </c>
      <c r="P25" s="130">
        <v>19033</v>
      </c>
      <c r="Q25" s="130">
        <v>0</v>
      </c>
      <c r="R25" s="130">
        <f t="shared" si="4"/>
        <v>238128</v>
      </c>
      <c r="S25" s="130">
        <v>0</v>
      </c>
      <c r="T25" s="130">
        <v>228677</v>
      </c>
      <c r="U25" s="130">
        <v>9451</v>
      </c>
      <c r="V25" s="130">
        <v>0</v>
      </c>
      <c r="W25" s="130">
        <f t="shared" si="5"/>
        <v>82229</v>
      </c>
      <c r="X25" s="130">
        <v>21</v>
      </c>
      <c r="Y25" s="130">
        <v>64916</v>
      </c>
      <c r="Z25" s="130">
        <v>14923</v>
      </c>
      <c r="AA25" s="130">
        <v>2369</v>
      </c>
      <c r="AB25" s="131">
        <v>0</v>
      </c>
      <c r="AC25" s="130">
        <v>0</v>
      </c>
      <c r="AD25" s="130">
        <v>48020</v>
      </c>
      <c r="AE25" s="130">
        <f t="shared" si="6"/>
        <v>572247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0</v>
      </c>
      <c r="BE25" s="130">
        <v>0</v>
      </c>
      <c r="BF25" s="130">
        <v>0</v>
      </c>
      <c r="BG25" s="130">
        <f t="shared" si="13"/>
        <v>0</v>
      </c>
      <c r="BH25" s="130">
        <f>SUM(D25,AF25)</f>
        <v>73654</v>
      </c>
      <c r="BI25" s="130">
        <f>SUM(E25,AG25)</f>
        <v>73654</v>
      </c>
      <c r="BJ25" s="130">
        <f>SUM(F25,AH25)</f>
        <v>0</v>
      </c>
      <c r="BK25" s="130">
        <f>SUM(G25,AI25)</f>
        <v>73654</v>
      </c>
      <c r="BL25" s="130">
        <f>SUM(H25,AJ25)</f>
        <v>0</v>
      </c>
      <c r="BM25" s="130">
        <f>SUM(I25,AK25)</f>
        <v>0</v>
      </c>
      <c r="BN25" s="130">
        <f>SUM(J25,AL25)</f>
        <v>0</v>
      </c>
      <c r="BO25" s="131">
        <v>0</v>
      </c>
      <c r="BP25" s="130">
        <f>SUM(L25,AN25)</f>
        <v>450573</v>
      </c>
      <c r="BQ25" s="130">
        <f>SUM(M25,AO25)</f>
        <v>130216</v>
      </c>
      <c r="BR25" s="130">
        <f>SUM(N25,AP25)</f>
        <v>111183</v>
      </c>
      <c r="BS25" s="130">
        <f>SUM(O25,AQ25)</f>
        <v>0</v>
      </c>
      <c r="BT25" s="130">
        <f>SUM(P25,AR25)</f>
        <v>19033</v>
      </c>
      <c r="BU25" s="130">
        <f>SUM(Q25,AS25)</f>
        <v>0</v>
      </c>
      <c r="BV25" s="130">
        <f>SUM(R25,AT25)</f>
        <v>238128</v>
      </c>
      <c r="BW25" s="130">
        <f>SUM(S25,AU25)</f>
        <v>0</v>
      </c>
      <c r="BX25" s="130">
        <f t="shared" si="15"/>
        <v>228677</v>
      </c>
      <c r="BY25" s="130">
        <f t="shared" si="16"/>
        <v>9451</v>
      </c>
      <c r="BZ25" s="130">
        <f t="shared" si="17"/>
        <v>0</v>
      </c>
      <c r="CA25" s="130">
        <f t="shared" si="18"/>
        <v>82229</v>
      </c>
      <c r="CB25" s="130">
        <f t="shared" si="19"/>
        <v>21</v>
      </c>
      <c r="CC25" s="130">
        <f t="shared" si="20"/>
        <v>64916</v>
      </c>
      <c r="CD25" s="130">
        <f t="shared" si="21"/>
        <v>14923</v>
      </c>
      <c r="CE25" s="130">
        <f t="shared" si="22"/>
        <v>2369</v>
      </c>
      <c r="CF25" s="131">
        <v>0</v>
      </c>
      <c r="CG25" s="130">
        <f t="shared" si="24"/>
        <v>0</v>
      </c>
      <c r="CH25" s="130">
        <f t="shared" si="25"/>
        <v>48020</v>
      </c>
      <c r="CI25" s="130">
        <f t="shared" si="26"/>
        <v>572247</v>
      </c>
    </row>
    <row r="26" spans="1:87" s="122" customFormat="1" ht="12" customHeight="1">
      <c r="A26" s="118" t="s">
        <v>42</v>
      </c>
      <c r="B26" s="133" t="s">
        <v>50</v>
      </c>
      <c r="C26" s="118" t="s">
        <v>51</v>
      </c>
      <c r="D26" s="130">
        <f t="shared" si="0"/>
        <v>77134</v>
      </c>
      <c r="E26" s="130">
        <f t="shared" si="1"/>
        <v>77134</v>
      </c>
      <c r="F26" s="130">
        <v>0</v>
      </c>
      <c r="G26" s="130">
        <v>0</v>
      </c>
      <c r="H26" s="130">
        <v>46351</v>
      </c>
      <c r="I26" s="130">
        <v>30783</v>
      </c>
      <c r="J26" s="130">
        <v>0</v>
      </c>
      <c r="K26" s="131">
        <v>0</v>
      </c>
      <c r="L26" s="130">
        <f t="shared" si="2"/>
        <v>694649</v>
      </c>
      <c r="M26" s="130">
        <f t="shared" si="3"/>
        <v>204148</v>
      </c>
      <c r="N26" s="130">
        <v>63668</v>
      </c>
      <c r="O26" s="130">
        <v>0</v>
      </c>
      <c r="P26" s="130">
        <v>133213</v>
      </c>
      <c r="Q26" s="130">
        <v>7267</v>
      </c>
      <c r="R26" s="130">
        <f t="shared" si="4"/>
        <v>374452</v>
      </c>
      <c r="S26" s="130">
        <v>0</v>
      </c>
      <c r="T26" s="130">
        <v>361100</v>
      </c>
      <c r="U26" s="130">
        <v>13352</v>
      </c>
      <c r="V26" s="130">
        <v>0</v>
      </c>
      <c r="W26" s="130">
        <f t="shared" si="5"/>
        <v>116049</v>
      </c>
      <c r="X26" s="130">
        <v>0</v>
      </c>
      <c r="Y26" s="130">
        <v>0</v>
      </c>
      <c r="Z26" s="130">
        <v>0</v>
      </c>
      <c r="AA26" s="130">
        <v>116049</v>
      </c>
      <c r="AB26" s="131">
        <v>0</v>
      </c>
      <c r="AC26" s="130">
        <v>0</v>
      </c>
      <c r="AD26" s="130">
        <v>900</v>
      </c>
      <c r="AE26" s="130">
        <f t="shared" si="6"/>
        <v>772683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68092</v>
      </c>
      <c r="AO26" s="130">
        <f t="shared" si="10"/>
        <v>22984</v>
      </c>
      <c r="AP26" s="130">
        <v>7661</v>
      </c>
      <c r="AQ26" s="130">
        <v>0</v>
      </c>
      <c r="AR26" s="130">
        <v>15323</v>
      </c>
      <c r="AS26" s="130">
        <v>0</v>
      </c>
      <c r="AT26" s="130">
        <f t="shared" si="11"/>
        <v>45108</v>
      </c>
      <c r="AU26" s="130">
        <v>0</v>
      </c>
      <c r="AV26" s="130">
        <v>45108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0</v>
      </c>
      <c r="BE26" s="130">
        <v>0</v>
      </c>
      <c r="BF26" s="130">
        <v>29159</v>
      </c>
      <c r="BG26" s="130">
        <f t="shared" si="13"/>
        <v>97251</v>
      </c>
      <c r="BH26" s="130">
        <f>SUM(D26,AF26)</f>
        <v>77134</v>
      </c>
      <c r="BI26" s="130">
        <f>SUM(E26,AG26)</f>
        <v>77134</v>
      </c>
      <c r="BJ26" s="130">
        <f>SUM(F26,AH26)</f>
        <v>0</v>
      </c>
      <c r="BK26" s="130">
        <f>SUM(G26,AI26)</f>
        <v>0</v>
      </c>
      <c r="BL26" s="130">
        <f>SUM(H26,AJ26)</f>
        <v>46351</v>
      </c>
      <c r="BM26" s="130">
        <f>SUM(I26,AK26)</f>
        <v>30783</v>
      </c>
      <c r="BN26" s="130">
        <f>SUM(J26,AL26)</f>
        <v>0</v>
      </c>
      <c r="BO26" s="131">
        <v>0</v>
      </c>
      <c r="BP26" s="130">
        <f>SUM(L26,AN26)</f>
        <v>762741</v>
      </c>
      <c r="BQ26" s="130">
        <f>SUM(M26,AO26)</f>
        <v>227132</v>
      </c>
      <c r="BR26" s="130">
        <f>SUM(N26,AP26)</f>
        <v>71329</v>
      </c>
      <c r="BS26" s="130">
        <f>SUM(O26,AQ26)</f>
        <v>0</v>
      </c>
      <c r="BT26" s="130">
        <f>SUM(P26,AR26)</f>
        <v>148536</v>
      </c>
      <c r="BU26" s="130">
        <f>SUM(Q26,AS26)</f>
        <v>7267</v>
      </c>
      <c r="BV26" s="130">
        <f>SUM(R26,AT26)</f>
        <v>419560</v>
      </c>
      <c r="BW26" s="130">
        <f>SUM(S26,AU26)</f>
        <v>0</v>
      </c>
      <c r="BX26" s="130">
        <f t="shared" si="15"/>
        <v>406208</v>
      </c>
      <c r="BY26" s="130">
        <f t="shared" si="16"/>
        <v>13352</v>
      </c>
      <c r="BZ26" s="130">
        <f t="shared" si="17"/>
        <v>0</v>
      </c>
      <c r="CA26" s="130">
        <f t="shared" si="18"/>
        <v>116049</v>
      </c>
      <c r="CB26" s="130">
        <f t="shared" si="19"/>
        <v>0</v>
      </c>
      <c r="CC26" s="130">
        <f t="shared" si="20"/>
        <v>0</v>
      </c>
      <c r="CD26" s="130">
        <f t="shared" si="21"/>
        <v>0</v>
      </c>
      <c r="CE26" s="130">
        <f t="shared" si="22"/>
        <v>116049</v>
      </c>
      <c r="CF26" s="131">
        <v>0</v>
      </c>
      <c r="CG26" s="130">
        <f t="shared" si="24"/>
        <v>0</v>
      </c>
      <c r="CH26" s="130">
        <f t="shared" si="25"/>
        <v>30059</v>
      </c>
      <c r="CI26" s="130">
        <f t="shared" si="26"/>
        <v>869934</v>
      </c>
    </row>
    <row r="27" spans="1:87" s="122" customFormat="1" ht="12" customHeight="1">
      <c r="A27" s="118" t="s">
        <v>42</v>
      </c>
      <c r="B27" s="133" t="s">
        <v>52</v>
      </c>
      <c r="C27" s="118" t="s">
        <v>53</v>
      </c>
      <c r="D27" s="130">
        <f t="shared" si="0"/>
        <v>28034</v>
      </c>
      <c r="E27" s="130">
        <f t="shared" si="1"/>
        <v>28034</v>
      </c>
      <c r="F27" s="130">
        <v>0</v>
      </c>
      <c r="G27" s="130">
        <v>28034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1939494</v>
      </c>
      <c r="M27" s="130">
        <f t="shared" si="3"/>
        <v>544022</v>
      </c>
      <c r="N27" s="130">
        <v>474938</v>
      </c>
      <c r="O27" s="130">
        <v>0</v>
      </c>
      <c r="P27" s="130">
        <v>69084</v>
      </c>
      <c r="Q27" s="130">
        <v>0</v>
      </c>
      <c r="R27" s="130">
        <f t="shared" si="4"/>
        <v>605560</v>
      </c>
      <c r="S27" s="130">
        <v>0</v>
      </c>
      <c r="T27" s="130">
        <v>456656</v>
      </c>
      <c r="U27" s="130">
        <v>148904</v>
      </c>
      <c r="V27" s="130">
        <v>5801</v>
      </c>
      <c r="W27" s="130">
        <f t="shared" si="5"/>
        <v>777004</v>
      </c>
      <c r="X27" s="130">
        <v>0</v>
      </c>
      <c r="Y27" s="130">
        <v>626444</v>
      </c>
      <c r="Z27" s="130">
        <v>9398</v>
      </c>
      <c r="AA27" s="130">
        <v>141162</v>
      </c>
      <c r="AB27" s="131">
        <v>0</v>
      </c>
      <c r="AC27" s="130">
        <v>7107</v>
      </c>
      <c r="AD27" s="130">
        <v>232221</v>
      </c>
      <c r="AE27" s="130">
        <f t="shared" si="6"/>
        <v>2199749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0</v>
      </c>
      <c r="BE27" s="130">
        <v>0</v>
      </c>
      <c r="BF27" s="130">
        <v>0</v>
      </c>
      <c r="BG27" s="130">
        <f t="shared" si="13"/>
        <v>0</v>
      </c>
      <c r="BH27" s="130">
        <f>SUM(D27,AF27)</f>
        <v>28034</v>
      </c>
      <c r="BI27" s="130">
        <f>SUM(E27,AG27)</f>
        <v>28034</v>
      </c>
      <c r="BJ27" s="130">
        <f>SUM(F27,AH27)</f>
        <v>0</v>
      </c>
      <c r="BK27" s="130">
        <f>SUM(G27,AI27)</f>
        <v>28034</v>
      </c>
      <c r="BL27" s="130">
        <f>SUM(H27,AJ27)</f>
        <v>0</v>
      </c>
      <c r="BM27" s="130">
        <f>SUM(I27,AK27)</f>
        <v>0</v>
      </c>
      <c r="BN27" s="130">
        <f>SUM(J27,AL27)</f>
        <v>0</v>
      </c>
      <c r="BO27" s="131">
        <v>0</v>
      </c>
      <c r="BP27" s="130">
        <f>SUM(L27,AN27)</f>
        <v>1939494</v>
      </c>
      <c r="BQ27" s="130">
        <f>SUM(M27,AO27)</f>
        <v>544022</v>
      </c>
      <c r="BR27" s="130">
        <f>SUM(N27,AP27)</f>
        <v>474938</v>
      </c>
      <c r="BS27" s="130">
        <f>SUM(O27,AQ27)</f>
        <v>0</v>
      </c>
      <c r="BT27" s="130">
        <f>SUM(P27,AR27)</f>
        <v>69084</v>
      </c>
      <c r="BU27" s="130">
        <f>SUM(Q27,AS27)</f>
        <v>0</v>
      </c>
      <c r="BV27" s="130">
        <f>SUM(R27,AT27)</f>
        <v>605560</v>
      </c>
      <c r="BW27" s="130">
        <f>SUM(S27,AU27)</f>
        <v>0</v>
      </c>
      <c r="BX27" s="130">
        <f t="shared" si="15"/>
        <v>456656</v>
      </c>
      <c r="BY27" s="130">
        <f t="shared" si="16"/>
        <v>148904</v>
      </c>
      <c r="BZ27" s="130">
        <f t="shared" si="17"/>
        <v>5801</v>
      </c>
      <c r="CA27" s="130">
        <f t="shared" si="18"/>
        <v>777004</v>
      </c>
      <c r="CB27" s="130">
        <f t="shared" si="19"/>
        <v>0</v>
      </c>
      <c r="CC27" s="130">
        <f t="shared" si="20"/>
        <v>626444</v>
      </c>
      <c r="CD27" s="130">
        <f t="shared" si="21"/>
        <v>9398</v>
      </c>
      <c r="CE27" s="130">
        <f t="shared" si="22"/>
        <v>141162</v>
      </c>
      <c r="CF27" s="131">
        <v>0</v>
      </c>
      <c r="CG27" s="130">
        <f t="shared" si="24"/>
        <v>7107</v>
      </c>
      <c r="CH27" s="130">
        <f t="shared" si="25"/>
        <v>232221</v>
      </c>
      <c r="CI27" s="130">
        <f t="shared" si="26"/>
        <v>2199749</v>
      </c>
    </row>
    <row r="28" spans="1:87" s="122" customFormat="1" ht="12" customHeight="1">
      <c r="A28" s="118" t="s">
        <v>42</v>
      </c>
      <c r="B28" s="133" t="s">
        <v>54</v>
      </c>
      <c r="C28" s="118" t="s">
        <v>55</v>
      </c>
      <c r="D28" s="130">
        <f t="shared" si="0"/>
        <v>417344</v>
      </c>
      <c r="E28" s="130">
        <f t="shared" si="1"/>
        <v>1239</v>
      </c>
      <c r="F28" s="130">
        <v>0</v>
      </c>
      <c r="G28" s="130">
        <v>0</v>
      </c>
      <c r="H28" s="130">
        <v>0</v>
      </c>
      <c r="I28" s="130">
        <v>1239</v>
      </c>
      <c r="J28" s="130">
        <v>416105</v>
      </c>
      <c r="K28" s="131">
        <v>0</v>
      </c>
      <c r="L28" s="130">
        <f t="shared" si="2"/>
        <v>41908</v>
      </c>
      <c r="M28" s="130">
        <f t="shared" si="3"/>
        <v>41908</v>
      </c>
      <c r="N28" s="130">
        <v>41908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11795</v>
      </c>
      <c r="AE28" s="130">
        <f t="shared" si="6"/>
        <v>471047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0</v>
      </c>
      <c r="BH28" s="130">
        <f>SUM(D28,AF28)</f>
        <v>417344</v>
      </c>
      <c r="BI28" s="130">
        <f>SUM(E28,AG28)</f>
        <v>1239</v>
      </c>
      <c r="BJ28" s="130">
        <f>SUM(F28,AH28)</f>
        <v>0</v>
      </c>
      <c r="BK28" s="130">
        <f>SUM(G28,AI28)</f>
        <v>0</v>
      </c>
      <c r="BL28" s="130">
        <f>SUM(H28,AJ28)</f>
        <v>0</v>
      </c>
      <c r="BM28" s="130">
        <f>SUM(I28,AK28)</f>
        <v>1239</v>
      </c>
      <c r="BN28" s="130">
        <f>SUM(J28,AL28)</f>
        <v>416105</v>
      </c>
      <c r="BO28" s="131">
        <v>0</v>
      </c>
      <c r="BP28" s="130">
        <f>SUM(L28,AN28)</f>
        <v>41908</v>
      </c>
      <c r="BQ28" s="130">
        <f>SUM(M28,AO28)</f>
        <v>41908</v>
      </c>
      <c r="BR28" s="130">
        <f>SUM(N28,AP28)</f>
        <v>41908</v>
      </c>
      <c r="BS28" s="130">
        <f>SUM(O28,AQ28)</f>
        <v>0</v>
      </c>
      <c r="BT28" s="130">
        <f>SUM(P28,AR28)</f>
        <v>0</v>
      </c>
      <c r="BU28" s="130">
        <f>SUM(Q28,AS28)</f>
        <v>0</v>
      </c>
      <c r="BV28" s="130">
        <f>SUM(R28,AT28)</f>
        <v>0</v>
      </c>
      <c r="BW28" s="130">
        <f>SUM(S28,AU28)</f>
        <v>0</v>
      </c>
      <c r="BX28" s="130">
        <f t="shared" si="15"/>
        <v>0</v>
      </c>
      <c r="BY28" s="130">
        <f t="shared" si="16"/>
        <v>0</v>
      </c>
      <c r="BZ28" s="130">
        <f t="shared" si="17"/>
        <v>0</v>
      </c>
      <c r="CA28" s="130">
        <f t="shared" si="18"/>
        <v>0</v>
      </c>
      <c r="CB28" s="130">
        <f t="shared" si="19"/>
        <v>0</v>
      </c>
      <c r="CC28" s="130">
        <f t="shared" si="20"/>
        <v>0</v>
      </c>
      <c r="CD28" s="130">
        <f t="shared" si="21"/>
        <v>0</v>
      </c>
      <c r="CE28" s="130">
        <f t="shared" si="22"/>
        <v>0</v>
      </c>
      <c r="CF28" s="131">
        <v>0</v>
      </c>
      <c r="CG28" s="130">
        <f t="shared" si="24"/>
        <v>0</v>
      </c>
      <c r="CH28" s="130">
        <f t="shared" si="25"/>
        <v>11795</v>
      </c>
      <c r="CI28" s="130">
        <f t="shared" si="26"/>
        <v>471047</v>
      </c>
    </row>
  </sheetData>
  <sheetProtection/>
  <autoFilter ref="A6:CI28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255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256</v>
      </c>
      <c r="B2" s="149" t="s">
        <v>257</v>
      </c>
      <c r="C2" s="158" t="s">
        <v>258</v>
      </c>
      <c r="D2" s="112" t="s">
        <v>259</v>
      </c>
      <c r="E2" s="91"/>
      <c r="F2" s="91"/>
      <c r="G2" s="91"/>
      <c r="H2" s="91"/>
      <c r="I2" s="91"/>
      <c r="J2" s="112" t="s">
        <v>260</v>
      </c>
      <c r="K2" s="47"/>
      <c r="L2" s="47"/>
      <c r="M2" s="47"/>
      <c r="N2" s="47"/>
      <c r="O2" s="47"/>
      <c r="P2" s="47"/>
      <c r="Q2" s="92"/>
      <c r="R2" s="112" t="s">
        <v>261</v>
      </c>
      <c r="S2" s="47"/>
      <c r="T2" s="47"/>
      <c r="U2" s="47"/>
      <c r="V2" s="47"/>
      <c r="W2" s="47"/>
      <c r="X2" s="47"/>
      <c r="Y2" s="92"/>
      <c r="Z2" s="112" t="s">
        <v>262</v>
      </c>
      <c r="AA2" s="47"/>
      <c r="AB2" s="47"/>
      <c r="AC2" s="47"/>
      <c r="AD2" s="47"/>
      <c r="AE2" s="47"/>
      <c r="AF2" s="47"/>
      <c r="AG2" s="92"/>
      <c r="AH2" s="112" t="s">
        <v>263</v>
      </c>
      <c r="AI2" s="47"/>
      <c r="AJ2" s="47"/>
      <c r="AK2" s="47"/>
      <c r="AL2" s="47"/>
      <c r="AM2" s="47"/>
      <c r="AN2" s="47"/>
      <c r="AO2" s="92"/>
      <c r="AP2" s="112" t="s">
        <v>264</v>
      </c>
      <c r="AQ2" s="47"/>
      <c r="AR2" s="47"/>
      <c r="AS2" s="47"/>
      <c r="AT2" s="47"/>
      <c r="AU2" s="47"/>
      <c r="AV2" s="47"/>
      <c r="AW2" s="92"/>
      <c r="AX2" s="112" t="s">
        <v>265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266</v>
      </c>
      <c r="E4" s="47"/>
      <c r="F4" s="95"/>
      <c r="G4" s="96" t="s">
        <v>267</v>
      </c>
      <c r="H4" s="47"/>
      <c r="I4" s="95"/>
      <c r="J4" s="161" t="s">
        <v>268</v>
      </c>
      <c r="K4" s="158" t="s">
        <v>269</v>
      </c>
      <c r="L4" s="96" t="s">
        <v>266</v>
      </c>
      <c r="M4" s="47"/>
      <c r="N4" s="95"/>
      <c r="O4" s="96" t="s">
        <v>267</v>
      </c>
      <c r="P4" s="47"/>
      <c r="Q4" s="95"/>
      <c r="R4" s="161" t="s">
        <v>268</v>
      </c>
      <c r="S4" s="158" t="s">
        <v>269</v>
      </c>
      <c r="T4" s="96" t="s">
        <v>266</v>
      </c>
      <c r="U4" s="47"/>
      <c r="V4" s="95"/>
      <c r="W4" s="96" t="s">
        <v>267</v>
      </c>
      <c r="X4" s="47"/>
      <c r="Y4" s="95"/>
      <c r="Z4" s="161" t="s">
        <v>268</v>
      </c>
      <c r="AA4" s="158" t="s">
        <v>269</v>
      </c>
      <c r="AB4" s="96" t="s">
        <v>266</v>
      </c>
      <c r="AC4" s="47"/>
      <c r="AD4" s="95"/>
      <c r="AE4" s="96" t="s">
        <v>267</v>
      </c>
      <c r="AF4" s="47"/>
      <c r="AG4" s="95"/>
      <c r="AH4" s="161" t="s">
        <v>268</v>
      </c>
      <c r="AI4" s="158" t="s">
        <v>269</v>
      </c>
      <c r="AJ4" s="96" t="s">
        <v>266</v>
      </c>
      <c r="AK4" s="47"/>
      <c r="AL4" s="95"/>
      <c r="AM4" s="96" t="s">
        <v>267</v>
      </c>
      <c r="AN4" s="47"/>
      <c r="AO4" s="95"/>
      <c r="AP4" s="161" t="s">
        <v>268</v>
      </c>
      <c r="AQ4" s="158" t="s">
        <v>269</v>
      </c>
      <c r="AR4" s="96" t="s">
        <v>266</v>
      </c>
      <c r="AS4" s="47"/>
      <c r="AT4" s="95"/>
      <c r="AU4" s="96" t="s">
        <v>267</v>
      </c>
      <c r="AV4" s="47"/>
      <c r="AW4" s="95"/>
      <c r="AX4" s="161" t="s">
        <v>268</v>
      </c>
      <c r="AY4" s="158" t="s">
        <v>269</v>
      </c>
      <c r="AZ4" s="96" t="s">
        <v>266</v>
      </c>
      <c r="BA4" s="47"/>
      <c r="BB4" s="95"/>
      <c r="BC4" s="96" t="s">
        <v>267</v>
      </c>
      <c r="BD4" s="47"/>
      <c r="BE4" s="95"/>
    </row>
    <row r="5" spans="1:57" ht="22.5">
      <c r="A5" s="162"/>
      <c r="B5" s="150"/>
      <c r="C5" s="159"/>
      <c r="D5" s="113" t="s">
        <v>270</v>
      </c>
      <c r="E5" s="102" t="s">
        <v>271</v>
      </c>
      <c r="F5" s="53" t="s">
        <v>272</v>
      </c>
      <c r="G5" s="95" t="s">
        <v>270</v>
      </c>
      <c r="H5" s="102" t="s">
        <v>271</v>
      </c>
      <c r="I5" s="53" t="s">
        <v>272</v>
      </c>
      <c r="J5" s="162"/>
      <c r="K5" s="159"/>
      <c r="L5" s="113" t="s">
        <v>270</v>
      </c>
      <c r="M5" s="102" t="s">
        <v>271</v>
      </c>
      <c r="N5" s="53" t="s">
        <v>273</v>
      </c>
      <c r="O5" s="113" t="s">
        <v>270</v>
      </c>
      <c r="P5" s="102" t="s">
        <v>271</v>
      </c>
      <c r="Q5" s="53" t="s">
        <v>273</v>
      </c>
      <c r="R5" s="162"/>
      <c r="S5" s="159"/>
      <c r="T5" s="113" t="s">
        <v>270</v>
      </c>
      <c r="U5" s="102" t="s">
        <v>271</v>
      </c>
      <c r="V5" s="53" t="s">
        <v>273</v>
      </c>
      <c r="W5" s="113" t="s">
        <v>270</v>
      </c>
      <c r="X5" s="102" t="s">
        <v>271</v>
      </c>
      <c r="Y5" s="53" t="s">
        <v>273</v>
      </c>
      <c r="Z5" s="162"/>
      <c r="AA5" s="159"/>
      <c r="AB5" s="113" t="s">
        <v>270</v>
      </c>
      <c r="AC5" s="102" t="s">
        <v>271</v>
      </c>
      <c r="AD5" s="53" t="s">
        <v>273</v>
      </c>
      <c r="AE5" s="113" t="s">
        <v>270</v>
      </c>
      <c r="AF5" s="102" t="s">
        <v>271</v>
      </c>
      <c r="AG5" s="53" t="s">
        <v>273</v>
      </c>
      <c r="AH5" s="162"/>
      <c r="AI5" s="159"/>
      <c r="AJ5" s="113" t="s">
        <v>270</v>
      </c>
      <c r="AK5" s="102" t="s">
        <v>271</v>
      </c>
      <c r="AL5" s="53" t="s">
        <v>273</v>
      </c>
      <c r="AM5" s="113" t="s">
        <v>270</v>
      </c>
      <c r="AN5" s="102" t="s">
        <v>271</v>
      </c>
      <c r="AO5" s="53" t="s">
        <v>273</v>
      </c>
      <c r="AP5" s="162"/>
      <c r="AQ5" s="159"/>
      <c r="AR5" s="113" t="s">
        <v>270</v>
      </c>
      <c r="AS5" s="102" t="s">
        <v>271</v>
      </c>
      <c r="AT5" s="53" t="s">
        <v>273</v>
      </c>
      <c r="AU5" s="113" t="s">
        <v>270</v>
      </c>
      <c r="AV5" s="102" t="s">
        <v>271</v>
      </c>
      <c r="AW5" s="53" t="s">
        <v>273</v>
      </c>
      <c r="AX5" s="162"/>
      <c r="AY5" s="159"/>
      <c r="AZ5" s="113" t="s">
        <v>270</v>
      </c>
      <c r="BA5" s="102" t="s">
        <v>271</v>
      </c>
      <c r="BB5" s="53" t="s">
        <v>273</v>
      </c>
      <c r="BC5" s="113" t="s">
        <v>270</v>
      </c>
      <c r="BD5" s="102" t="s">
        <v>271</v>
      </c>
      <c r="BE5" s="53" t="s">
        <v>273</v>
      </c>
    </row>
    <row r="6" spans="1:57" s="127" customFormat="1" ht="13.5">
      <c r="A6" s="163"/>
      <c r="B6" s="151"/>
      <c r="C6" s="160"/>
      <c r="D6" s="114" t="s">
        <v>274</v>
      </c>
      <c r="E6" s="115" t="s">
        <v>274</v>
      </c>
      <c r="F6" s="115" t="s">
        <v>274</v>
      </c>
      <c r="G6" s="114" t="s">
        <v>274</v>
      </c>
      <c r="H6" s="115" t="s">
        <v>274</v>
      </c>
      <c r="I6" s="115" t="s">
        <v>274</v>
      </c>
      <c r="J6" s="163"/>
      <c r="K6" s="160"/>
      <c r="L6" s="114" t="s">
        <v>274</v>
      </c>
      <c r="M6" s="115" t="s">
        <v>274</v>
      </c>
      <c r="N6" s="115" t="s">
        <v>274</v>
      </c>
      <c r="O6" s="114" t="s">
        <v>274</v>
      </c>
      <c r="P6" s="115" t="s">
        <v>274</v>
      </c>
      <c r="Q6" s="115" t="s">
        <v>274</v>
      </c>
      <c r="R6" s="163"/>
      <c r="S6" s="160"/>
      <c r="T6" s="114" t="s">
        <v>274</v>
      </c>
      <c r="U6" s="115" t="s">
        <v>274</v>
      </c>
      <c r="V6" s="115" t="s">
        <v>274</v>
      </c>
      <c r="W6" s="114" t="s">
        <v>274</v>
      </c>
      <c r="X6" s="115" t="s">
        <v>274</v>
      </c>
      <c r="Y6" s="115" t="s">
        <v>274</v>
      </c>
      <c r="Z6" s="163"/>
      <c r="AA6" s="160"/>
      <c r="AB6" s="114" t="s">
        <v>274</v>
      </c>
      <c r="AC6" s="115" t="s">
        <v>274</v>
      </c>
      <c r="AD6" s="115" t="s">
        <v>274</v>
      </c>
      <c r="AE6" s="114" t="s">
        <v>274</v>
      </c>
      <c r="AF6" s="115" t="s">
        <v>274</v>
      </c>
      <c r="AG6" s="115" t="s">
        <v>274</v>
      </c>
      <c r="AH6" s="163"/>
      <c r="AI6" s="160"/>
      <c r="AJ6" s="114" t="s">
        <v>274</v>
      </c>
      <c r="AK6" s="115" t="s">
        <v>274</v>
      </c>
      <c r="AL6" s="115" t="s">
        <v>274</v>
      </c>
      <c r="AM6" s="114" t="s">
        <v>274</v>
      </c>
      <c r="AN6" s="115" t="s">
        <v>274</v>
      </c>
      <c r="AO6" s="115" t="s">
        <v>274</v>
      </c>
      <c r="AP6" s="163"/>
      <c r="AQ6" s="160"/>
      <c r="AR6" s="114" t="s">
        <v>274</v>
      </c>
      <c r="AS6" s="115" t="s">
        <v>274</v>
      </c>
      <c r="AT6" s="115" t="s">
        <v>274</v>
      </c>
      <c r="AU6" s="114" t="s">
        <v>274</v>
      </c>
      <c r="AV6" s="115" t="s">
        <v>274</v>
      </c>
      <c r="AW6" s="115" t="s">
        <v>274</v>
      </c>
      <c r="AX6" s="163"/>
      <c r="AY6" s="160"/>
      <c r="AZ6" s="114" t="s">
        <v>274</v>
      </c>
      <c r="BA6" s="115" t="s">
        <v>274</v>
      </c>
      <c r="BB6" s="115" t="s">
        <v>274</v>
      </c>
      <c r="BC6" s="114" t="s">
        <v>274</v>
      </c>
      <c r="BD6" s="115" t="s">
        <v>274</v>
      </c>
      <c r="BE6" s="115" t="s">
        <v>274</v>
      </c>
    </row>
    <row r="7" spans="1:57" s="122" customFormat="1" ht="12" customHeight="1">
      <c r="A7" s="190" t="s">
        <v>311</v>
      </c>
      <c r="B7" s="193">
        <v>16000</v>
      </c>
      <c r="C7" s="190" t="s">
        <v>253</v>
      </c>
      <c r="D7" s="192">
        <f>SUM(D8:D186)</f>
        <v>65367</v>
      </c>
      <c r="E7" s="192">
        <f>SUM(E8:E186)</f>
        <v>1734188</v>
      </c>
      <c r="F7" s="192">
        <f>SUM(F8:F186)</f>
        <v>1799555</v>
      </c>
      <c r="G7" s="192">
        <f>SUM(G8:G186)</f>
        <v>35602</v>
      </c>
      <c r="H7" s="192">
        <f>SUM(H8:H186)</f>
        <v>656941</v>
      </c>
      <c r="I7" s="192">
        <f>SUM(I8:I186)</f>
        <v>692543</v>
      </c>
      <c r="J7" s="194">
        <f>COUNTIF(J8:J186,"&lt;&gt;")</f>
        <v>14</v>
      </c>
      <c r="K7" s="194">
        <f>COUNTIF(K8:K186,"&lt;&gt;")</f>
        <v>14</v>
      </c>
      <c r="L7" s="192">
        <f>SUM(L8:L186)</f>
        <v>65367</v>
      </c>
      <c r="M7" s="192">
        <f>SUM(M8:M186)</f>
        <v>1734188</v>
      </c>
      <c r="N7" s="192">
        <f>SUM(N8:N186)</f>
        <v>1799555</v>
      </c>
      <c r="O7" s="192">
        <f>SUM(O8:O186)</f>
        <v>0</v>
      </c>
      <c r="P7" s="192">
        <f>SUM(P8:P186)</f>
        <v>70827</v>
      </c>
      <c r="Q7" s="192">
        <f>SUM(Q8:Q186)</f>
        <v>70827</v>
      </c>
      <c r="R7" s="194">
        <f>COUNTIF(R8:R186,"&lt;&gt;")</f>
        <v>9</v>
      </c>
      <c r="S7" s="194">
        <f>COUNTIF(S8:S186,"&lt;&gt;")</f>
        <v>9</v>
      </c>
      <c r="T7" s="192">
        <f>SUM(T8:T186)</f>
        <v>0</v>
      </c>
      <c r="U7" s="192">
        <f>SUM(U8:U186)</f>
        <v>0</v>
      </c>
      <c r="V7" s="192">
        <f>SUM(V8:V186)</f>
        <v>0</v>
      </c>
      <c r="W7" s="192">
        <f>SUM(W8:W186)</f>
        <v>35602</v>
      </c>
      <c r="X7" s="192">
        <f>SUM(X8:X186)</f>
        <v>586114</v>
      </c>
      <c r="Y7" s="192">
        <f>SUM(Y8:Y186)</f>
        <v>621716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311</v>
      </c>
      <c r="B8" s="133" t="s">
        <v>312</v>
      </c>
      <c r="C8" s="118" t="s">
        <v>313</v>
      </c>
      <c r="D8" s="120">
        <f aca="true" t="shared" si="0" ref="D8:D22">SUM(L8,T8,AB8,AJ8,AR8,AZ8)</f>
        <v>0</v>
      </c>
      <c r="E8" s="120">
        <f aca="true" t="shared" si="1" ref="E8:E22">SUM(M8,U8,AC8,AK8,AS8,BA8)</f>
        <v>662537</v>
      </c>
      <c r="F8" s="120">
        <f aca="true" t="shared" si="2" ref="F8:F22">SUM(D8:E8)</f>
        <v>662537</v>
      </c>
      <c r="G8" s="120">
        <f aca="true" t="shared" si="3" ref="G8:G22">SUM(O8,W8,AE8,AM8,AU8,BC8)</f>
        <v>30017</v>
      </c>
      <c r="H8" s="120">
        <f aca="true" t="shared" si="4" ref="H8:H22">SUM(P8,X8,AF8,AN8,AV8,BD8)</f>
        <v>228360</v>
      </c>
      <c r="I8" s="120">
        <f aca="true" t="shared" si="5" ref="I8:I22">SUM(G8:H8)</f>
        <v>258377</v>
      </c>
      <c r="J8" s="123" t="s">
        <v>314</v>
      </c>
      <c r="K8" s="124" t="s">
        <v>315</v>
      </c>
      <c r="L8" s="120">
        <v>0</v>
      </c>
      <c r="M8" s="120">
        <v>662537</v>
      </c>
      <c r="N8" s="120">
        <f aca="true" t="shared" si="6" ref="N8:N22">SUM(L8,+M8)</f>
        <v>662537</v>
      </c>
      <c r="O8" s="120">
        <v>0</v>
      </c>
      <c r="P8" s="120">
        <v>0</v>
      </c>
      <c r="Q8" s="120">
        <f aca="true" t="shared" si="7" ref="Q8:Q22">SUM(O8,+P8)</f>
        <v>0</v>
      </c>
      <c r="R8" s="123" t="s">
        <v>316</v>
      </c>
      <c r="S8" s="124" t="s">
        <v>317</v>
      </c>
      <c r="T8" s="120">
        <v>0</v>
      </c>
      <c r="U8" s="120">
        <v>0</v>
      </c>
      <c r="V8" s="120">
        <f aca="true" t="shared" si="8" ref="V8:V22">+SUM(T8,U8)</f>
        <v>0</v>
      </c>
      <c r="W8" s="120">
        <v>30017</v>
      </c>
      <c r="X8" s="120">
        <v>228360</v>
      </c>
      <c r="Y8" s="120">
        <f aca="true" t="shared" si="9" ref="Y8:Y22">+SUM(W8,X8)</f>
        <v>258377</v>
      </c>
      <c r="Z8" s="123"/>
      <c r="AA8" s="124"/>
      <c r="AB8" s="120">
        <v>0</v>
      </c>
      <c r="AC8" s="120">
        <v>0</v>
      </c>
      <c r="AD8" s="120">
        <f aca="true" t="shared" si="10" ref="AD8:AD22">+SUM(AB8,AC8)</f>
        <v>0</v>
      </c>
      <c r="AE8" s="120">
        <v>0</v>
      </c>
      <c r="AF8" s="120">
        <v>0</v>
      </c>
      <c r="AG8" s="120">
        <f aca="true" t="shared" si="11" ref="AG8:AG22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2">SUM(AJ8,+AK8)</f>
        <v>0</v>
      </c>
      <c r="AM8" s="120">
        <v>0</v>
      </c>
      <c r="AN8" s="120">
        <v>0</v>
      </c>
      <c r="AO8" s="120">
        <f aca="true" t="shared" si="13" ref="AO8:AO22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2">SUM(AR8,+AS8)</f>
        <v>0</v>
      </c>
      <c r="AU8" s="120">
        <v>0</v>
      </c>
      <c r="AV8" s="120">
        <v>0</v>
      </c>
      <c r="AW8" s="120">
        <f aca="true" t="shared" si="15" ref="AW8:AW22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2">SUM(AZ8,BA8)</f>
        <v>0</v>
      </c>
      <c r="BC8" s="120">
        <v>0</v>
      </c>
      <c r="BD8" s="120">
        <v>0</v>
      </c>
      <c r="BE8" s="120">
        <f aca="true" t="shared" si="17" ref="BE8:BE22">SUM(BC8,+BD8)</f>
        <v>0</v>
      </c>
    </row>
    <row r="9" spans="1:57" s="122" customFormat="1" ht="12" customHeight="1">
      <c r="A9" s="118" t="s">
        <v>311</v>
      </c>
      <c r="B9" s="133" t="s">
        <v>318</v>
      </c>
      <c r="C9" s="118" t="s">
        <v>319</v>
      </c>
      <c r="D9" s="120">
        <f t="shared" si="0"/>
        <v>47460</v>
      </c>
      <c r="E9" s="120">
        <f t="shared" si="1"/>
        <v>0</v>
      </c>
      <c r="F9" s="120">
        <f t="shared" si="2"/>
        <v>47460</v>
      </c>
      <c r="G9" s="120">
        <f t="shared" si="3"/>
        <v>0</v>
      </c>
      <c r="H9" s="120">
        <f t="shared" si="4"/>
        <v>24375</v>
      </c>
      <c r="I9" s="120">
        <f t="shared" si="5"/>
        <v>24375</v>
      </c>
      <c r="J9" s="123" t="s">
        <v>320</v>
      </c>
      <c r="K9" s="124" t="s">
        <v>329</v>
      </c>
      <c r="L9" s="120">
        <v>47460</v>
      </c>
      <c r="M9" s="120">
        <v>0</v>
      </c>
      <c r="N9" s="120">
        <f t="shared" si="6"/>
        <v>47460</v>
      </c>
      <c r="O9" s="120">
        <v>0</v>
      </c>
      <c r="P9" s="120">
        <v>0</v>
      </c>
      <c r="Q9" s="120">
        <f t="shared" si="7"/>
        <v>0</v>
      </c>
      <c r="R9" s="123" t="s">
        <v>321</v>
      </c>
      <c r="S9" s="124" t="s">
        <v>322</v>
      </c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24375</v>
      </c>
      <c r="Y9" s="120">
        <f t="shared" si="9"/>
        <v>24375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311</v>
      </c>
      <c r="B10" s="133" t="s">
        <v>323</v>
      </c>
      <c r="C10" s="118" t="s">
        <v>324</v>
      </c>
      <c r="D10" s="120">
        <f t="shared" si="0"/>
        <v>0</v>
      </c>
      <c r="E10" s="120">
        <f t="shared" si="1"/>
        <v>176521</v>
      </c>
      <c r="F10" s="120">
        <f t="shared" si="2"/>
        <v>176521</v>
      </c>
      <c r="G10" s="120">
        <f t="shared" si="3"/>
        <v>0</v>
      </c>
      <c r="H10" s="120">
        <f t="shared" si="4"/>
        <v>25415</v>
      </c>
      <c r="I10" s="120">
        <f t="shared" si="5"/>
        <v>25415</v>
      </c>
      <c r="J10" s="123" t="s">
        <v>325</v>
      </c>
      <c r="K10" s="124" t="s">
        <v>326</v>
      </c>
      <c r="L10" s="120">
        <v>0</v>
      </c>
      <c r="M10" s="120">
        <v>176521</v>
      </c>
      <c r="N10" s="120">
        <f t="shared" si="6"/>
        <v>176521</v>
      </c>
      <c r="O10" s="120">
        <v>0</v>
      </c>
      <c r="P10" s="120">
        <v>25415</v>
      </c>
      <c r="Q10" s="120">
        <f t="shared" si="7"/>
        <v>25415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311</v>
      </c>
      <c r="B11" s="133" t="s">
        <v>327</v>
      </c>
      <c r="C11" s="118" t="s">
        <v>328</v>
      </c>
      <c r="D11" s="120">
        <f t="shared" si="0"/>
        <v>12006</v>
      </c>
      <c r="E11" s="120">
        <f t="shared" si="1"/>
        <v>0</v>
      </c>
      <c r="F11" s="120">
        <f t="shared" si="2"/>
        <v>12006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320</v>
      </c>
      <c r="K11" s="124" t="s">
        <v>329</v>
      </c>
      <c r="L11" s="120">
        <v>12006</v>
      </c>
      <c r="M11" s="120">
        <v>0</v>
      </c>
      <c r="N11" s="120">
        <f t="shared" si="6"/>
        <v>12006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311</v>
      </c>
      <c r="B12" s="133" t="s">
        <v>330</v>
      </c>
      <c r="C12" s="118" t="s">
        <v>331</v>
      </c>
      <c r="D12" s="130">
        <f t="shared" si="0"/>
        <v>0</v>
      </c>
      <c r="E12" s="130">
        <f t="shared" si="1"/>
        <v>48536</v>
      </c>
      <c r="F12" s="130">
        <f t="shared" si="2"/>
        <v>48536</v>
      </c>
      <c r="G12" s="130">
        <f t="shared" si="3"/>
        <v>0</v>
      </c>
      <c r="H12" s="130">
        <f t="shared" si="4"/>
        <v>20322</v>
      </c>
      <c r="I12" s="130">
        <f t="shared" si="5"/>
        <v>20322</v>
      </c>
      <c r="J12" s="119" t="s">
        <v>314</v>
      </c>
      <c r="K12" s="118" t="s">
        <v>315</v>
      </c>
      <c r="L12" s="130">
        <v>0</v>
      </c>
      <c r="M12" s="130">
        <v>48536</v>
      </c>
      <c r="N12" s="130">
        <f t="shared" si="6"/>
        <v>48536</v>
      </c>
      <c r="O12" s="130">
        <v>0</v>
      </c>
      <c r="P12" s="130">
        <v>0</v>
      </c>
      <c r="Q12" s="130">
        <f t="shared" si="7"/>
        <v>0</v>
      </c>
      <c r="R12" s="119" t="s">
        <v>316</v>
      </c>
      <c r="S12" s="118" t="s">
        <v>317</v>
      </c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20322</v>
      </c>
      <c r="Y12" s="130">
        <f t="shared" si="9"/>
        <v>20322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311</v>
      </c>
      <c r="B13" s="133" t="s">
        <v>332</v>
      </c>
      <c r="C13" s="118" t="s">
        <v>333</v>
      </c>
      <c r="D13" s="130">
        <f t="shared" si="0"/>
        <v>0</v>
      </c>
      <c r="E13" s="130">
        <f t="shared" si="1"/>
        <v>169689</v>
      </c>
      <c r="F13" s="130">
        <f t="shared" si="2"/>
        <v>169689</v>
      </c>
      <c r="G13" s="130">
        <f t="shared" si="3"/>
        <v>0</v>
      </c>
      <c r="H13" s="130">
        <f t="shared" si="4"/>
        <v>14452</v>
      </c>
      <c r="I13" s="130">
        <f t="shared" si="5"/>
        <v>14452</v>
      </c>
      <c r="J13" s="119" t="s">
        <v>325</v>
      </c>
      <c r="K13" s="118" t="s">
        <v>326</v>
      </c>
      <c r="L13" s="130">
        <v>0</v>
      </c>
      <c r="M13" s="130">
        <v>169689</v>
      </c>
      <c r="N13" s="130">
        <f t="shared" si="6"/>
        <v>169689</v>
      </c>
      <c r="O13" s="130">
        <v>0</v>
      </c>
      <c r="P13" s="130">
        <v>14452</v>
      </c>
      <c r="Q13" s="130">
        <f t="shared" si="7"/>
        <v>14452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311</v>
      </c>
      <c r="B14" s="133" t="s">
        <v>334</v>
      </c>
      <c r="C14" s="118" t="s">
        <v>335</v>
      </c>
      <c r="D14" s="130">
        <f t="shared" si="0"/>
        <v>0</v>
      </c>
      <c r="E14" s="130">
        <f t="shared" si="1"/>
        <v>158147</v>
      </c>
      <c r="F14" s="130">
        <f t="shared" si="2"/>
        <v>158147</v>
      </c>
      <c r="G14" s="130">
        <f t="shared" si="3"/>
        <v>0</v>
      </c>
      <c r="H14" s="130">
        <f t="shared" si="4"/>
        <v>86278</v>
      </c>
      <c r="I14" s="130">
        <f t="shared" si="5"/>
        <v>86278</v>
      </c>
      <c r="J14" s="119" t="s">
        <v>336</v>
      </c>
      <c r="K14" s="118" t="s">
        <v>337</v>
      </c>
      <c r="L14" s="130">
        <v>0</v>
      </c>
      <c r="M14" s="130">
        <v>158147</v>
      </c>
      <c r="N14" s="130">
        <f t="shared" si="6"/>
        <v>158147</v>
      </c>
      <c r="O14" s="130">
        <v>0</v>
      </c>
      <c r="P14" s="130"/>
      <c r="Q14" s="130">
        <f t="shared" si="7"/>
        <v>0</v>
      </c>
      <c r="R14" s="119" t="s">
        <v>321</v>
      </c>
      <c r="S14" s="118" t="s">
        <v>322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86278</v>
      </c>
      <c r="Y14" s="130">
        <f t="shared" si="9"/>
        <v>86278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311</v>
      </c>
      <c r="B15" s="133" t="s">
        <v>338</v>
      </c>
      <c r="C15" s="118" t="s">
        <v>339</v>
      </c>
      <c r="D15" s="130">
        <f t="shared" si="0"/>
        <v>5901</v>
      </c>
      <c r="E15" s="130">
        <f t="shared" si="1"/>
        <v>0</v>
      </c>
      <c r="F15" s="130">
        <f t="shared" si="2"/>
        <v>5901</v>
      </c>
      <c r="G15" s="130">
        <f t="shared" si="3"/>
        <v>0</v>
      </c>
      <c r="H15" s="130">
        <f t="shared" si="4"/>
        <v>60680</v>
      </c>
      <c r="I15" s="130">
        <f t="shared" si="5"/>
        <v>60680</v>
      </c>
      <c r="J15" s="119" t="s">
        <v>320</v>
      </c>
      <c r="K15" s="118" t="s">
        <v>329</v>
      </c>
      <c r="L15" s="130">
        <v>5901</v>
      </c>
      <c r="M15" s="130">
        <v>0</v>
      </c>
      <c r="N15" s="130">
        <f t="shared" si="6"/>
        <v>5901</v>
      </c>
      <c r="O15" s="130">
        <v>0</v>
      </c>
      <c r="P15" s="130">
        <v>0</v>
      </c>
      <c r="Q15" s="130">
        <f t="shared" si="7"/>
        <v>0</v>
      </c>
      <c r="R15" s="119" t="s">
        <v>321</v>
      </c>
      <c r="S15" s="118" t="s">
        <v>322</v>
      </c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60680</v>
      </c>
      <c r="Y15" s="130">
        <f t="shared" si="9"/>
        <v>60680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311</v>
      </c>
      <c r="B16" s="133" t="s">
        <v>340</v>
      </c>
      <c r="C16" s="118" t="s">
        <v>341</v>
      </c>
      <c r="D16" s="130">
        <f t="shared" si="0"/>
        <v>0</v>
      </c>
      <c r="E16" s="130">
        <f t="shared" si="1"/>
        <v>268084</v>
      </c>
      <c r="F16" s="130">
        <f t="shared" si="2"/>
        <v>268084</v>
      </c>
      <c r="G16" s="130">
        <f t="shared" si="3"/>
        <v>0</v>
      </c>
      <c r="H16" s="130">
        <f t="shared" si="4"/>
        <v>75485</v>
      </c>
      <c r="I16" s="130">
        <f t="shared" si="5"/>
        <v>75485</v>
      </c>
      <c r="J16" s="119" t="s">
        <v>336</v>
      </c>
      <c r="K16" s="118" t="s">
        <v>337</v>
      </c>
      <c r="L16" s="130">
        <v>0</v>
      </c>
      <c r="M16" s="130">
        <v>268084</v>
      </c>
      <c r="N16" s="130">
        <f t="shared" si="6"/>
        <v>268084</v>
      </c>
      <c r="O16" s="130">
        <v>0</v>
      </c>
      <c r="P16" s="130">
        <v>0</v>
      </c>
      <c r="Q16" s="130">
        <f t="shared" si="7"/>
        <v>0</v>
      </c>
      <c r="R16" s="119" t="s">
        <v>321</v>
      </c>
      <c r="S16" s="118" t="s">
        <v>322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75485</v>
      </c>
      <c r="Y16" s="130">
        <f t="shared" si="9"/>
        <v>75485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311</v>
      </c>
      <c r="B17" s="133" t="s">
        <v>342</v>
      </c>
      <c r="C17" s="118" t="s">
        <v>343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311</v>
      </c>
      <c r="B18" s="133" t="s">
        <v>344</v>
      </c>
      <c r="C18" s="118" t="s">
        <v>345</v>
      </c>
      <c r="D18" s="130">
        <f t="shared" si="0"/>
        <v>0</v>
      </c>
      <c r="E18" s="130">
        <f t="shared" si="1"/>
        <v>4261</v>
      </c>
      <c r="F18" s="130">
        <f t="shared" si="2"/>
        <v>4261</v>
      </c>
      <c r="G18" s="130">
        <f t="shared" si="3"/>
        <v>555</v>
      </c>
      <c r="H18" s="130">
        <f t="shared" si="4"/>
        <v>4221</v>
      </c>
      <c r="I18" s="130">
        <f t="shared" si="5"/>
        <v>4776</v>
      </c>
      <c r="J18" s="119" t="s">
        <v>314</v>
      </c>
      <c r="K18" s="118" t="s">
        <v>315</v>
      </c>
      <c r="L18" s="130">
        <v>0</v>
      </c>
      <c r="M18" s="130">
        <v>4261</v>
      </c>
      <c r="N18" s="130">
        <f t="shared" si="6"/>
        <v>4261</v>
      </c>
      <c r="O18" s="130">
        <v>0</v>
      </c>
      <c r="P18" s="130">
        <v>0</v>
      </c>
      <c r="Q18" s="130">
        <f t="shared" si="7"/>
        <v>0</v>
      </c>
      <c r="R18" s="119" t="s">
        <v>316</v>
      </c>
      <c r="S18" s="118" t="s">
        <v>317</v>
      </c>
      <c r="T18" s="130">
        <v>0</v>
      </c>
      <c r="U18" s="130">
        <v>0</v>
      </c>
      <c r="V18" s="130">
        <f t="shared" si="8"/>
        <v>0</v>
      </c>
      <c r="W18" s="130">
        <v>555</v>
      </c>
      <c r="X18" s="130">
        <v>4221</v>
      </c>
      <c r="Y18" s="130">
        <f t="shared" si="9"/>
        <v>4776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311</v>
      </c>
      <c r="B19" s="133" t="s">
        <v>346</v>
      </c>
      <c r="C19" s="118" t="s">
        <v>347</v>
      </c>
      <c r="D19" s="130">
        <f t="shared" si="0"/>
        <v>0</v>
      </c>
      <c r="E19" s="130">
        <f t="shared" si="1"/>
        <v>29901</v>
      </c>
      <c r="F19" s="130">
        <f t="shared" si="2"/>
        <v>29901</v>
      </c>
      <c r="G19" s="130">
        <f t="shared" si="3"/>
        <v>5030</v>
      </c>
      <c r="H19" s="130">
        <f t="shared" si="4"/>
        <v>38266</v>
      </c>
      <c r="I19" s="130">
        <f t="shared" si="5"/>
        <v>43296</v>
      </c>
      <c r="J19" s="119" t="s">
        <v>314</v>
      </c>
      <c r="K19" s="118" t="s">
        <v>315</v>
      </c>
      <c r="L19" s="130">
        <v>0</v>
      </c>
      <c r="M19" s="130">
        <v>29901</v>
      </c>
      <c r="N19" s="130">
        <f t="shared" si="6"/>
        <v>29901</v>
      </c>
      <c r="O19" s="130">
        <v>0</v>
      </c>
      <c r="P19" s="130">
        <v>0</v>
      </c>
      <c r="Q19" s="130">
        <f t="shared" si="7"/>
        <v>0</v>
      </c>
      <c r="R19" s="119" t="s">
        <v>316</v>
      </c>
      <c r="S19" s="118" t="s">
        <v>317</v>
      </c>
      <c r="T19" s="130">
        <v>0</v>
      </c>
      <c r="U19" s="130">
        <v>0</v>
      </c>
      <c r="V19" s="130">
        <f t="shared" si="8"/>
        <v>0</v>
      </c>
      <c r="W19" s="130">
        <v>5030</v>
      </c>
      <c r="X19" s="130">
        <v>38266</v>
      </c>
      <c r="Y19" s="130">
        <f t="shared" si="9"/>
        <v>43296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311</v>
      </c>
      <c r="B20" s="133" t="s">
        <v>348</v>
      </c>
      <c r="C20" s="118" t="s">
        <v>349</v>
      </c>
      <c r="D20" s="130">
        <f t="shared" si="0"/>
        <v>0</v>
      </c>
      <c r="E20" s="130">
        <f t="shared" si="1"/>
        <v>32112</v>
      </c>
      <c r="F20" s="130">
        <f t="shared" si="2"/>
        <v>32112</v>
      </c>
      <c r="G20" s="130">
        <f t="shared" si="3"/>
        <v>0</v>
      </c>
      <c r="H20" s="130">
        <f t="shared" si="4"/>
        <v>48127</v>
      </c>
      <c r="I20" s="130">
        <f t="shared" si="5"/>
        <v>48127</v>
      </c>
      <c r="J20" s="119" t="s">
        <v>314</v>
      </c>
      <c r="K20" s="118" t="s">
        <v>315</v>
      </c>
      <c r="L20" s="130">
        <v>0</v>
      </c>
      <c r="M20" s="130">
        <v>32112</v>
      </c>
      <c r="N20" s="130">
        <f t="shared" si="6"/>
        <v>32112</v>
      </c>
      <c r="O20" s="130">
        <v>0</v>
      </c>
      <c r="P20" s="130">
        <v>0</v>
      </c>
      <c r="Q20" s="130">
        <f t="shared" si="7"/>
        <v>0</v>
      </c>
      <c r="R20" s="119" t="s">
        <v>316</v>
      </c>
      <c r="S20" s="118" t="s">
        <v>317</v>
      </c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48127</v>
      </c>
      <c r="Y20" s="130">
        <f t="shared" si="9"/>
        <v>48127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311</v>
      </c>
      <c r="B21" s="133" t="s">
        <v>350</v>
      </c>
      <c r="C21" s="118" t="s">
        <v>351</v>
      </c>
      <c r="D21" s="130">
        <f t="shared" si="0"/>
        <v>0</v>
      </c>
      <c r="E21" s="130">
        <f t="shared" si="1"/>
        <v>117873</v>
      </c>
      <c r="F21" s="130">
        <f t="shared" si="2"/>
        <v>117873</v>
      </c>
      <c r="G21" s="130">
        <f t="shared" si="3"/>
        <v>0</v>
      </c>
      <c r="H21" s="130">
        <f t="shared" si="4"/>
        <v>16802</v>
      </c>
      <c r="I21" s="130">
        <f t="shared" si="5"/>
        <v>16802</v>
      </c>
      <c r="J21" s="119" t="s">
        <v>325</v>
      </c>
      <c r="K21" s="118" t="s">
        <v>326</v>
      </c>
      <c r="L21" s="130">
        <v>0</v>
      </c>
      <c r="M21" s="130">
        <v>117873</v>
      </c>
      <c r="N21" s="130">
        <f t="shared" si="6"/>
        <v>117873</v>
      </c>
      <c r="O21" s="130">
        <v>0</v>
      </c>
      <c r="P21" s="130">
        <v>16802</v>
      </c>
      <c r="Q21" s="130">
        <f t="shared" si="7"/>
        <v>16802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311</v>
      </c>
      <c r="B22" s="133" t="s">
        <v>352</v>
      </c>
      <c r="C22" s="118" t="s">
        <v>221</v>
      </c>
      <c r="D22" s="130">
        <f t="shared" si="0"/>
        <v>0</v>
      </c>
      <c r="E22" s="130">
        <f t="shared" si="1"/>
        <v>66527</v>
      </c>
      <c r="F22" s="130">
        <f t="shared" si="2"/>
        <v>66527</v>
      </c>
      <c r="G22" s="130">
        <f t="shared" si="3"/>
        <v>0</v>
      </c>
      <c r="H22" s="130">
        <f t="shared" si="4"/>
        <v>14158</v>
      </c>
      <c r="I22" s="130">
        <f t="shared" si="5"/>
        <v>14158</v>
      </c>
      <c r="J22" s="119" t="s">
        <v>325</v>
      </c>
      <c r="K22" s="118" t="s">
        <v>326</v>
      </c>
      <c r="L22" s="130">
        <v>0</v>
      </c>
      <c r="M22" s="130">
        <v>66527</v>
      </c>
      <c r="N22" s="130">
        <f t="shared" si="6"/>
        <v>66527</v>
      </c>
      <c r="O22" s="130">
        <v>0</v>
      </c>
      <c r="P22" s="130">
        <v>14158</v>
      </c>
      <c r="Q22" s="130">
        <f t="shared" si="7"/>
        <v>14158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</sheetData>
  <sheetProtection/>
  <autoFilter ref="A6:BE22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353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256</v>
      </c>
      <c r="B2" s="149" t="s">
        <v>257</v>
      </c>
      <c r="C2" s="158" t="s">
        <v>269</v>
      </c>
      <c r="D2" s="167" t="s">
        <v>354</v>
      </c>
      <c r="E2" s="168"/>
      <c r="F2" s="116" t="s">
        <v>355</v>
      </c>
      <c r="G2" s="48"/>
      <c r="H2" s="48"/>
      <c r="I2" s="95"/>
      <c r="J2" s="116" t="s">
        <v>356</v>
      </c>
      <c r="K2" s="48"/>
      <c r="L2" s="48"/>
      <c r="M2" s="95"/>
      <c r="N2" s="116" t="s">
        <v>357</v>
      </c>
      <c r="O2" s="48"/>
      <c r="P2" s="48"/>
      <c r="Q2" s="95"/>
      <c r="R2" s="116" t="s">
        <v>358</v>
      </c>
      <c r="S2" s="48"/>
      <c r="T2" s="48"/>
      <c r="U2" s="95"/>
      <c r="V2" s="116" t="s">
        <v>359</v>
      </c>
      <c r="W2" s="48"/>
      <c r="X2" s="48"/>
      <c r="Y2" s="95"/>
      <c r="Z2" s="116" t="s">
        <v>360</v>
      </c>
      <c r="AA2" s="48"/>
      <c r="AB2" s="48"/>
      <c r="AC2" s="95"/>
      <c r="AD2" s="116" t="s">
        <v>361</v>
      </c>
      <c r="AE2" s="48"/>
      <c r="AF2" s="48"/>
      <c r="AG2" s="95"/>
      <c r="AH2" s="116" t="s">
        <v>362</v>
      </c>
      <c r="AI2" s="48"/>
      <c r="AJ2" s="48"/>
      <c r="AK2" s="95"/>
      <c r="AL2" s="116" t="s">
        <v>363</v>
      </c>
      <c r="AM2" s="48"/>
      <c r="AN2" s="48"/>
      <c r="AO2" s="95"/>
      <c r="AP2" s="116" t="s">
        <v>364</v>
      </c>
      <c r="AQ2" s="48"/>
      <c r="AR2" s="48"/>
      <c r="AS2" s="95"/>
      <c r="AT2" s="116" t="s">
        <v>365</v>
      </c>
      <c r="AU2" s="48"/>
      <c r="AV2" s="48"/>
      <c r="AW2" s="95"/>
      <c r="AX2" s="116" t="s">
        <v>366</v>
      </c>
      <c r="AY2" s="48"/>
      <c r="AZ2" s="48"/>
      <c r="BA2" s="95"/>
      <c r="BB2" s="116" t="s">
        <v>367</v>
      </c>
      <c r="BC2" s="48"/>
      <c r="BD2" s="48"/>
      <c r="BE2" s="95"/>
      <c r="BF2" s="116" t="s">
        <v>368</v>
      </c>
      <c r="BG2" s="48"/>
      <c r="BH2" s="48"/>
      <c r="BI2" s="95"/>
      <c r="BJ2" s="116" t="s">
        <v>369</v>
      </c>
      <c r="BK2" s="48"/>
      <c r="BL2" s="48"/>
      <c r="BM2" s="95"/>
      <c r="BN2" s="116" t="s">
        <v>370</v>
      </c>
      <c r="BO2" s="48"/>
      <c r="BP2" s="48"/>
      <c r="BQ2" s="95"/>
      <c r="BR2" s="116" t="s">
        <v>371</v>
      </c>
      <c r="BS2" s="48"/>
      <c r="BT2" s="48"/>
      <c r="BU2" s="95"/>
      <c r="BV2" s="116" t="s">
        <v>372</v>
      </c>
      <c r="BW2" s="48"/>
      <c r="BX2" s="48"/>
      <c r="BY2" s="95"/>
      <c r="BZ2" s="116" t="s">
        <v>373</v>
      </c>
      <c r="CA2" s="48"/>
      <c r="CB2" s="48"/>
      <c r="CC2" s="95"/>
      <c r="CD2" s="116" t="s">
        <v>374</v>
      </c>
      <c r="CE2" s="48"/>
      <c r="CF2" s="48"/>
      <c r="CG2" s="95"/>
      <c r="CH2" s="116" t="s">
        <v>375</v>
      </c>
      <c r="CI2" s="48"/>
      <c r="CJ2" s="48"/>
      <c r="CK2" s="95"/>
      <c r="CL2" s="116" t="s">
        <v>376</v>
      </c>
      <c r="CM2" s="48"/>
      <c r="CN2" s="48"/>
      <c r="CO2" s="95"/>
      <c r="CP2" s="116" t="s">
        <v>377</v>
      </c>
      <c r="CQ2" s="48"/>
      <c r="CR2" s="48"/>
      <c r="CS2" s="95"/>
      <c r="CT2" s="116" t="s">
        <v>378</v>
      </c>
      <c r="CU2" s="48"/>
      <c r="CV2" s="48"/>
      <c r="CW2" s="95"/>
      <c r="CX2" s="116" t="s">
        <v>379</v>
      </c>
      <c r="CY2" s="48"/>
      <c r="CZ2" s="48"/>
      <c r="DA2" s="95"/>
      <c r="DB2" s="116" t="s">
        <v>380</v>
      </c>
      <c r="DC2" s="48"/>
      <c r="DD2" s="48"/>
      <c r="DE2" s="95"/>
      <c r="DF2" s="116" t="s">
        <v>381</v>
      </c>
      <c r="DG2" s="48"/>
      <c r="DH2" s="48"/>
      <c r="DI2" s="95"/>
      <c r="DJ2" s="116" t="s">
        <v>382</v>
      </c>
      <c r="DK2" s="48"/>
      <c r="DL2" s="48"/>
      <c r="DM2" s="95"/>
      <c r="DN2" s="116" t="s">
        <v>383</v>
      </c>
      <c r="DO2" s="48"/>
      <c r="DP2" s="48"/>
      <c r="DQ2" s="95"/>
      <c r="DR2" s="116" t="s">
        <v>384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266</v>
      </c>
      <c r="E4" s="161" t="s">
        <v>267</v>
      </c>
      <c r="F4" s="161" t="s">
        <v>385</v>
      </c>
      <c r="G4" s="161" t="s">
        <v>258</v>
      </c>
      <c r="H4" s="161" t="s">
        <v>266</v>
      </c>
      <c r="I4" s="161" t="s">
        <v>267</v>
      </c>
      <c r="J4" s="161" t="s">
        <v>385</v>
      </c>
      <c r="K4" s="161" t="s">
        <v>258</v>
      </c>
      <c r="L4" s="161" t="s">
        <v>266</v>
      </c>
      <c r="M4" s="161" t="s">
        <v>267</v>
      </c>
      <c r="N4" s="161" t="s">
        <v>385</v>
      </c>
      <c r="O4" s="161" t="s">
        <v>258</v>
      </c>
      <c r="P4" s="161" t="s">
        <v>266</v>
      </c>
      <c r="Q4" s="161" t="s">
        <v>267</v>
      </c>
      <c r="R4" s="161" t="s">
        <v>385</v>
      </c>
      <c r="S4" s="161" t="s">
        <v>258</v>
      </c>
      <c r="T4" s="161" t="s">
        <v>266</v>
      </c>
      <c r="U4" s="161" t="s">
        <v>267</v>
      </c>
      <c r="V4" s="161" t="s">
        <v>385</v>
      </c>
      <c r="W4" s="161" t="s">
        <v>258</v>
      </c>
      <c r="X4" s="161" t="s">
        <v>266</v>
      </c>
      <c r="Y4" s="161" t="s">
        <v>267</v>
      </c>
      <c r="Z4" s="161" t="s">
        <v>385</v>
      </c>
      <c r="AA4" s="161" t="s">
        <v>258</v>
      </c>
      <c r="AB4" s="161" t="s">
        <v>266</v>
      </c>
      <c r="AC4" s="161" t="s">
        <v>267</v>
      </c>
      <c r="AD4" s="161" t="s">
        <v>385</v>
      </c>
      <c r="AE4" s="161" t="s">
        <v>258</v>
      </c>
      <c r="AF4" s="161" t="s">
        <v>266</v>
      </c>
      <c r="AG4" s="161" t="s">
        <v>267</v>
      </c>
      <c r="AH4" s="161" t="s">
        <v>385</v>
      </c>
      <c r="AI4" s="161" t="s">
        <v>258</v>
      </c>
      <c r="AJ4" s="161" t="s">
        <v>266</v>
      </c>
      <c r="AK4" s="161" t="s">
        <v>267</v>
      </c>
      <c r="AL4" s="161" t="s">
        <v>385</v>
      </c>
      <c r="AM4" s="161" t="s">
        <v>258</v>
      </c>
      <c r="AN4" s="161" t="s">
        <v>266</v>
      </c>
      <c r="AO4" s="161" t="s">
        <v>267</v>
      </c>
      <c r="AP4" s="161" t="s">
        <v>385</v>
      </c>
      <c r="AQ4" s="161" t="s">
        <v>258</v>
      </c>
      <c r="AR4" s="161" t="s">
        <v>266</v>
      </c>
      <c r="AS4" s="161" t="s">
        <v>267</v>
      </c>
      <c r="AT4" s="161" t="s">
        <v>385</v>
      </c>
      <c r="AU4" s="161" t="s">
        <v>258</v>
      </c>
      <c r="AV4" s="161" t="s">
        <v>266</v>
      </c>
      <c r="AW4" s="161" t="s">
        <v>267</v>
      </c>
      <c r="AX4" s="161" t="s">
        <v>385</v>
      </c>
      <c r="AY4" s="161" t="s">
        <v>258</v>
      </c>
      <c r="AZ4" s="161" t="s">
        <v>266</v>
      </c>
      <c r="BA4" s="161" t="s">
        <v>267</v>
      </c>
      <c r="BB4" s="161" t="s">
        <v>385</v>
      </c>
      <c r="BC4" s="161" t="s">
        <v>258</v>
      </c>
      <c r="BD4" s="161" t="s">
        <v>266</v>
      </c>
      <c r="BE4" s="161" t="s">
        <v>267</v>
      </c>
      <c r="BF4" s="161" t="s">
        <v>385</v>
      </c>
      <c r="BG4" s="161" t="s">
        <v>258</v>
      </c>
      <c r="BH4" s="161" t="s">
        <v>266</v>
      </c>
      <c r="BI4" s="161" t="s">
        <v>267</v>
      </c>
      <c r="BJ4" s="161" t="s">
        <v>385</v>
      </c>
      <c r="BK4" s="161" t="s">
        <v>258</v>
      </c>
      <c r="BL4" s="161" t="s">
        <v>266</v>
      </c>
      <c r="BM4" s="161" t="s">
        <v>267</v>
      </c>
      <c r="BN4" s="161" t="s">
        <v>385</v>
      </c>
      <c r="BO4" s="161" t="s">
        <v>258</v>
      </c>
      <c r="BP4" s="161" t="s">
        <v>266</v>
      </c>
      <c r="BQ4" s="161" t="s">
        <v>267</v>
      </c>
      <c r="BR4" s="161" t="s">
        <v>385</v>
      </c>
      <c r="BS4" s="161" t="s">
        <v>258</v>
      </c>
      <c r="BT4" s="161" t="s">
        <v>266</v>
      </c>
      <c r="BU4" s="161" t="s">
        <v>267</v>
      </c>
      <c r="BV4" s="161" t="s">
        <v>385</v>
      </c>
      <c r="BW4" s="161" t="s">
        <v>258</v>
      </c>
      <c r="BX4" s="161" t="s">
        <v>266</v>
      </c>
      <c r="BY4" s="161" t="s">
        <v>267</v>
      </c>
      <c r="BZ4" s="161" t="s">
        <v>385</v>
      </c>
      <c r="CA4" s="161" t="s">
        <v>258</v>
      </c>
      <c r="CB4" s="161" t="s">
        <v>266</v>
      </c>
      <c r="CC4" s="161" t="s">
        <v>267</v>
      </c>
      <c r="CD4" s="161" t="s">
        <v>385</v>
      </c>
      <c r="CE4" s="161" t="s">
        <v>258</v>
      </c>
      <c r="CF4" s="161" t="s">
        <v>266</v>
      </c>
      <c r="CG4" s="161" t="s">
        <v>267</v>
      </c>
      <c r="CH4" s="161" t="s">
        <v>385</v>
      </c>
      <c r="CI4" s="161" t="s">
        <v>258</v>
      </c>
      <c r="CJ4" s="161" t="s">
        <v>266</v>
      </c>
      <c r="CK4" s="161" t="s">
        <v>267</v>
      </c>
      <c r="CL4" s="161" t="s">
        <v>385</v>
      </c>
      <c r="CM4" s="161" t="s">
        <v>258</v>
      </c>
      <c r="CN4" s="161" t="s">
        <v>266</v>
      </c>
      <c r="CO4" s="161" t="s">
        <v>267</v>
      </c>
      <c r="CP4" s="161" t="s">
        <v>385</v>
      </c>
      <c r="CQ4" s="161" t="s">
        <v>258</v>
      </c>
      <c r="CR4" s="161" t="s">
        <v>266</v>
      </c>
      <c r="CS4" s="161" t="s">
        <v>267</v>
      </c>
      <c r="CT4" s="161" t="s">
        <v>385</v>
      </c>
      <c r="CU4" s="161" t="s">
        <v>258</v>
      </c>
      <c r="CV4" s="161" t="s">
        <v>266</v>
      </c>
      <c r="CW4" s="161" t="s">
        <v>267</v>
      </c>
      <c r="CX4" s="161" t="s">
        <v>385</v>
      </c>
      <c r="CY4" s="161" t="s">
        <v>258</v>
      </c>
      <c r="CZ4" s="161" t="s">
        <v>266</v>
      </c>
      <c r="DA4" s="161" t="s">
        <v>267</v>
      </c>
      <c r="DB4" s="161" t="s">
        <v>385</v>
      </c>
      <c r="DC4" s="161" t="s">
        <v>258</v>
      </c>
      <c r="DD4" s="161" t="s">
        <v>266</v>
      </c>
      <c r="DE4" s="161" t="s">
        <v>267</v>
      </c>
      <c r="DF4" s="161" t="s">
        <v>385</v>
      </c>
      <c r="DG4" s="161" t="s">
        <v>258</v>
      </c>
      <c r="DH4" s="161" t="s">
        <v>266</v>
      </c>
      <c r="DI4" s="161" t="s">
        <v>267</v>
      </c>
      <c r="DJ4" s="161" t="s">
        <v>385</v>
      </c>
      <c r="DK4" s="161" t="s">
        <v>258</v>
      </c>
      <c r="DL4" s="161" t="s">
        <v>266</v>
      </c>
      <c r="DM4" s="161" t="s">
        <v>267</v>
      </c>
      <c r="DN4" s="161" t="s">
        <v>385</v>
      </c>
      <c r="DO4" s="161" t="s">
        <v>258</v>
      </c>
      <c r="DP4" s="161" t="s">
        <v>266</v>
      </c>
      <c r="DQ4" s="161" t="s">
        <v>267</v>
      </c>
      <c r="DR4" s="161" t="s">
        <v>385</v>
      </c>
      <c r="DS4" s="161" t="s">
        <v>258</v>
      </c>
      <c r="DT4" s="161" t="s">
        <v>266</v>
      </c>
      <c r="DU4" s="161" t="s">
        <v>267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274</v>
      </c>
      <c r="E6" s="115" t="s">
        <v>274</v>
      </c>
      <c r="F6" s="166"/>
      <c r="G6" s="163"/>
      <c r="H6" s="115" t="s">
        <v>274</v>
      </c>
      <c r="I6" s="115" t="s">
        <v>274</v>
      </c>
      <c r="J6" s="166"/>
      <c r="K6" s="163"/>
      <c r="L6" s="115" t="s">
        <v>274</v>
      </c>
      <c r="M6" s="115" t="s">
        <v>274</v>
      </c>
      <c r="N6" s="166"/>
      <c r="O6" s="163"/>
      <c r="P6" s="115" t="s">
        <v>274</v>
      </c>
      <c r="Q6" s="115" t="s">
        <v>274</v>
      </c>
      <c r="R6" s="166"/>
      <c r="S6" s="163"/>
      <c r="T6" s="115" t="s">
        <v>274</v>
      </c>
      <c r="U6" s="115" t="s">
        <v>274</v>
      </c>
      <c r="V6" s="166"/>
      <c r="W6" s="163"/>
      <c r="X6" s="115" t="s">
        <v>274</v>
      </c>
      <c r="Y6" s="115" t="s">
        <v>274</v>
      </c>
      <c r="Z6" s="166"/>
      <c r="AA6" s="163"/>
      <c r="AB6" s="115" t="s">
        <v>274</v>
      </c>
      <c r="AC6" s="115" t="s">
        <v>274</v>
      </c>
      <c r="AD6" s="166"/>
      <c r="AE6" s="163"/>
      <c r="AF6" s="115" t="s">
        <v>274</v>
      </c>
      <c r="AG6" s="115" t="s">
        <v>274</v>
      </c>
      <c r="AH6" s="166"/>
      <c r="AI6" s="163"/>
      <c r="AJ6" s="115" t="s">
        <v>274</v>
      </c>
      <c r="AK6" s="115" t="s">
        <v>274</v>
      </c>
      <c r="AL6" s="166"/>
      <c r="AM6" s="163"/>
      <c r="AN6" s="115" t="s">
        <v>274</v>
      </c>
      <c r="AO6" s="115" t="s">
        <v>274</v>
      </c>
      <c r="AP6" s="166"/>
      <c r="AQ6" s="163"/>
      <c r="AR6" s="115" t="s">
        <v>274</v>
      </c>
      <c r="AS6" s="115" t="s">
        <v>274</v>
      </c>
      <c r="AT6" s="166"/>
      <c r="AU6" s="163"/>
      <c r="AV6" s="115" t="s">
        <v>274</v>
      </c>
      <c r="AW6" s="115" t="s">
        <v>274</v>
      </c>
      <c r="AX6" s="166"/>
      <c r="AY6" s="163"/>
      <c r="AZ6" s="115" t="s">
        <v>274</v>
      </c>
      <c r="BA6" s="115" t="s">
        <v>274</v>
      </c>
      <c r="BB6" s="166"/>
      <c r="BC6" s="163"/>
      <c r="BD6" s="115" t="s">
        <v>274</v>
      </c>
      <c r="BE6" s="115" t="s">
        <v>274</v>
      </c>
      <c r="BF6" s="166"/>
      <c r="BG6" s="163"/>
      <c r="BH6" s="115" t="s">
        <v>274</v>
      </c>
      <c r="BI6" s="115" t="s">
        <v>274</v>
      </c>
      <c r="BJ6" s="166"/>
      <c r="BK6" s="163"/>
      <c r="BL6" s="115" t="s">
        <v>274</v>
      </c>
      <c r="BM6" s="115" t="s">
        <v>274</v>
      </c>
      <c r="BN6" s="166"/>
      <c r="BO6" s="163"/>
      <c r="BP6" s="115" t="s">
        <v>274</v>
      </c>
      <c r="BQ6" s="115" t="s">
        <v>274</v>
      </c>
      <c r="BR6" s="166"/>
      <c r="BS6" s="163"/>
      <c r="BT6" s="115" t="s">
        <v>274</v>
      </c>
      <c r="BU6" s="115" t="s">
        <v>274</v>
      </c>
      <c r="BV6" s="166"/>
      <c r="BW6" s="163"/>
      <c r="BX6" s="115" t="s">
        <v>274</v>
      </c>
      <c r="BY6" s="115" t="s">
        <v>274</v>
      </c>
      <c r="BZ6" s="166"/>
      <c r="CA6" s="163"/>
      <c r="CB6" s="115" t="s">
        <v>274</v>
      </c>
      <c r="CC6" s="115" t="s">
        <v>274</v>
      </c>
      <c r="CD6" s="166"/>
      <c r="CE6" s="163"/>
      <c r="CF6" s="115" t="s">
        <v>274</v>
      </c>
      <c r="CG6" s="115" t="s">
        <v>274</v>
      </c>
      <c r="CH6" s="166"/>
      <c r="CI6" s="163"/>
      <c r="CJ6" s="115" t="s">
        <v>274</v>
      </c>
      <c r="CK6" s="115" t="s">
        <v>274</v>
      </c>
      <c r="CL6" s="166"/>
      <c r="CM6" s="163"/>
      <c r="CN6" s="115" t="s">
        <v>274</v>
      </c>
      <c r="CO6" s="115" t="s">
        <v>274</v>
      </c>
      <c r="CP6" s="166"/>
      <c r="CQ6" s="163"/>
      <c r="CR6" s="115" t="s">
        <v>274</v>
      </c>
      <c r="CS6" s="115" t="s">
        <v>274</v>
      </c>
      <c r="CT6" s="166"/>
      <c r="CU6" s="163"/>
      <c r="CV6" s="115" t="s">
        <v>274</v>
      </c>
      <c r="CW6" s="115" t="s">
        <v>274</v>
      </c>
      <c r="CX6" s="166"/>
      <c r="CY6" s="163"/>
      <c r="CZ6" s="115" t="s">
        <v>274</v>
      </c>
      <c r="DA6" s="115" t="s">
        <v>274</v>
      </c>
      <c r="DB6" s="166"/>
      <c r="DC6" s="163"/>
      <c r="DD6" s="115" t="s">
        <v>274</v>
      </c>
      <c r="DE6" s="115" t="s">
        <v>274</v>
      </c>
      <c r="DF6" s="166"/>
      <c r="DG6" s="163"/>
      <c r="DH6" s="115" t="s">
        <v>274</v>
      </c>
      <c r="DI6" s="115" t="s">
        <v>274</v>
      </c>
      <c r="DJ6" s="166"/>
      <c r="DK6" s="163"/>
      <c r="DL6" s="115" t="s">
        <v>274</v>
      </c>
      <c r="DM6" s="115" t="s">
        <v>274</v>
      </c>
      <c r="DN6" s="166"/>
      <c r="DO6" s="163"/>
      <c r="DP6" s="115" t="s">
        <v>274</v>
      </c>
      <c r="DQ6" s="115" t="s">
        <v>274</v>
      </c>
      <c r="DR6" s="166"/>
      <c r="DS6" s="163"/>
      <c r="DT6" s="115" t="s">
        <v>274</v>
      </c>
      <c r="DU6" s="115" t="s">
        <v>274</v>
      </c>
    </row>
    <row r="7" spans="1:125" s="122" customFormat="1" ht="12" customHeight="1">
      <c r="A7" s="190" t="s">
        <v>311</v>
      </c>
      <c r="B7" s="193">
        <v>16000</v>
      </c>
      <c r="C7" s="190" t="s">
        <v>253</v>
      </c>
      <c r="D7" s="192">
        <f>SUM(D8:D53)</f>
        <v>1799555</v>
      </c>
      <c r="E7" s="192">
        <f>SUM(E8:E53)</f>
        <v>692543</v>
      </c>
      <c r="F7" s="194">
        <f>COUNTIF(F8:F53,"&lt;&gt;")</f>
        <v>6</v>
      </c>
      <c r="G7" s="194">
        <f>COUNTIF(G8:G53,"&lt;&gt;")</f>
        <v>6</v>
      </c>
      <c r="H7" s="192">
        <f>SUM(H8:H53)</f>
        <v>1044665</v>
      </c>
      <c r="I7" s="192">
        <f>SUM(I8:I53)</f>
        <v>308167</v>
      </c>
      <c r="J7" s="194">
        <f>COUNTIF(J8:J53,"&lt;&gt;")</f>
        <v>6</v>
      </c>
      <c r="K7" s="194">
        <f>COUNTIF(K8:K53,"&lt;&gt;")</f>
        <v>6</v>
      </c>
      <c r="L7" s="192">
        <f>SUM(L8:L53)</f>
        <v>498315</v>
      </c>
      <c r="M7" s="192">
        <f>SUM(M8:M53)</f>
        <v>144026</v>
      </c>
      <c r="N7" s="194">
        <f>COUNTIF(N8:N53,"&lt;&gt;")</f>
        <v>5</v>
      </c>
      <c r="O7" s="194">
        <f>COUNTIF(O8:O53,"&lt;&gt;")</f>
        <v>5</v>
      </c>
      <c r="P7" s="192">
        <f>SUM(P8:P53)</f>
        <v>155886</v>
      </c>
      <c r="Q7" s="192">
        <f>SUM(Q8:Q53)</f>
        <v>125609</v>
      </c>
      <c r="R7" s="194">
        <f>COUNTIF(R8:R53,"&lt;&gt;")</f>
        <v>4</v>
      </c>
      <c r="S7" s="194">
        <f>COUNTIF(S8:S53,"&lt;&gt;")</f>
        <v>4</v>
      </c>
      <c r="T7" s="192">
        <f>SUM(T8:T53)</f>
        <v>96428</v>
      </c>
      <c r="U7" s="192">
        <f>SUM(U8:U53)</f>
        <v>109965</v>
      </c>
      <c r="V7" s="194">
        <f>COUNTIF(V8:V53,"&lt;&gt;")</f>
        <v>2</v>
      </c>
      <c r="W7" s="194">
        <f>COUNTIF(W8:W53,"&lt;&gt;")</f>
        <v>2</v>
      </c>
      <c r="X7" s="192">
        <f>SUM(X8:X53)</f>
        <v>4261</v>
      </c>
      <c r="Y7" s="192">
        <f>SUM(Y8:Y53)</f>
        <v>4776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311</v>
      </c>
      <c r="B8" s="133" t="s">
        <v>321</v>
      </c>
      <c r="C8" s="118" t="s">
        <v>322</v>
      </c>
      <c r="D8" s="120">
        <f aca="true" t="shared" si="0" ref="D8:D13">SUM(H8,L8,P8,T8,X8,AB8,AF8,AJ8,AN8,AR8,AV8,AZ8,BD8,BH8,BL8,BP8,BT8,BX8,CB8,CF8,CJ8,CN8,CR8,CV8,CZ8,DD8,DH8,DL8,DP8,DT8)</f>
        <v>0</v>
      </c>
      <c r="E8" s="120">
        <f aca="true" t="shared" si="1" ref="E8:E13">SUM(I8,M8,Q8,U8,Y8,AC8,AG8,AK8,AO8,AS8,AW8,BA8,BE8,BI8,BM8,BQ8,BU8,BY8,CC8,CG8,CK8,CO8,CS8,CW8,DA8,DE8,DI8,DM8,DQ8,DU8)</f>
        <v>246818</v>
      </c>
      <c r="F8" s="125" t="s">
        <v>318</v>
      </c>
      <c r="G8" s="124" t="s">
        <v>319</v>
      </c>
      <c r="H8" s="120">
        <v>0</v>
      </c>
      <c r="I8" s="120">
        <v>24375</v>
      </c>
      <c r="J8" s="125" t="s">
        <v>334</v>
      </c>
      <c r="K8" s="124" t="s">
        <v>335</v>
      </c>
      <c r="L8" s="120">
        <v>0</v>
      </c>
      <c r="M8" s="120">
        <v>86278</v>
      </c>
      <c r="N8" s="125" t="s">
        <v>338</v>
      </c>
      <c r="O8" s="124" t="s">
        <v>339</v>
      </c>
      <c r="P8" s="120">
        <v>0</v>
      </c>
      <c r="Q8" s="120">
        <v>60680</v>
      </c>
      <c r="R8" s="125" t="s">
        <v>340</v>
      </c>
      <c r="S8" s="124" t="s">
        <v>341</v>
      </c>
      <c r="T8" s="120">
        <v>0</v>
      </c>
      <c r="U8" s="120">
        <v>75485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311</v>
      </c>
      <c r="B9" s="133" t="s">
        <v>316</v>
      </c>
      <c r="C9" s="118" t="s">
        <v>317</v>
      </c>
      <c r="D9" s="120">
        <f t="shared" si="0"/>
        <v>0</v>
      </c>
      <c r="E9" s="120">
        <f t="shared" si="1"/>
        <v>374898</v>
      </c>
      <c r="F9" s="125" t="s">
        <v>312</v>
      </c>
      <c r="G9" s="124" t="s">
        <v>313</v>
      </c>
      <c r="H9" s="120">
        <v>0</v>
      </c>
      <c r="I9" s="120">
        <v>258377</v>
      </c>
      <c r="J9" s="125" t="s">
        <v>346</v>
      </c>
      <c r="K9" s="124" t="s">
        <v>347</v>
      </c>
      <c r="L9" s="120">
        <v>0</v>
      </c>
      <c r="M9" s="120">
        <v>43296</v>
      </c>
      <c r="N9" s="125" t="s">
        <v>348</v>
      </c>
      <c r="O9" s="124" t="s">
        <v>349</v>
      </c>
      <c r="P9" s="120">
        <v>0</v>
      </c>
      <c r="Q9" s="120">
        <v>48127</v>
      </c>
      <c r="R9" s="125" t="s">
        <v>330</v>
      </c>
      <c r="S9" s="124" t="s">
        <v>331</v>
      </c>
      <c r="T9" s="120">
        <v>0</v>
      </c>
      <c r="U9" s="120">
        <v>20322</v>
      </c>
      <c r="V9" s="125" t="s">
        <v>344</v>
      </c>
      <c r="W9" s="124" t="s">
        <v>345</v>
      </c>
      <c r="X9" s="120">
        <v>0</v>
      </c>
      <c r="Y9" s="120">
        <v>4776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311</v>
      </c>
      <c r="B10" s="133" t="s">
        <v>336</v>
      </c>
      <c r="C10" s="118" t="s">
        <v>337</v>
      </c>
      <c r="D10" s="120">
        <f t="shared" si="0"/>
        <v>426231</v>
      </c>
      <c r="E10" s="120">
        <f t="shared" si="1"/>
        <v>0</v>
      </c>
      <c r="F10" s="125" t="s">
        <v>334</v>
      </c>
      <c r="G10" s="124" t="s">
        <v>335</v>
      </c>
      <c r="H10" s="120">
        <v>158147</v>
      </c>
      <c r="I10" s="120">
        <v>0</v>
      </c>
      <c r="J10" s="125" t="s">
        <v>340</v>
      </c>
      <c r="K10" s="124" t="s">
        <v>341</v>
      </c>
      <c r="L10" s="120">
        <v>268084</v>
      </c>
      <c r="M10" s="120">
        <v>0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311</v>
      </c>
      <c r="B11" s="133" t="s">
        <v>325</v>
      </c>
      <c r="C11" s="118" t="s">
        <v>326</v>
      </c>
      <c r="D11" s="120">
        <f t="shared" si="0"/>
        <v>530610</v>
      </c>
      <c r="E11" s="120">
        <f t="shared" si="1"/>
        <v>70827</v>
      </c>
      <c r="F11" s="125" t="s">
        <v>323</v>
      </c>
      <c r="G11" s="124" t="s">
        <v>324</v>
      </c>
      <c r="H11" s="120">
        <v>176521</v>
      </c>
      <c r="I11" s="120">
        <v>25415</v>
      </c>
      <c r="J11" s="125" t="s">
        <v>332</v>
      </c>
      <c r="K11" s="124" t="s">
        <v>333</v>
      </c>
      <c r="L11" s="120">
        <v>169689</v>
      </c>
      <c r="M11" s="120">
        <v>14452</v>
      </c>
      <c r="N11" s="125" t="s">
        <v>350</v>
      </c>
      <c r="O11" s="124" t="s">
        <v>351</v>
      </c>
      <c r="P11" s="120">
        <v>117873</v>
      </c>
      <c r="Q11" s="120">
        <v>16802</v>
      </c>
      <c r="R11" s="125" t="s">
        <v>352</v>
      </c>
      <c r="S11" s="124" t="s">
        <v>221</v>
      </c>
      <c r="T11" s="120">
        <v>66527</v>
      </c>
      <c r="U11" s="120">
        <v>14158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311</v>
      </c>
      <c r="B12" s="133" t="s">
        <v>314</v>
      </c>
      <c r="C12" s="118" t="s">
        <v>315</v>
      </c>
      <c r="D12" s="130">
        <f t="shared" si="0"/>
        <v>777347</v>
      </c>
      <c r="E12" s="130">
        <f t="shared" si="1"/>
        <v>0</v>
      </c>
      <c r="F12" s="119" t="s">
        <v>312</v>
      </c>
      <c r="G12" s="118" t="s">
        <v>313</v>
      </c>
      <c r="H12" s="130">
        <v>662537</v>
      </c>
      <c r="I12" s="130">
        <v>0</v>
      </c>
      <c r="J12" s="119" t="s">
        <v>330</v>
      </c>
      <c r="K12" s="118" t="s">
        <v>331</v>
      </c>
      <c r="L12" s="130">
        <v>48536</v>
      </c>
      <c r="M12" s="130">
        <v>0</v>
      </c>
      <c r="N12" s="119" t="s">
        <v>348</v>
      </c>
      <c r="O12" s="118" t="s">
        <v>349</v>
      </c>
      <c r="P12" s="130">
        <v>32112</v>
      </c>
      <c r="Q12" s="130">
        <v>0</v>
      </c>
      <c r="R12" s="119" t="s">
        <v>346</v>
      </c>
      <c r="S12" s="118" t="s">
        <v>347</v>
      </c>
      <c r="T12" s="130">
        <v>29901</v>
      </c>
      <c r="U12" s="130">
        <v>0</v>
      </c>
      <c r="V12" s="119" t="s">
        <v>344</v>
      </c>
      <c r="W12" s="118" t="s">
        <v>345</v>
      </c>
      <c r="X12" s="130">
        <v>4261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311</v>
      </c>
      <c r="B13" s="133" t="s">
        <v>320</v>
      </c>
      <c r="C13" s="118" t="s">
        <v>329</v>
      </c>
      <c r="D13" s="130">
        <f t="shared" si="0"/>
        <v>65367</v>
      </c>
      <c r="E13" s="130">
        <f t="shared" si="1"/>
        <v>0</v>
      </c>
      <c r="F13" s="119" t="s">
        <v>318</v>
      </c>
      <c r="G13" s="118" t="s">
        <v>319</v>
      </c>
      <c r="H13" s="130">
        <v>47460</v>
      </c>
      <c r="I13" s="130">
        <v>0</v>
      </c>
      <c r="J13" s="119" t="s">
        <v>327</v>
      </c>
      <c r="K13" s="118" t="s">
        <v>328</v>
      </c>
      <c r="L13" s="130">
        <v>12006</v>
      </c>
      <c r="M13" s="130">
        <v>0</v>
      </c>
      <c r="N13" s="119" t="s">
        <v>338</v>
      </c>
      <c r="O13" s="118" t="s">
        <v>339</v>
      </c>
      <c r="P13" s="130">
        <v>5901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</sheetData>
  <sheetProtection/>
  <autoFilter ref="A6:DU13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108</v>
      </c>
      <c r="D2" s="25" t="s">
        <v>0</v>
      </c>
      <c r="E2" s="117" t="s">
        <v>109</v>
      </c>
      <c r="F2" s="3"/>
      <c r="G2" s="3"/>
      <c r="H2" s="3"/>
      <c r="I2" s="3"/>
      <c r="J2" s="3"/>
      <c r="K2" s="3"/>
      <c r="L2" s="3" t="str">
        <f>LEFT(D2,2)</f>
        <v>16</v>
      </c>
      <c r="M2" s="3" t="str">
        <f>IF(L2&lt;&gt;"",VLOOKUP(L2,$AK$6:$AL$52,2,FALSE),"-")</f>
        <v>富山県</v>
      </c>
      <c r="N2" s="3"/>
      <c r="O2" s="3"/>
      <c r="AC2" s="5">
        <f>IF(VALUE(D2)=0,0,1)</f>
        <v>1</v>
      </c>
      <c r="AD2" s="35" t="str">
        <f>IF(AC2=0,"",VLOOKUP(D2,'廃棄物事業経費（歳入）'!B7:C644,2,FALSE))</f>
        <v>合計</v>
      </c>
      <c r="AE2" s="35"/>
      <c r="AF2" s="36">
        <f>IF(AC2=0,1,IF(ISERROR(AD2),1,0))</f>
        <v>0</v>
      </c>
      <c r="AH2" s="99" t="s">
        <v>215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214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58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110</v>
      </c>
      <c r="C6" s="143"/>
      <c r="D6" s="137"/>
      <c r="E6" s="13" t="s">
        <v>89</v>
      </c>
      <c r="F6" s="14" t="s">
        <v>90</v>
      </c>
      <c r="H6" s="138" t="s">
        <v>111</v>
      </c>
      <c r="I6" s="139"/>
      <c r="J6" s="139"/>
      <c r="K6" s="169"/>
      <c r="L6" s="13" t="s">
        <v>89</v>
      </c>
      <c r="M6" s="13" t="s">
        <v>90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112</v>
      </c>
      <c r="AL6" s="28" t="s">
        <v>59</v>
      </c>
    </row>
    <row r="7" spans="2:38" ht="19.5" customHeight="1">
      <c r="B7" s="170" t="s">
        <v>94</v>
      </c>
      <c r="C7" s="171"/>
      <c r="D7" s="171"/>
      <c r="E7" s="17">
        <f aca="true" t="shared" si="0" ref="E7:E12">AF7</f>
        <v>122437</v>
      </c>
      <c r="F7" s="17">
        <f aca="true" t="shared" si="1" ref="F7:F12">AF14</f>
        <v>31642</v>
      </c>
      <c r="H7" s="172" t="s">
        <v>106</v>
      </c>
      <c r="I7" s="172" t="s">
        <v>113</v>
      </c>
      <c r="J7" s="138" t="s">
        <v>96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94</v>
      </c>
      <c r="AD7" s="40" t="s">
        <v>114</v>
      </c>
      <c r="AE7" s="39" t="s">
        <v>115</v>
      </c>
      <c r="AF7" s="35">
        <f ca="1">IF(AF$2=0,INDIRECT("'"&amp;AD7&amp;"'!"&amp;AE7&amp;$AI$2),0)</f>
        <v>122437</v>
      </c>
      <c r="AG7" s="39"/>
      <c r="AH7" s="99" t="str">
        <f>+'廃棄物事業経費（歳入）'!B7</f>
        <v>16000</v>
      </c>
      <c r="AI7" s="2">
        <v>7</v>
      </c>
      <c r="AK7" s="26" t="s">
        <v>116</v>
      </c>
      <c r="AL7" s="28" t="s">
        <v>60</v>
      </c>
    </row>
    <row r="8" spans="2:38" ht="19.5" customHeight="1">
      <c r="B8" s="170" t="s">
        <v>117</v>
      </c>
      <c r="C8" s="171"/>
      <c r="D8" s="171"/>
      <c r="E8" s="17">
        <f t="shared" si="0"/>
        <v>23655</v>
      </c>
      <c r="F8" s="17">
        <f t="shared" si="1"/>
        <v>19893</v>
      </c>
      <c r="H8" s="173"/>
      <c r="I8" s="173"/>
      <c r="J8" s="138" t="s">
        <v>97</v>
      </c>
      <c r="K8" s="169"/>
      <c r="L8" s="17">
        <f t="shared" si="2"/>
        <v>178159</v>
      </c>
      <c r="M8" s="17">
        <f t="shared" si="3"/>
        <v>57593</v>
      </c>
      <c r="AC8" s="15" t="s">
        <v>117</v>
      </c>
      <c r="AD8" s="40" t="s">
        <v>114</v>
      </c>
      <c r="AE8" s="39" t="s">
        <v>118</v>
      </c>
      <c r="AF8" s="35">
        <f aca="true" ca="1" t="shared" si="4" ref="AF8:AF38">IF(AF$2=0,INDIRECT("'"&amp;AD8&amp;"'!"&amp;AE8&amp;$AI$2),0)</f>
        <v>23655</v>
      </c>
      <c r="AG8" s="39"/>
      <c r="AH8" s="99" t="str">
        <f>+'廃棄物事業経費（歳入）'!B8</f>
        <v>16201</v>
      </c>
      <c r="AI8" s="2">
        <v>8</v>
      </c>
      <c r="AK8" s="26" t="s">
        <v>119</v>
      </c>
      <c r="AL8" s="28" t="s">
        <v>61</v>
      </c>
    </row>
    <row r="9" spans="2:38" ht="19.5" customHeight="1">
      <c r="B9" s="170" t="s">
        <v>95</v>
      </c>
      <c r="C9" s="171"/>
      <c r="D9" s="171"/>
      <c r="E9" s="17">
        <f t="shared" si="0"/>
        <v>558100</v>
      </c>
      <c r="F9" s="17">
        <f t="shared" si="1"/>
        <v>31800</v>
      </c>
      <c r="H9" s="173"/>
      <c r="I9" s="173"/>
      <c r="J9" s="138" t="s">
        <v>98</v>
      </c>
      <c r="K9" s="183"/>
      <c r="L9" s="17">
        <f t="shared" si="2"/>
        <v>46351</v>
      </c>
      <c r="M9" s="17">
        <f t="shared" si="3"/>
        <v>0</v>
      </c>
      <c r="AC9" s="15" t="s">
        <v>95</v>
      </c>
      <c r="AD9" s="40" t="s">
        <v>114</v>
      </c>
      <c r="AE9" s="39" t="s">
        <v>120</v>
      </c>
      <c r="AF9" s="35">
        <f ca="1" t="shared" si="4"/>
        <v>558100</v>
      </c>
      <c r="AG9" s="39"/>
      <c r="AH9" s="99" t="str">
        <f>+'廃棄物事業経費（歳入）'!B9</f>
        <v>16202</v>
      </c>
      <c r="AI9" s="2">
        <v>9</v>
      </c>
      <c r="AK9" s="26" t="s">
        <v>121</v>
      </c>
      <c r="AL9" s="28" t="s">
        <v>62</v>
      </c>
    </row>
    <row r="10" spans="2:38" ht="19.5" customHeight="1">
      <c r="B10" s="170" t="s">
        <v>122</v>
      </c>
      <c r="C10" s="171"/>
      <c r="D10" s="171"/>
      <c r="E10" s="17">
        <f t="shared" si="0"/>
        <v>2147308</v>
      </c>
      <c r="F10" s="17">
        <f t="shared" si="1"/>
        <v>268551</v>
      </c>
      <c r="H10" s="173"/>
      <c r="I10" s="174"/>
      <c r="J10" s="138" t="s">
        <v>56</v>
      </c>
      <c r="K10" s="183"/>
      <c r="L10" s="17">
        <f t="shared" si="2"/>
        <v>32022</v>
      </c>
      <c r="M10" s="17">
        <f t="shared" si="3"/>
        <v>24571</v>
      </c>
      <c r="AC10" s="15" t="s">
        <v>122</v>
      </c>
      <c r="AD10" s="40" t="s">
        <v>114</v>
      </c>
      <c r="AE10" s="39" t="s">
        <v>123</v>
      </c>
      <c r="AF10" s="35">
        <f ca="1" t="shared" si="4"/>
        <v>2147308</v>
      </c>
      <c r="AG10" s="39"/>
      <c r="AH10" s="99" t="str">
        <f>+'廃棄物事業経費（歳入）'!B10</f>
        <v>16204</v>
      </c>
      <c r="AI10" s="2">
        <v>10</v>
      </c>
      <c r="AK10" s="26" t="s">
        <v>124</v>
      </c>
      <c r="AL10" s="28" t="s">
        <v>63</v>
      </c>
    </row>
    <row r="11" spans="2:38" ht="19.5" customHeight="1">
      <c r="B11" s="170" t="s">
        <v>125</v>
      </c>
      <c r="C11" s="171"/>
      <c r="D11" s="171"/>
      <c r="E11" s="17">
        <f t="shared" si="0"/>
        <v>1799555</v>
      </c>
      <c r="F11" s="17">
        <f t="shared" si="1"/>
        <v>692543</v>
      </c>
      <c r="H11" s="173"/>
      <c r="I11" s="175" t="s">
        <v>92</v>
      </c>
      <c r="J11" s="175"/>
      <c r="K11" s="175"/>
      <c r="L11" s="17">
        <f t="shared" si="2"/>
        <v>416105</v>
      </c>
      <c r="M11" s="17">
        <f t="shared" si="3"/>
        <v>21283</v>
      </c>
      <c r="AC11" s="15" t="s">
        <v>125</v>
      </c>
      <c r="AD11" s="40" t="s">
        <v>114</v>
      </c>
      <c r="AE11" s="39" t="s">
        <v>126</v>
      </c>
      <c r="AF11" s="35">
        <f ca="1" t="shared" si="4"/>
        <v>1799555</v>
      </c>
      <c r="AG11" s="39"/>
      <c r="AH11" s="99" t="str">
        <f>+'廃棄物事業経費（歳入）'!B11</f>
        <v>16205</v>
      </c>
      <c r="AI11" s="2">
        <v>11</v>
      </c>
      <c r="AK11" s="26" t="s">
        <v>127</v>
      </c>
      <c r="AL11" s="28" t="s">
        <v>64</v>
      </c>
    </row>
    <row r="12" spans="2:38" ht="19.5" customHeight="1">
      <c r="B12" s="170" t="s">
        <v>56</v>
      </c>
      <c r="C12" s="171"/>
      <c r="D12" s="171"/>
      <c r="E12" s="17">
        <f t="shared" si="0"/>
        <v>769060</v>
      </c>
      <c r="F12" s="17">
        <f t="shared" si="1"/>
        <v>30073</v>
      </c>
      <c r="H12" s="173"/>
      <c r="I12" s="175" t="s">
        <v>128</v>
      </c>
      <c r="J12" s="175"/>
      <c r="K12" s="175"/>
      <c r="L12" s="17">
        <f t="shared" si="2"/>
        <v>65367</v>
      </c>
      <c r="M12" s="17">
        <f t="shared" si="3"/>
        <v>35602</v>
      </c>
      <c r="AC12" s="15" t="s">
        <v>56</v>
      </c>
      <c r="AD12" s="40" t="s">
        <v>114</v>
      </c>
      <c r="AE12" s="39" t="s">
        <v>129</v>
      </c>
      <c r="AF12" s="35">
        <f ca="1" t="shared" si="4"/>
        <v>769060</v>
      </c>
      <c r="AG12" s="39"/>
      <c r="AH12" s="99" t="str">
        <f>+'廃棄物事業経費（歳入）'!B12</f>
        <v>16206</v>
      </c>
      <c r="AI12" s="2">
        <v>12</v>
      </c>
      <c r="AK12" s="26" t="s">
        <v>130</v>
      </c>
      <c r="AL12" s="28" t="s">
        <v>65</v>
      </c>
    </row>
    <row r="13" spans="2:38" ht="19.5" customHeight="1">
      <c r="B13" s="176" t="s">
        <v>131</v>
      </c>
      <c r="C13" s="177"/>
      <c r="D13" s="177"/>
      <c r="E13" s="18">
        <f>SUM(E7:E12)</f>
        <v>5420115</v>
      </c>
      <c r="F13" s="18">
        <f>SUM(F7:F12)</f>
        <v>1074502</v>
      </c>
      <c r="H13" s="173"/>
      <c r="I13" s="142" t="s">
        <v>107</v>
      </c>
      <c r="J13" s="178"/>
      <c r="K13" s="179"/>
      <c r="L13" s="19">
        <f>SUM(L7:L12)</f>
        <v>738004</v>
      </c>
      <c r="M13" s="19">
        <f>SUM(M7:M12)</f>
        <v>139049</v>
      </c>
      <c r="AC13" s="15" t="s">
        <v>91</v>
      </c>
      <c r="AD13" s="40" t="s">
        <v>114</v>
      </c>
      <c r="AE13" s="39" t="s">
        <v>132</v>
      </c>
      <c r="AF13" s="35">
        <f ca="1" t="shared" si="4"/>
        <v>8306920</v>
      </c>
      <c r="AG13" s="39"/>
      <c r="AH13" s="99" t="str">
        <f>+'廃棄物事業経費（歳入）'!B13</f>
        <v>16207</v>
      </c>
      <c r="AI13" s="2">
        <v>13</v>
      </c>
      <c r="AK13" s="26" t="s">
        <v>133</v>
      </c>
      <c r="AL13" s="28" t="s">
        <v>66</v>
      </c>
    </row>
    <row r="14" spans="2:38" ht="19.5" customHeight="1">
      <c r="B14" s="20"/>
      <c r="C14" s="180" t="s">
        <v>134</v>
      </c>
      <c r="D14" s="181"/>
      <c r="E14" s="22">
        <f>E13-E11</f>
        <v>3620560</v>
      </c>
      <c r="F14" s="22">
        <f>F13-F11</f>
        <v>381959</v>
      </c>
      <c r="H14" s="174"/>
      <c r="I14" s="20"/>
      <c r="J14" s="24"/>
      <c r="K14" s="21" t="s">
        <v>134</v>
      </c>
      <c r="L14" s="23">
        <f>L13-L12</f>
        <v>672637</v>
      </c>
      <c r="M14" s="23">
        <f>M13-M12</f>
        <v>103447</v>
      </c>
      <c r="AC14" s="15" t="s">
        <v>94</v>
      </c>
      <c r="AD14" s="40" t="s">
        <v>114</v>
      </c>
      <c r="AE14" s="39" t="s">
        <v>135</v>
      </c>
      <c r="AF14" s="35">
        <f ca="1" t="shared" si="4"/>
        <v>31642</v>
      </c>
      <c r="AG14" s="39"/>
      <c r="AH14" s="99" t="str">
        <f>+'廃棄物事業経費（歳入）'!B14</f>
        <v>16208</v>
      </c>
      <c r="AI14" s="2">
        <v>14</v>
      </c>
      <c r="AK14" s="26" t="s">
        <v>136</v>
      </c>
      <c r="AL14" s="28" t="s">
        <v>67</v>
      </c>
    </row>
    <row r="15" spans="2:38" ht="19.5" customHeight="1">
      <c r="B15" s="170" t="s">
        <v>91</v>
      </c>
      <c r="C15" s="171"/>
      <c r="D15" s="171"/>
      <c r="E15" s="17">
        <f>AF13</f>
        <v>8306920</v>
      </c>
      <c r="F15" s="17">
        <f>AF20</f>
        <v>1339219</v>
      </c>
      <c r="H15" s="172" t="s">
        <v>137</v>
      </c>
      <c r="I15" s="172" t="s">
        <v>138</v>
      </c>
      <c r="J15" s="16" t="s">
        <v>99</v>
      </c>
      <c r="K15" s="27"/>
      <c r="L15" s="17">
        <f aca="true" t="shared" si="5" ref="L15:L28">AF27</f>
        <v>1253513</v>
      </c>
      <c r="M15" s="17">
        <f aca="true" t="shared" si="6" ref="M15:M28">AF48</f>
        <v>232622</v>
      </c>
      <c r="AC15" s="15" t="s">
        <v>117</v>
      </c>
      <c r="AD15" s="40" t="s">
        <v>114</v>
      </c>
      <c r="AE15" s="39" t="s">
        <v>139</v>
      </c>
      <c r="AF15" s="35">
        <f ca="1" t="shared" si="4"/>
        <v>19893</v>
      </c>
      <c r="AG15" s="39"/>
      <c r="AH15" s="99" t="str">
        <f>+'廃棄物事業経費（歳入）'!B15</f>
        <v>16209</v>
      </c>
      <c r="AI15" s="2">
        <v>15</v>
      </c>
      <c r="AK15" s="26" t="s">
        <v>140</v>
      </c>
      <c r="AL15" s="28" t="s">
        <v>68</v>
      </c>
    </row>
    <row r="16" spans="2:38" ht="19.5" customHeight="1">
      <c r="B16" s="176" t="s">
        <v>57</v>
      </c>
      <c r="C16" s="184"/>
      <c r="D16" s="184"/>
      <c r="E16" s="18">
        <f>SUM(E13,E15)</f>
        <v>13727035</v>
      </c>
      <c r="F16" s="18">
        <f>SUM(F13,F15)</f>
        <v>2413721</v>
      </c>
      <c r="H16" s="186"/>
      <c r="I16" s="173"/>
      <c r="J16" s="173" t="s">
        <v>141</v>
      </c>
      <c r="K16" s="13" t="s">
        <v>100</v>
      </c>
      <c r="L16" s="17">
        <f t="shared" si="5"/>
        <v>1668147</v>
      </c>
      <c r="M16" s="17">
        <f t="shared" si="6"/>
        <v>138158</v>
      </c>
      <c r="AC16" s="15" t="s">
        <v>95</v>
      </c>
      <c r="AD16" s="40" t="s">
        <v>114</v>
      </c>
      <c r="AE16" s="39" t="s">
        <v>142</v>
      </c>
      <c r="AF16" s="35">
        <f ca="1" t="shared" si="4"/>
        <v>31800</v>
      </c>
      <c r="AG16" s="39"/>
      <c r="AH16" s="99" t="str">
        <f>+'廃棄物事業経費（歳入）'!B16</f>
        <v>16210</v>
      </c>
      <c r="AI16" s="2">
        <v>16</v>
      </c>
      <c r="AK16" s="26" t="s">
        <v>143</v>
      </c>
      <c r="AL16" s="28" t="s">
        <v>69</v>
      </c>
    </row>
    <row r="17" spans="2:38" ht="19.5" customHeight="1">
      <c r="B17" s="20"/>
      <c r="C17" s="180" t="s">
        <v>134</v>
      </c>
      <c r="D17" s="181"/>
      <c r="E17" s="22">
        <f>SUM(E14:E15)</f>
        <v>11927480</v>
      </c>
      <c r="F17" s="22">
        <f>SUM(F14:F15)</f>
        <v>1721178</v>
      </c>
      <c r="H17" s="186"/>
      <c r="I17" s="173"/>
      <c r="J17" s="173"/>
      <c r="K17" s="13" t="s">
        <v>101</v>
      </c>
      <c r="L17" s="17">
        <f t="shared" si="5"/>
        <v>596477</v>
      </c>
      <c r="M17" s="17">
        <f t="shared" si="6"/>
        <v>180921</v>
      </c>
      <c r="AC17" s="15" t="s">
        <v>122</v>
      </c>
      <c r="AD17" s="40" t="s">
        <v>114</v>
      </c>
      <c r="AE17" s="39" t="s">
        <v>144</v>
      </c>
      <c r="AF17" s="35">
        <f ca="1" t="shared" si="4"/>
        <v>268551</v>
      </c>
      <c r="AG17" s="39"/>
      <c r="AH17" s="99" t="str">
        <f>+'廃棄物事業経費（歳入）'!B17</f>
        <v>16211</v>
      </c>
      <c r="AI17" s="2">
        <v>17</v>
      </c>
      <c r="AK17" s="26" t="s">
        <v>145</v>
      </c>
      <c r="AL17" s="28" t="s">
        <v>70</v>
      </c>
    </row>
    <row r="18" spans="8:38" ht="19.5" customHeight="1">
      <c r="H18" s="186"/>
      <c r="I18" s="174"/>
      <c r="J18" s="174"/>
      <c r="K18" s="13" t="s">
        <v>102</v>
      </c>
      <c r="L18" s="17">
        <f t="shared" si="5"/>
        <v>63852</v>
      </c>
      <c r="M18" s="17">
        <f t="shared" si="6"/>
        <v>0</v>
      </c>
      <c r="AC18" s="15" t="s">
        <v>125</v>
      </c>
      <c r="AD18" s="40" t="s">
        <v>114</v>
      </c>
      <c r="AE18" s="39" t="s">
        <v>146</v>
      </c>
      <c r="AF18" s="35">
        <f ca="1" t="shared" si="4"/>
        <v>692543</v>
      </c>
      <c r="AG18" s="39"/>
      <c r="AH18" s="99" t="str">
        <f>+'廃棄物事業経費（歳入）'!B18</f>
        <v>16321</v>
      </c>
      <c r="AI18" s="2">
        <v>18</v>
      </c>
      <c r="AK18" s="26" t="s">
        <v>147</v>
      </c>
      <c r="AL18" s="28" t="s">
        <v>71</v>
      </c>
    </row>
    <row r="19" spans="8:38" ht="19.5" customHeight="1">
      <c r="H19" s="186"/>
      <c r="I19" s="172" t="s">
        <v>148</v>
      </c>
      <c r="J19" s="138" t="s">
        <v>103</v>
      </c>
      <c r="K19" s="183"/>
      <c r="L19" s="17">
        <f t="shared" si="5"/>
        <v>179119</v>
      </c>
      <c r="M19" s="17">
        <f t="shared" si="6"/>
        <v>6439</v>
      </c>
      <c r="AC19" s="15" t="s">
        <v>56</v>
      </c>
      <c r="AD19" s="40" t="s">
        <v>114</v>
      </c>
      <c r="AE19" s="39" t="s">
        <v>149</v>
      </c>
      <c r="AF19" s="35">
        <f ca="1" t="shared" si="4"/>
        <v>30073</v>
      </c>
      <c r="AG19" s="39"/>
      <c r="AH19" s="99" t="str">
        <f>+'廃棄物事業経費（歳入）'!B19</f>
        <v>16322</v>
      </c>
      <c r="AI19" s="2">
        <v>19</v>
      </c>
      <c r="AK19" s="26" t="s">
        <v>150</v>
      </c>
      <c r="AL19" s="28" t="s">
        <v>72</v>
      </c>
    </row>
    <row r="20" spans="2:38" ht="19.5" customHeight="1">
      <c r="B20" s="170" t="s">
        <v>151</v>
      </c>
      <c r="C20" s="182"/>
      <c r="D20" s="182"/>
      <c r="E20" s="29">
        <f>E11</f>
        <v>1799555</v>
      </c>
      <c r="F20" s="29">
        <f>F11</f>
        <v>692543</v>
      </c>
      <c r="H20" s="186"/>
      <c r="I20" s="173"/>
      <c r="J20" s="138" t="s">
        <v>104</v>
      </c>
      <c r="K20" s="183"/>
      <c r="L20" s="17">
        <f t="shared" si="5"/>
        <v>1201915</v>
      </c>
      <c r="M20" s="17">
        <f t="shared" si="6"/>
        <v>511088</v>
      </c>
      <c r="AC20" s="15" t="s">
        <v>91</v>
      </c>
      <c r="AD20" s="40" t="s">
        <v>114</v>
      </c>
      <c r="AE20" s="39" t="s">
        <v>152</v>
      </c>
      <c r="AF20" s="35">
        <f ca="1" t="shared" si="4"/>
        <v>1339219</v>
      </c>
      <c r="AG20" s="39"/>
      <c r="AH20" s="99" t="str">
        <f>+'廃棄物事業経費（歳入）'!B20</f>
        <v>16323</v>
      </c>
      <c r="AI20" s="2">
        <v>20</v>
      </c>
      <c r="AK20" s="26" t="s">
        <v>153</v>
      </c>
      <c r="AL20" s="28" t="s">
        <v>73</v>
      </c>
    </row>
    <row r="21" spans="2:38" ht="19.5" customHeight="1">
      <c r="B21" s="170" t="s">
        <v>154</v>
      </c>
      <c r="C21" s="170"/>
      <c r="D21" s="170"/>
      <c r="E21" s="29">
        <f>L12+L27</f>
        <v>1799555</v>
      </c>
      <c r="F21" s="29">
        <f>M12+M27</f>
        <v>692543</v>
      </c>
      <c r="H21" s="186"/>
      <c r="I21" s="174"/>
      <c r="J21" s="138" t="s">
        <v>105</v>
      </c>
      <c r="K21" s="183"/>
      <c r="L21" s="17">
        <f t="shared" si="5"/>
        <v>280710</v>
      </c>
      <c r="M21" s="17">
        <f t="shared" si="6"/>
        <v>333</v>
      </c>
      <c r="AB21" s="28" t="s">
        <v>89</v>
      </c>
      <c r="AC21" s="15" t="s">
        <v>155</v>
      </c>
      <c r="AD21" s="40" t="s">
        <v>156</v>
      </c>
      <c r="AE21" s="39" t="s">
        <v>115</v>
      </c>
      <c r="AF21" s="35">
        <f ca="1" t="shared" si="4"/>
        <v>0</v>
      </c>
      <c r="AG21" s="39"/>
      <c r="AH21" s="99" t="str">
        <f>+'廃棄物事業経費（歳入）'!B21</f>
        <v>16342</v>
      </c>
      <c r="AI21" s="2">
        <v>21</v>
      </c>
      <c r="AK21" s="26" t="s">
        <v>157</v>
      </c>
      <c r="AL21" s="28" t="s">
        <v>74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93</v>
      </c>
      <c r="J22" s="185"/>
      <c r="K22" s="183"/>
      <c r="L22" s="17">
        <f t="shared" si="5"/>
        <v>51424</v>
      </c>
      <c r="M22" s="17">
        <f t="shared" si="6"/>
        <v>0</v>
      </c>
      <c r="AB22" s="28" t="s">
        <v>89</v>
      </c>
      <c r="AC22" s="15" t="s">
        <v>158</v>
      </c>
      <c r="AD22" s="40" t="s">
        <v>156</v>
      </c>
      <c r="AE22" s="39" t="s">
        <v>118</v>
      </c>
      <c r="AF22" s="35">
        <f ca="1" t="shared" si="4"/>
        <v>178159</v>
      </c>
      <c r="AH22" s="99" t="str">
        <f>+'廃棄物事業経費（歳入）'!B22</f>
        <v>16343</v>
      </c>
      <c r="AI22" s="2">
        <v>22</v>
      </c>
      <c r="AK22" s="26" t="s">
        <v>159</v>
      </c>
      <c r="AL22" s="28" t="s">
        <v>75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160</v>
      </c>
      <c r="J23" s="142" t="s">
        <v>103</v>
      </c>
      <c r="K23" s="179"/>
      <c r="L23" s="17">
        <f t="shared" si="5"/>
        <v>2336858</v>
      </c>
      <c r="M23" s="17">
        <f t="shared" si="6"/>
        <v>255729</v>
      </c>
      <c r="AB23" s="28" t="s">
        <v>89</v>
      </c>
      <c r="AC23" s="1" t="s">
        <v>161</v>
      </c>
      <c r="AD23" s="40" t="s">
        <v>156</v>
      </c>
      <c r="AE23" s="34" t="s">
        <v>120</v>
      </c>
      <c r="AF23" s="35">
        <f ca="1" t="shared" si="4"/>
        <v>46351</v>
      </c>
      <c r="AH23" s="99" t="str">
        <f>+'廃棄物事業経費（歳入）'!B23</f>
        <v>16842</v>
      </c>
      <c r="AI23" s="2">
        <v>23</v>
      </c>
      <c r="AK23" s="26" t="s">
        <v>162</v>
      </c>
      <c r="AL23" s="28" t="s">
        <v>76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104</v>
      </c>
      <c r="K24" s="183"/>
      <c r="L24" s="17">
        <f t="shared" si="5"/>
        <v>1951627</v>
      </c>
      <c r="M24" s="17">
        <f t="shared" si="6"/>
        <v>135405</v>
      </c>
      <c r="AB24" s="28" t="s">
        <v>89</v>
      </c>
      <c r="AC24" s="15" t="s">
        <v>56</v>
      </c>
      <c r="AD24" s="40" t="s">
        <v>156</v>
      </c>
      <c r="AE24" s="39" t="s">
        <v>123</v>
      </c>
      <c r="AF24" s="35">
        <f ca="1" t="shared" si="4"/>
        <v>32022</v>
      </c>
      <c r="AH24" s="99" t="str">
        <f>+'廃棄物事業経費（歳入）'!B24</f>
        <v>16846</v>
      </c>
      <c r="AI24" s="2">
        <v>24</v>
      </c>
      <c r="AK24" s="26" t="s">
        <v>163</v>
      </c>
      <c r="AL24" s="28" t="s">
        <v>77</v>
      </c>
    </row>
    <row r="25" spans="8:38" ht="19.5" customHeight="1">
      <c r="H25" s="186"/>
      <c r="I25" s="173"/>
      <c r="J25" s="138" t="s">
        <v>105</v>
      </c>
      <c r="K25" s="183"/>
      <c r="L25" s="17">
        <f t="shared" si="5"/>
        <v>70291</v>
      </c>
      <c r="M25" s="17">
        <f t="shared" si="6"/>
        <v>0</v>
      </c>
      <c r="AB25" s="28" t="s">
        <v>89</v>
      </c>
      <c r="AC25" s="15" t="s">
        <v>92</v>
      </c>
      <c r="AD25" s="40" t="s">
        <v>156</v>
      </c>
      <c r="AE25" s="39" t="s">
        <v>126</v>
      </c>
      <c r="AF25" s="35">
        <f ca="1" t="shared" si="4"/>
        <v>416105</v>
      </c>
      <c r="AH25" s="99" t="str">
        <f>+'廃棄物事業経費（歳入）'!B25</f>
        <v>16891</v>
      </c>
      <c r="AI25" s="2">
        <v>25</v>
      </c>
      <c r="AK25" s="26" t="s">
        <v>164</v>
      </c>
      <c r="AL25" s="28" t="s">
        <v>78</v>
      </c>
    </row>
    <row r="26" spans="8:38" ht="19.5" customHeight="1">
      <c r="H26" s="186"/>
      <c r="I26" s="174"/>
      <c r="J26" s="188" t="s">
        <v>56</v>
      </c>
      <c r="K26" s="189"/>
      <c r="L26" s="17">
        <f t="shared" si="5"/>
        <v>273585</v>
      </c>
      <c r="M26" s="17">
        <f t="shared" si="6"/>
        <v>42840</v>
      </c>
      <c r="AB26" s="28" t="s">
        <v>89</v>
      </c>
      <c r="AC26" s="1" t="s">
        <v>128</v>
      </c>
      <c r="AD26" s="40" t="s">
        <v>156</v>
      </c>
      <c r="AE26" s="34" t="s">
        <v>129</v>
      </c>
      <c r="AF26" s="35">
        <f ca="1" t="shared" si="4"/>
        <v>65367</v>
      </c>
      <c r="AH26" s="99" t="str">
        <f>+'廃棄物事業経費（歳入）'!B26</f>
        <v>16892</v>
      </c>
      <c r="AI26" s="2">
        <v>26</v>
      </c>
      <c r="AK26" s="26" t="s">
        <v>165</v>
      </c>
      <c r="AL26" s="28" t="s">
        <v>79</v>
      </c>
    </row>
    <row r="27" spans="8:38" ht="19.5" customHeight="1">
      <c r="H27" s="186"/>
      <c r="I27" s="138" t="s">
        <v>128</v>
      </c>
      <c r="J27" s="185"/>
      <c r="K27" s="183"/>
      <c r="L27" s="17">
        <f t="shared" si="5"/>
        <v>1734188</v>
      </c>
      <c r="M27" s="17">
        <f t="shared" si="6"/>
        <v>656941</v>
      </c>
      <c r="AB27" s="28" t="s">
        <v>89</v>
      </c>
      <c r="AC27" s="1" t="s">
        <v>166</v>
      </c>
      <c r="AD27" s="40" t="s">
        <v>156</v>
      </c>
      <c r="AE27" s="34" t="s">
        <v>167</v>
      </c>
      <c r="AF27" s="35">
        <f ca="1" t="shared" si="4"/>
        <v>1253513</v>
      </c>
      <c r="AH27" s="99" t="str">
        <f>+'廃棄物事業経費（歳入）'!B27</f>
        <v>16897</v>
      </c>
      <c r="AI27" s="2">
        <v>27</v>
      </c>
      <c r="AK27" s="26" t="s">
        <v>168</v>
      </c>
      <c r="AL27" s="28" t="s">
        <v>80</v>
      </c>
    </row>
    <row r="28" spans="8:38" ht="19.5" customHeight="1">
      <c r="H28" s="186"/>
      <c r="I28" s="138" t="s">
        <v>88</v>
      </c>
      <c r="J28" s="185"/>
      <c r="K28" s="183"/>
      <c r="L28" s="17">
        <f t="shared" si="5"/>
        <v>12947</v>
      </c>
      <c r="M28" s="17">
        <f t="shared" si="6"/>
        <v>916</v>
      </c>
      <c r="AB28" s="28" t="s">
        <v>89</v>
      </c>
      <c r="AC28" s="1" t="s">
        <v>169</v>
      </c>
      <c r="AD28" s="40" t="s">
        <v>156</v>
      </c>
      <c r="AE28" s="34" t="s">
        <v>135</v>
      </c>
      <c r="AF28" s="35">
        <f ca="1" t="shared" si="4"/>
        <v>1668147</v>
      </c>
      <c r="AH28" s="99" t="str">
        <f>+'廃棄物事業経費（歳入）'!B28</f>
        <v>16900</v>
      </c>
      <c r="AI28" s="2">
        <v>28</v>
      </c>
      <c r="AK28" s="26" t="s">
        <v>170</v>
      </c>
      <c r="AL28" s="28" t="s">
        <v>81</v>
      </c>
    </row>
    <row r="29" spans="8:38" ht="19.5" customHeight="1">
      <c r="H29" s="186"/>
      <c r="I29" s="142" t="s">
        <v>107</v>
      </c>
      <c r="J29" s="178"/>
      <c r="K29" s="179"/>
      <c r="L29" s="19">
        <f>SUM(L15:L28)</f>
        <v>11674653</v>
      </c>
      <c r="M29" s="19">
        <f>SUM(M15:M28)</f>
        <v>2161392</v>
      </c>
      <c r="AB29" s="28" t="s">
        <v>89</v>
      </c>
      <c r="AC29" s="1" t="s">
        <v>171</v>
      </c>
      <c r="AD29" s="40" t="s">
        <v>156</v>
      </c>
      <c r="AE29" s="34" t="s">
        <v>139</v>
      </c>
      <c r="AF29" s="35">
        <f ca="1" t="shared" si="4"/>
        <v>596477</v>
      </c>
      <c r="AH29" s="99" t="e">
        <f>+廃棄物事業経費（歳入）!#REF!</f>
        <v>#REF!</v>
      </c>
      <c r="AI29" s="2">
        <v>29</v>
      </c>
      <c r="AK29" s="26" t="s">
        <v>172</v>
      </c>
      <c r="AL29" s="28" t="s">
        <v>82</v>
      </c>
    </row>
    <row r="30" spans="8:38" ht="19.5" customHeight="1">
      <c r="H30" s="187"/>
      <c r="I30" s="20"/>
      <c r="J30" s="24"/>
      <c r="K30" s="21" t="s">
        <v>134</v>
      </c>
      <c r="L30" s="23">
        <f>L29-L27</f>
        <v>9940465</v>
      </c>
      <c r="M30" s="23">
        <f>M29-M27</f>
        <v>1504451</v>
      </c>
      <c r="AB30" s="28" t="s">
        <v>89</v>
      </c>
      <c r="AC30" s="1" t="s">
        <v>173</v>
      </c>
      <c r="AD30" s="40" t="s">
        <v>156</v>
      </c>
      <c r="AE30" s="34" t="s">
        <v>142</v>
      </c>
      <c r="AF30" s="35">
        <f ca="1" t="shared" si="4"/>
        <v>63852</v>
      </c>
      <c r="AH30" s="99" t="e">
        <f>+廃棄物事業経費（歳入）!#REF!</f>
        <v>#REF!</v>
      </c>
      <c r="AI30" s="2">
        <v>30</v>
      </c>
      <c r="AK30" s="26" t="s">
        <v>174</v>
      </c>
      <c r="AL30" s="28" t="s">
        <v>83</v>
      </c>
    </row>
    <row r="31" spans="8:38" ht="19.5" customHeight="1">
      <c r="H31" s="138" t="s">
        <v>56</v>
      </c>
      <c r="I31" s="185"/>
      <c r="J31" s="185"/>
      <c r="K31" s="183"/>
      <c r="L31" s="17">
        <f>AF41</f>
        <v>1314378</v>
      </c>
      <c r="M31" s="17">
        <f>AF62</f>
        <v>113280</v>
      </c>
      <c r="AB31" s="28" t="s">
        <v>89</v>
      </c>
      <c r="AC31" s="1" t="s">
        <v>175</v>
      </c>
      <c r="AD31" s="40" t="s">
        <v>156</v>
      </c>
      <c r="AE31" s="34" t="s">
        <v>146</v>
      </c>
      <c r="AF31" s="35">
        <f ca="1" t="shared" si="4"/>
        <v>179119</v>
      </c>
      <c r="AH31" s="99" t="e">
        <f>+廃棄物事業経費（歳入）!#REF!</f>
        <v>#REF!</v>
      </c>
      <c r="AI31" s="2">
        <v>31</v>
      </c>
      <c r="AK31" s="26" t="s">
        <v>176</v>
      </c>
      <c r="AL31" s="28" t="s">
        <v>84</v>
      </c>
    </row>
    <row r="32" spans="8:38" ht="19.5" customHeight="1">
      <c r="H32" s="142" t="s">
        <v>57</v>
      </c>
      <c r="I32" s="178"/>
      <c r="J32" s="178"/>
      <c r="K32" s="179"/>
      <c r="L32" s="19">
        <f>SUM(L13,L29,L31)</f>
        <v>13727035</v>
      </c>
      <c r="M32" s="19">
        <f>SUM(M13,M29,M31)</f>
        <v>2413721</v>
      </c>
      <c r="AB32" s="28" t="s">
        <v>89</v>
      </c>
      <c r="AC32" s="1" t="s">
        <v>177</v>
      </c>
      <c r="AD32" s="40" t="s">
        <v>156</v>
      </c>
      <c r="AE32" s="34" t="s">
        <v>149</v>
      </c>
      <c r="AF32" s="35">
        <f ca="1" t="shared" si="4"/>
        <v>1201915</v>
      </c>
      <c r="AH32" s="99" t="e">
        <f>+廃棄物事業経費（歳入）!#REF!</f>
        <v>#REF!</v>
      </c>
      <c r="AI32" s="2">
        <v>32</v>
      </c>
      <c r="AK32" s="26" t="s">
        <v>178</v>
      </c>
      <c r="AL32" s="28" t="s">
        <v>85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134</v>
      </c>
      <c r="L33" s="23">
        <f>SUM(L14,L30,L31)</f>
        <v>11927480</v>
      </c>
      <c r="M33" s="23">
        <f>SUM(M14,M30,M31)</f>
        <v>1721178</v>
      </c>
      <c r="AB33" s="28" t="s">
        <v>89</v>
      </c>
      <c r="AC33" s="1" t="s">
        <v>179</v>
      </c>
      <c r="AD33" s="40" t="s">
        <v>156</v>
      </c>
      <c r="AE33" s="34" t="s">
        <v>152</v>
      </c>
      <c r="AF33" s="35">
        <f ca="1" t="shared" si="4"/>
        <v>280710</v>
      </c>
      <c r="AH33" s="99" t="e">
        <f>+廃棄物事業経費（歳入）!#REF!</f>
        <v>#REF!</v>
      </c>
      <c r="AI33" s="2">
        <v>33</v>
      </c>
      <c r="AK33" s="26" t="s">
        <v>180</v>
      </c>
      <c r="AL33" s="28" t="s">
        <v>86</v>
      </c>
    </row>
    <row r="34" spans="2:38" ht="14.25">
      <c r="B34" s="28"/>
      <c r="C34" s="28"/>
      <c r="D34" s="28"/>
      <c r="E34" s="28"/>
      <c r="F34" s="28"/>
      <c r="G34" s="28"/>
      <c r="AB34" s="28" t="s">
        <v>89</v>
      </c>
      <c r="AC34" s="15" t="s">
        <v>93</v>
      </c>
      <c r="AD34" s="40" t="s">
        <v>156</v>
      </c>
      <c r="AE34" s="34" t="s">
        <v>181</v>
      </c>
      <c r="AF34" s="35">
        <f ca="1" t="shared" si="4"/>
        <v>51424</v>
      </c>
      <c r="AH34" s="99" t="e">
        <f>+廃棄物事業経費（歳入）!#REF!</f>
        <v>#REF!</v>
      </c>
      <c r="AI34" s="2">
        <v>34</v>
      </c>
      <c r="AK34" s="26" t="s">
        <v>182</v>
      </c>
      <c r="AL34" s="28" t="s">
        <v>87</v>
      </c>
    </row>
    <row r="35" spans="28:38" ht="14.25" hidden="1">
      <c r="AB35" s="28" t="s">
        <v>89</v>
      </c>
      <c r="AC35" s="1" t="s">
        <v>183</v>
      </c>
      <c r="AD35" s="40" t="s">
        <v>156</v>
      </c>
      <c r="AE35" s="34" t="s">
        <v>184</v>
      </c>
      <c r="AF35" s="35">
        <f ca="1" t="shared" si="4"/>
        <v>2336858</v>
      </c>
      <c r="AH35" s="99" t="e">
        <f>+廃棄物事業経費（歳入）!#REF!</f>
        <v>#REF!</v>
      </c>
      <c r="AI35" s="2">
        <v>35</v>
      </c>
      <c r="AK35" s="26" t="s">
        <v>275</v>
      </c>
      <c r="AL35" s="28" t="s">
        <v>293</v>
      </c>
    </row>
    <row r="36" spans="28:38" ht="14.25" hidden="1">
      <c r="AB36" s="28" t="s">
        <v>89</v>
      </c>
      <c r="AC36" s="1" t="s">
        <v>185</v>
      </c>
      <c r="AD36" s="40" t="s">
        <v>156</v>
      </c>
      <c r="AE36" s="34" t="s">
        <v>186</v>
      </c>
      <c r="AF36" s="35">
        <f ca="1" t="shared" si="4"/>
        <v>1951627</v>
      </c>
      <c r="AH36" s="99" t="e">
        <f>+廃棄物事業経費（歳入）!#REF!</f>
        <v>#REF!</v>
      </c>
      <c r="AI36" s="2">
        <v>36</v>
      </c>
      <c r="AK36" s="26" t="s">
        <v>276</v>
      </c>
      <c r="AL36" s="28" t="s">
        <v>294</v>
      </c>
    </row>
    <row r="37" spans="28:38" ht="14.25" hidden="1">
      <c r="AB37" s="28" t="s">
        <v>89</v>
      </c>
      <c r="AC37" s="1" t="s">
        <v>187</v>
      </c>
      <c r="AD37" s="40" t="s">
        <v>156</v>
      </c>
      <c r="AE37" s="34" t="s">
        <v>188</v>
      </c>
      <c r="AF37" s="35">
        <f ca="1" t="shared" si="4"/>
        <v>70291</v>
      </c>
      <c r="AH37" s="99" t="e">
        <f>+廃棄物事業経費（歳入）!#REF!</f>
        <v>#REF!</v>
      </c>
      <c r="AI37" s="2">
        <v>37</v>
      </c>
      <c r="AK37" s="26" t="s">
        <v>277</v>
      </c>
      <c r="AL37" s="28" t="s">
        <v>295</v>
      </c>
    </row>
    <row r="38" spans="28:38" ht="14.25" hidden="1">
      <c r="AB38" s="28" t="s">
        <v>89</v>
      </c>
      <c r="AC38" s="1" t="s">
        <v>56</v>
      </c>
      <c r="AD38" s="40" t="s">
        <v>156</v>
      </c>
      <c r="AE38" s="34" t="s">
        <v>189</v>
      </c>
      <c r="AF38" s="34">
        <f ca="1" t="shared" si="4"/>
        <v>273585</v>
      </c>
      <c r="AH38" s="99" t="e">
        <f>+廃棄物事業経費（歳入）!#REF!</f>
        <v>#REF!</v>
      </c>
      <c r="AI38" s="2">
        <v>38</v>
      </c>
      <c r="AK38" s="26" t="s">
        <v>278</v>
      </c>
      <c r="AL38" s="28" t="s">
        <v>296</v>
      </c>
    </row>
    <row r="39" spans="28:38" ht="14.25" hidden="1">
      <c r="AB39" s="28" t="s">
        <v>89</v>
      </c>
      <c r="AC39" s="1" t="s">
        <v>128</v>
      </c>
      <c r="AD39" s="40" t="s">
        <v>156</v>
      </c>
      <c r="AE39" s="34" t="s">
        <v>190</v>
      </c>
      <c r="AF39" s="34">
        <f aca="true" ca="1" t="shared" si="7" ref="AF39:AF62">IF(AF$2=0,INDIRECT("'"&amp;AD39&amp;"'!"&amp;AE39&amp;$AI$2),0)</f>
        <v>1734188</v>
      </c>
      <c r="AH39" s="99" t="e">
        <f>+廃棄物事業経費（歳入）!#REF!</f>
        <v>#REF!</v>
      </c>
      <c r="AI39" s="2">
        <v>39</v>
      </c>
      <c r="AK39" s="26" t="s">
        <v>279</v>
      </c>
      <c r="AL39" s="28" t="s">
        <v>297</v>
      </c>
    </row>
    <row r="40" spans="28:38" ht="14.25" hidden="1">
      <c r="AB40" s="28" t="s">
        <v>89</v>
      </c>
      <c r="AC40" s="1" t="s">
        <v>88</v>
      </c>
      <c r="AD40" s="40" t="s">
        <v>156</v>
      </c>
      <c r="AE40" s="34" t="s">
        <v>191</v>
      </c>
      <c r="AF40" s="34">
        <f ca="1" t="shared" si="7"/>
        <v>12947</v>
      </c>
      <c r="AH40" s="99" t="e">
        <f>+廃棄物事業経費（歳入）!#REF!</f>
        <v>#REF!</v>
      </c>
      <c r="AI40" s="2">
        <v>40</v>
      </c>
      <c r="AK40" s="26" t="s">
        <v>280</v>
      </c>
      <c r="AL40" s="28" t="s">
        <v>298</v>
      </c>
    </row>
    <row r="41" spans="28:38" ht="14.25" hidden="1">
      <c r="AB41" s="28" t="s">
        <v>89</v>
      </c>
      <c r="AC41" s="1" t="s">
        <v>56</v>
      </c>
      <c r="AD41" s="40" t="s">
        <v>156</v>
      </c>
      <c r="AE41" s="34" t="s">
        <v>192</v>
      </c>
      <c r="AF41" s="34">
        <f ca="1" t="shared" si="7"/>
        <v>1314378</v>
      </c>
      <c r="AH41" s="99" t="e">
        <f>+廃棄物事業経費（歳入）!#REF!</f>
        <v>#REF!</v>
      </c>
      <c r="AI41" s="2">
        <v>41</v>
      </c>
      <c r="AK41" s="26" t="s">
        <v>281</v>
      </c>
      <c r="AL41" s="28" t="s">
        <v>299</v>
      </c>
    </row>
    <row r="42" spans="28:38" ht="14.25" hidden="1">
      <c r="AB42" s="28" t="s">
        <v>90</v>
      </c>
      <c r="AC42" s="15" t="s">
        <v>155</v>
      </c>
      <c r="AD42" s="40" t="s">
        <v>156</v>
      </c>
      <c r="AE42" s="34" t="s">
        <v>193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282</v>
      </c>
      <c r="AL42" s="28" t="s">
        <v>300</v>
      </c>
    </row>
    <row r="43" spans="28:38" ht="14.25" hidden="1">
      <c r="AB43" s="28" t="s">
        <v>90</v>
      </c>
      <c r="AC43" s="15" t="s">
        <v>158</v>
      </c>
      <c r="AD43" s="40" t="s">
        <v>156</v>
      </c>
      <c r="AE43" s="34" t="s">
        <v>194</v>
      </c>
      <c r="AF43" s="34">
        <f ca="1" t="shared" si="7"/>
        <v>57593</v>
      </c>
      <c r="AH43" s="99" t="e">
        <f>+廃棄物事業経費（歳入）!#REF!</f>
        <v>#REF!</v>
      </c>
      <c r="AI43" s="2">
        <v>43</v>
      </c>
      <c r="AK43" s="26" t="s">
        <v>283</v>
      </c>
      <c r="AL43" s="28" t="s">
        <v>301</v>
      </c>
    </row>
    <row r="44" spans="28:38" ht="14.25" hidden="1">
      <c r="AB44" s="28" t="s">
        <v>90</v>
      </c>
      <c r="AC44" s="1" t="s">
        <v>161</v>
      </c>
      <c r="AD44" s="40" t="s">
        <v>156</v>
      </c>
      <c r="AE44" s="34" t="s">
        <v>195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284</v>
      </c>
      <c r="AL44" s="28" t="s">
        <v>302</v>
      </c>
    </row>
    <row r="45" spans="28:38" ht="14.25" hidden="1">
      <c r="AB45" s="28" t="s">
        <v>90</v>
      </c>
      <c r="AC45" s="15" t="s">
        <v>56</v>
      </c>
      <c r="AD45" s="40" t="s">
        <v>156</v>
      </c>
      <c r="AE45" s="34" t="s">
        <v>196</v>
      </c>
      <c r="AF45" s="34">
        <f ca="1" t="shared" si="7"/>
        <v>24571</v>
      </c>
      <c r="AH45" s="99" t="e">
        <f>+廃棄物事業経費（歳入）!#REF!</f>
        <v>#REF!</v>
      </c>
      <c r="AI45" s="2">
        <v>45</v>
      </c>
      <c r="AK45" s="26" t="s">
        <v>285</v>
      </c>
      <c r="AL45" s="28" t="s">
        <v>303</v>
      </c>
    </row>
    <row r="46" spans="28:38" ht="14.25" hidden="1">
      <c r="AB46" s="28" t="s">
        <v>90</v>
      </c>
      <c r="AC46" s="15" t="s">
        <v>92</v>
      </c>
      <c r="AD46" s="40" t="s">
        <v>156</v>
      </c>
      <c r="AE46" s="34" t="s">
        <v>197</v>
      </c>
      <c r="AF46" s="34">
        <f ca="1" t="shared" si="7"/>
        <v>21283</v>
      </c>
      <c r="AH46" s="99" t="e">
        <f>+廃棄物事業経費（歳入）!#REF!</f>
        <v>#REF!</v>
      </c>
      <c r="AI46" s="2">
        <v>46</v>
      </c>
      <c r="AK46" s="26" t="s">
        <v>286</v>
      </c>
      <c r="AL46" s="28" t="s">
        <v>304</v>
      </c>
    </row>
    <row r="47" spans="28:38" ht="14.25" hidden="1">
      <c r="AB47" s="28" t="s">
        <v>90</v>
      </c>
      <c r="AC47" s="1" t="s">
        <v>128</v>
      </c>
      <c r="AD47" s="40" t="s">
        <v>156</v>
      </c>
      <c r="AE47" s="34" t="s">
        <v>198</v>
      </c>
      <c r="AF47" s="34">
        <f ca="1" t="shared" si="7"/>
        <v>35602</v>
      </c>
      <c r="AH47" s="99" t="e">
        <f>+廃棄物事業経費（歳入）!#REF!</f>
        <v>#REF!</v>
      </c>
      <c r="AI47" s="2">
        <v>47</v>
      </c>
      <c r="AK47" s="26" t="s">
        <v>287</v>
      </c>
      <c r="AL47" s="28" t="s">
        <v>305</v>
      </c>
    </row>
    <row r="48" spans="28:38" ht="14.25" hidden="1">
      <c r="AB48" s="28" t="s">
        <v>90</v>
      </c>
      <c r="AC48" s="1" t="s">
        <v>166</v>
      </c>
      <c r="AD48" s="40" t="s">
        <v>156</v>
      </c>
      <c r="AE48" s="34" t="s">
        <v>199</v>
      </c>
      <c r="AF48" s="34">
        <f ca="1" t="shared" si="7"/>
        <v>232622</v>
      </c>
      <c r="AH48" s="99" t="e">
        <f>+廃棄物事業経費（歳入）!#REF!</f>
        <v>#REF!</v>
      </c>
      <c r="AI48" s="2">
        <v>48</v>
      </c>
      <c r="AK48" s="26" t="s">
        <v>288</v>
      </c>
      <c r="AL48" s="28" t="s">
        <v>306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90</v>
      </c>
      <c r="AC49" s="1" t="s">
        <v>169</v>
      </c>
      <c r="AD49" s="40" t="s">
        <v>156</v>
      </c>
      <c r="AE49" s="34" t="s">
        <v>200</v>
      </c>
      <c r="AF49" s="34">
        <f ca="1" t="shared" si="7"/>
        <v>138158</v>
      </c>
      <c r="AG49" s="28"/>
      <c r="AH49" s="99" t="e">
        <f>+廃棄物事業経費（歳入）!#REF!</f>
        <v>#REF!</v>
      </c>
      <c r="AI49" s="2">
        <v>49</v>
      </c>
      <c r="AK49" s="26" t="s">
        <v>289</v>
      </c>
      <c r="AL49" s="28" t="s">
        <v>307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90</v>
      </c>
      <c r="AC50" s="1" t="s">
        <v>171</v>
      </c>
      <c r="AD50" s="40" t="s">
        <v>156</v>
      </c>
      <c r="AE50" s="34" t="s">
        <v>201</v>
      </c>
      <c r="AF50" s="34">
        <f ca="1" t="shared" si="7"/>
        <v>180921</v>
      </c>
      <c r="AG50" s="28"/>
      <c r="AH50" s="99" t="e">
        <f>+廃棄物事業経費（歳入）!#REF!</f>
        <v>#REF!</v>
      </c>
      <c r="AI50" s="2">
        <v>50</v>
      </c>
      <c r="AK50" s="26" t="s">
        <v>290</v>
      </c>
      <c r="AL50" s="28" t="s">
        <v>308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90</v>
      </c>
      <c r="AC51" s="1" t="s">
        <v>173</v>
      </c>
      <c r="AD51" s="40" t="s">
        <v>156</v>
      </c>
      <c r="AE51" s="34" t="s">
        <v>202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291</v>
      </c>
      <c r="AL51" s="28" t="s">
        <v>309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90</v>
      </c>
      <c r="AC52" s="1" t="s">
        <v>175</v>
      </c>
      <c r="AD52" s="40" t="s">
        <v>156</v>
      </c>
      <c r="AE52" s="34" t="s">
        <v>203</v>
      </c>
      <c r="AF52" s="34">
        <f ca="1" t="shared" si="7"/>
        <v>6439</v>
      </c>
      <c r="AG52" s="28"/>
      <c r="AH52" s="99" t="e">
        <f>+廃棄物事業経費（歳入）!#REF!</f>
        <v>#REF!</v>
      </c>
      <c r="AI52" s="2">
        <v>52</v>
      </c>
      <c r="AK52" s="26" t="s">
        <v>292</v>
      </c>
      <c r="AL52" s="28" t="s">
        <v>310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90</v>
      </c>
      <c r="AC53" s="1" t="s">
        <v>177</v>
      </c>
      <c r="AD53" s="40" t="s">
        <v>156</v>
      </c>
      <c r="AE53" s="34" t="s">
        <v>204</v>
      </c>
      <c r="AF53" s="34">
        <f ca="1" t="shared" si="7"/>
        <v>511088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90</v>
      </c>
      <c r="AC54" s="1" t="s">
        <v>179</v>
      </c>
      <c r="AD54" s="40" t="s">
        <v>156</v>
      </c>
      <c r="AE54" s="34" t="s">
        <v>205</v>
      </c>
      <c r="AF54" s="34">
        <f ca="1" t="shared" si="7"/>
        <v>333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90</v>
      </c>
      <c r="AC55" s="15" t="s">
        <v>93</v>
      </c>
      <c r="AD55" s="40" t="s">
        <v>156</v>
      </c>
      <c r="AE55" s="34" t="s">
        <v>206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90</v>
      </c>
      <c r="AC56" s="1" t="s">
        <v>183</v>
      </c>
      <c r="AD56" s="40" t="s">
        <v>156</v>
      </c>
      <c r="AE56" s="34" t="s">
        <v>207</v>
      </c>
      <c r="AF56" s="34">
        <f ca="1" t="shared" si="7"/>
        <v>255729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90</v>
      </c>
      <c r="AC57" s="1" t="s">
        <v>185</v>
      </c>
      <c r="AD57" s="40" t="s">
        <v>156</v>
      </c>
      <c r="AE57" s="34" t="s">
        <v>208</v>
      </c>
      <c r="AF57" s="34">
        <f ca="1" t="shared" si="7"/>
        <v>135405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90</v>
      </c>
      <c r="AC58" s="1" t="s">
        <v>187</v>
      </c>
      <c r="AD58" s="40" t="s">
        <v>156</v>
      </c>
      <c r="AE58" s="34" t="s">
        <v>209</v>
      </c>
      <c r="AF58" s="34">
        <f ca="1" t="shared" si="7"/>
        <v>0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90</v>
      </c>
      <c r="AC59" s="1" t="s">
        <v>56</v>
      </c>
      <c r="AD59" s="40" t="s">
        <v>156</v>
      </c>
      <c r="AE59" s="34" t="s">
        <v>210</v>
      </c>
      <c r="AF59" s="34">
        <f ca="1" t="shared" si="7"/>
        <v>42840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90</v>
      </c>
      <c r="AC60" s="1" t="s">
        <v>128</v>
      </c>
      <c r="AD60" s="40" t="s">
        <v>156</v>
      </c>
      <c r="AE60" s="34" t="s">
        <v>211</v>
      </c>
      <c r="AF60" s="34">
        <f ca="1" t="shared" si="7"/>
        <v>656941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90</v>
      </c>
      <c r="AC61" s="1" t="s">
        <v>88</v>
      </c>
      <c r="AD61" s="40" t="s">
        <v>156</v>
      </c>
      <c r="AE61" s="34" t="s">
        <v>212</v>
      </c>
      <c r="AF61" s="34">
        <f ca="1" t="shared" si="7"/>
        <v>916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90</v>
      </c>
      <c r="AC62" s="1" t="s">
        <v>56</v>
      </c>
      <c r="AD62" s="40" t="s">
        <v>156</v>
      </c>
      <c r="AE62" s="34" t="s">
        <v>213</v>
      </c>
      <c r="AF62" s="34">
        <f ca="1" t="shared" si="7"/>
        <v>113280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+'廃棄物事業経費（歳入）'!B29</f>
        <v>0</v>
      </c>
      <c r="AI2385" s="2">
        <v>2385</v>
      </c>
    </row>
    <row r="2386" spans="34:35" ht="14.25" hidden="1">
      <c r="AH2386" s="99">
        <f>+'廃棄物事業経費（歳入）'!B30</f>
        <v>0</v>
      </c>
      <c r="AI2386" s="2">
        <v>2386</v>
      </c>
    </row>
    <row r="2387" spans="34:35" ht="14.25" hidden="1">
      <c r="AH2387" s="99">
        <f>+'廃棄物事業経費（歳入）'!B31</f>
        <v>0</v>
      </c>
      <c r="AI2387" s="2">
        <v>2387</v>
      </c>
    </row>
    <row r="2388" spans="34:35" ht="14.25" hidden="1">
      <c r="AH2388" s="99">
        <f>+'廃棄物事業経費（歳入）'!B32</f>
        <v>0</v>
      </c>
      <c r="AI2388" s="2">
        <v>2388</v>
      </c>
    </row>
    <row r="2389" spans="34:35" ht="14.25" hidden="1">
      <c r="AH2389" s="99">
        <f>+'廃棄物事業経費（歳入）'!B33</f>
        <v>0</v>
      </c>
      <c r="AI2389" s="2">
        <v>2389</v>
      </c>
    </row>
    <row r="2390" spans="34:35" ht="14.25" hidden="1">
      <c r="AH2390" s="99">
        <f>+'廃棄物事業経費（歳入）'!B34</f>
        <v>0</v>
      </c>
      <c r="AI2390" s="2">
        <v>2390</v>
      </c>
    </row>
    <row r="2391" spans="34:35" ht="14.25" hidden="1">
      <c r="AH2391" s="99">
        <f>+'廃棄物事業経費（歳入）'!B35</f>
        <v>0</v>
      </c>
      <c r="AI2391" s="2">
        <v>2391</v>
      </c>
    </row>
    <row r="2392" spans="34:35" ht="14.25" hidden="1">
      <c r="AH2392" s="99">
        <f>+'廃棄物事業経費（歳入）'!B36</f>
        <v>0</v>
      </c>
      <c r="AI2392" s="2">
        <v>2392</v>
      </c>
    </row>
    <row r="2393" spans="34:35" ht="14.25" hidden="1">
      <c r="AH2393" s="99">
        <f>+'廃棄物事業経費（歳入）'!B37</f>
        <v>0</v>
      </c>
      <c r="AI2393" s="2">
        <v>2393</v>
      </c>
    </row>
    <row r="2394" spans="34:35" ht="14.25" hidden="1">
      <c r="AH2394" s="99">
        <f>+'廃棄物事業経費（歳入）'!B38</f>
        <v>0</v>
      </c>
      <c r="AI2394" s="2">
        <v>2394</v>
      </c>
    </row>
    <row r="2395" spans="34:35" ht="14.25" hidden="1">
      <c r="AH2395" s="99">
        <f>+'廃棄物事業経費（歳入）'!B39</f>
        <v>0</v>
      </c>
      <c r="AI2395" s="2">
        <v>2395</v>
      </c>
    </row>
    <row r="2396" spans="34:35" ht="14.25" hidden="1">
      <c r="AH2396" s="99">
        <f>+'廃棄物事業経費（歳入）'!B40</f>
        <v>0</v>
      </c>
      <c r="AI2396" s="2">
        <v>2396</v>
      </c>
    </row>
    <row r="2397" spans="34:35" ht="14.25" hidden="1">
      <c r="AH2397" s="99">
        <f>+'廃棄物事業経費（歳入）'!B41</f>
        <v>0</v>
      </c>
      <c r="AI2397" s="2">
        <v>2397</v>
      </c>
    </row>
    <row r="2398" spans="34:35" ht="14.25" hidden="1">
      <c r="AH2398" s="99">
        <f>+'廃棄物事業経費（歳入）'!B42</f>
        <v>0</v>
      </c>
      <c r="AI2398" s="2">
        <v>2398</v>
      </c>
    </row>
    <row r="2399" spans="34:35" ht="14.25" hidden="1">
      <c r="AH2399" s="99">
        <f>+'廃棄物事業経費（歳入）'!B43</f>
        <v>0</v>
      </c>
      <c r="AI2399" s="2">
        <v>2399</v>
      </c>
    </row>
    <row r="2400" spans="34:35" ht="14.25" hidden="1">
      <c r="AH2400" s="99">
        <f>+'廃棄物事業経費（歳入）'!B44</f>
        <v>0</v>
      </c>
      <c r="AI2400" s="2">
        <v>2400</v>
      </c>
    </row>
    <row r="2401" spans="34:35" ht="14.25" hidden="1">
      <c r="AH2401" s="99">
        <f>+'廃棄物事業経費（歳入）'!B45</f>
        <v>0</v>
      </c>
      <c r="AI2401" s="2">
        <v>2401</v>
      </c>
    </row>
    <row r="2402" spans="34:35" ht="14.25" hidden="1">
      <c r="AH2402" s="99">
        <f>+'廃棄物事業経費（歳入）'!B46</f>
        <v>0</v>
      </c>
      <c r="AI2402" s="2">
        <v>2402</v>
      </c>
    </row>
    <row r="2403" spans="34:35" ht="14.25" hidden="1">
      <c r="AH2403" s="99">
        <f>+'廃棄物事業経費（歳入）'!B47</f>
        <v>0</v>
      </c>
      <c r="AI2403" s="2">
        <v>2403</v>
      </c>
    </row>
    <row r="2404" spans="34:35" ht="14.25" hidden="1">
      <c r="AH2404" s="99">
        <f>+'廃棄物事業経費（歳入）'!B48</f>
        <v>0</v>
      </c>
      <c r="AI2404" s="2">
        <v>2404</v>
      </c>
    </row>
    <row r="2405" spans="34:35" ht="14.25" hidden="1">
      <c r="AH2405" s="99">
        <f>+'廃棄物事業経費（歳入）'!B49</f>
        <v>0</v>
      </c>
      <c r="AI2405" s="2">
        <v>2405</v>
      </c>
    </row>
    <row r="2406" spans="34:35" ht="14.25" hidden="1">
      <c r="AH2406" s="99">
        <f>+'廃棄物事業経費（歳入）'!B50</f>
        <v>0</v>
      </c>
      <c r="AI2406" s="2">
        <v>2406</v>
      </c>
    </row>
    <row r="2407" spans="34:35" ht="14.25" hidden="1">
      <c r="AH2407" s="99">
        <f>+'廃棄物事業経費（歳入）'!B51</f>
        <v>0</v>
      </c>
      <c r="AI2407" s="2">
        <v>2407</v>
      </c>
    </row>
    <row r="2408" spans="34:35" ht="14.25" hidden="1">
      <c r="AH2408" s="99">
        <f>+'廃棄物事業経費（歳入）'!B52</f>
        <v>0</v>
      </c>
      <c r="AI2408" s="2">
        <v>2408</v>
      </c>
    </row>
    <row r="2409" spans="34:35" ht="14.25" hidden="1">
      <c r="AH2409" s="99">
        <f>+'廃棄物事業経費（歳入）'!B53</f>
        <v>0</v>
      </c>
      <c r="AI2409" s="2">
        <v>2409</v>
      </c>
    </row>
    <row r="2410" spans="34:35" ht="14.25" hidden="1">
      <c r="AH2410" s="99">
        <f>+'廃棄物事業経費（歳入）'!B54</f>
        <v>0</v>
      </c>
      <c r="AI2410" s="2">
        <v>2410</v>
      </c>
    </row>
    <row r="2411" spans="34:35" ht="14.25" hidden="1">
      <c r="AH2411" s="99">
        <f>+'廃棄物事業経費（歳入）'!B55</f>
        <v>0</v>
      </c>
      <c r="AI2411" s="2">
        <v>2411</v>
      </c>
    </row>
    <row r="2412" spans="34:35" ht="14.25" hidden="1">
      <c r="AH2412" s="99">
        <f>+'廃棄物事業経費（歳入）'!B56</f>
        <v>0</v>
      </c>
      <c r="AI2412" s="2">
        <v>2412</v>
      </c>
    </row>
    <row r="2413" spans="34:35" ht="14.25" hidden="1">
      <c r="AH2413" s="99">
        <f>+'廃棄物事業経費（歳入）'!B57</f>
        <v>0</v>
      </c>
      <c r="AI2413" s="2">
        <v>2413</v>
      </c>
    </row>
    <row r="2414" spans="34:35" ht="14.25" hidden="1">
      <c r="AH2414" s="99">
        <f>+'廃棄物事業経費（歳入）'!B58</f>
        <v>0</v>
      </c>
      <c r="AI2414" s="2">
        <v>2414</v>
      </c>
    </row>
    <row r="2415" spans="34:35" ht="14.25" hidden="1">
      <c r="AH2415" s="99">
        <f>+'廃棄物事業経費（歳入）'!B59</f>
        <v>0</v>
      </c>
      <c r="AI2415" s="2">
        <v>2415</v>
      </c>
    </row>
    <row r="2416" spans="34:35" ht="14.25" hidden="1">
      <c r="AH2416" s="99">
        <f>+'廃棄物事業経費（歳入）'!B60</f>
        <v>0</v>
      </c>
      <c r="AI2416" s="2">
        <v>2416</v>
      </c>
    </row>
    <row r="2417" spans="34:35" ht="14.25" hidden="1">
      <c r="AH2417" s="99">
        <f>+'廃棄物事業経費（歳入）'!B61</f>
        <v>0</v>
      </c>
      <c r="AI2417" s="2">
        <v>2417</v>
      </c>
    </row>
    <row r="2418" spans="34:35" ht="14.25" hidden="1">
      <c r="AH2418" s="99">
        <f>+'廃棄物事業経費（歳入）'!B62</f>
        <v>0</v>
      </c>
      <c r="AI2418" s="2">
        <v>2418</v>
      </c>
    </row>
    <row r="2419" spans="34:35" ht="14.25" hidden="1">
      <c r="AH2419" s="99">
        <f>+'廃棄物事業経費（歳入）'!B63</f>
        <v>0</v>
      </c>
      <c r="AI2419" s="2">
        <v>2419</v>
      </c>
    </row>
    <row r="2420" spans="34:35" ht="14.25" hidden="1">
      <c r="AH2420" s="99">
        <f>+'廃棄物事業経費（歳入）'!B64</f>
        <v>0</v>
      </c>
      <c r="AI2420" s="2">
        <v>2420</v>
      </c>
    </row>
    <row r="2421" spans="34:35" ht="14.25" hidden="1">
      <c r="AH2421" s="99">
        <f>+'廃棄物事業経費（歳入）'!B65</f>
        <v>0</v>
      </c>
      <c r="AI2421" s="2">
        <v>2421</v>
      </c>
    </row>
    <row r="2422" spans="34:35" ht="14.25" hidden="1">
      <c r="AH2422" s="99">
        <f>+'廃棄物事業経費（歳入）'!B66</f>
        <v>0</v>
      </c>
      <c r="AI2422" s="2">
        <v>2422</v>
      </c>
    </row>
    <row r="2423" spans="34:35" ht="14.25" hidden="1">
      <c r="AH2423" s="99">
        <f>+'廃棄物事業経費（歳入）'!B67</f>
        <v>0</v>
      </c>
      <c r="AI2423" s="2">
        <v>2423</v>
      </c>
    </row>
    <row r="2424" spans="34:35" ht="14.25" hidden="1">
      <c r="AH2424" s="99">
        <f>+'廃棄物事業経費（歳入）'!B68</f>
        <v>0</v>
      </c>
      <c r="AI2424" s="2">
        <v>2424</v>
      </c>
    </row>
    <row r="2425" spans="34:35" ht="14.25" hidden="1">
      <c r="AH2425" s="99">
        <f>+'廃棄物事業経費（歳入）'!B69</f>
        <v>0</v>
      </c>
      <c r="AI2425" s="2">
        <v>2425</v>
      </c>
    </row>
    <row r="2426" spans="34:35" ht="14.25" hidden="1">
      <c r="AH2426" s="99">
        <f>+'廃棄物事業経費（歳入）'!B70</f>
        <v>0</v>
      </c>
      <c r="AI2426" s="2">
        <v>2426</v>
      </c>
    </row>
    <row r="2427" spans="34:35" ht="14.25" hidden="1">
      <c r="AH2427" s="99">
        <f>+'廃棄物事業経費（歳入）'!B71</f>
        <v>0</v>
      </c>
      <c r="AI2427" s="2">
        <v>2427</v>
      </c>
    </row>
    <row r="2428" spans="34:35" ht="14.25" hidden="1">
      <c r="AH2428" s="99">
        <f>+'廃棄物事業経費（歳入）'!B72</f>
        <v>0</v>
      </c>
      <c r="AI2428" s="2">
        <v>2428</v>
      </c>
    </row>
    <row r="2429" spans="34:35" ht="14.25" hidden="1">
      <c r="AH2429" s="99">
        <f>+'廃棄物事業経費（歳入）'!B73</f>
        <v>0</v>
      </c>
      <c r="AI2429" s="2">
        <v>2429</v>
      </c>
    </row>
    <row r="2430" spans="34:35" ht="14.25" hidden="1">
      <c r="AH2430" s="99">
        <f>+'廃棄物事業経費（歳入）'!B74</f>
        <v>0</v>
      </c>
      <c r="AI2430" s="2">
        <v>2430</v>
      </c>
    </row>
    <row r="2431" spans="34:35" ht="14.25" hidden="1">
      <c r="AH2431" s="99">
        <f>+'廃棄物事業経費（歳入）'!B75</f>
        <v>0</v>
      </c>
      <c r="AI2431" s="2">
        <v>2431</v>
      </c>
    </row>
    <row r="2432" spans="34:35" ht="14.25" hidden="1">
      <c r="AH2432" s="99">
        <f>+'廃棄物事業経費（歳入）'!B76</f>
        <v>0</v>
      </c>
      <c r="AI2432" s="2">
        <v>2432</v>
      </c>
    </row>
    <row r="2433" spans="34:35" ht="14.25" hidden="1">
      <c r="AH2433" s="99">
        <f>+'廃棄物事業経費（歳入）'!B77</f>
        <v>0</v>
      </c>
      <c r="AI2433" s="2">
        <v>2433</v>
      </c>
    </row>
    <row r="2434" spans="34:35" ht="14.25" hidden="1">
      <c r="AH2434" s="99">
        <f>+'廃棄物事業経費（歳入）'!B78</f>
        <v>0</v>
      </c>
      <c r="AI2434" s="2">
        <v>2434</v>
      </c>
    </row>
    <row r="2435" spans="34:35" ht="14.25" hidden="1">
      <c r="AH2435" s="99">
        <f>+'廃棄物事業経費（歳入）'!B79</f>
        <v>0</v>
      </c>
      <c r="AI2435" s="2">
        <v>2435</v>
      </c>
    </row>
    <row r="2436" spans="34:35" ht="14.25" hidden="1">
      <c r="AH2436" s="99">
        <f>+'廃棄物事業経費（歳入）'!B80</f>
        <v>0</v>
      </c>
      <c r="AI2436" s="2">
        <v>2436</v>
      </c>
    </row>
    <row r="2437" spans="34:35" ht="14.25" hidden="1">
      <c r="AH2437" s="99">
        <f>+'廃棄物事業経費（歳入）'!B81</f>
        <v>0</v>
      </c>
      <c r="AI2437" s="2">
        <v>2437</v>
      </c>
    </row>
    <row r="2438" spans="34:35" ht="14.25" hidden="1">
      <c r="AH2438" s="99">
        <f>+'廃棄物事業経費（歳入）'!B82</f>
        <v>0</v>
      </c>
      <c r="AI2438" s="2">
        <v>2438</v>
      </c>
    </row>
    <row r="2439" spans="34:35" ht="14.25" hidden="1">
      <c r="AH2439" s="99">
        <f>+'廃棄物事業経費（歳入）'!B83</f>
        <v>0</v>
      </c>
      <c r="AI2439" s="2">
        <v>2439</v>
      </c>
    </row>
    <row r="2440" spans="34:35" ht="14.25" hidden="1">
      <c r="AH2440" s="99">
        <f>+'廃棄物事業経費（歳入）'!B84</f>
        <v>0</v>
      </c>
      <c r="AI2440" s="2">
        <v>2440</v>
      </c>
    </row>
    <row r="2441" spans="34:35" ht="14.25" hidden="1">
      <c r="AH2441" s="99">
        <f>+'廃棄物事業経費（歳入）'!B85</f>
        <v>0</v>
      </c>
      <c r="AI2441" s="2">
        <v>2441</v>
      </c>
    </row>
    <row r="2442" spans="34:35" ht="14.25" hidden="1">
      <c r="AH2442" s="99">
        <f>+'廃棄物事業経費（歳入）'!B86</f>
        <v>0</v>
      </c>
      <c r="AI2442" s="2">
        <v>2442</v>
      </c>
    </row>
    <row r="2443" spans="34:35" ht="14.25" hidden="1">
      <c r="AH2443" s="99">
        <f>+'廃棄物事業経費（歳入）'!B87</f>
        <v>0</v>
      </c>
      <c r="AI2443" s="2">
        <v>2443</v>
      </c>
    </row>
    <row r="2444" spans="34:35" ht="14.25" hidden="1">
      <c r="AH2444" s="99">
        <f>+'廃棄物事業経費（歳入）'!B88</f>
        <v>0</v>
      </c>
      <c r="AI2444" s="2">
        <v>2444</v>
      </c>
    </row>
    <row r="2445" spans="34:35" ht="14.25" hidden="1">
      <c r="AH2445" s="99">
        <f>+'廃棄物事業経費（歳入）'!B89</f>
        <v>0</v>
      </c>
      <c r="AI2445" s="2">
        <v>2445</v>
      </c>
    </row>
    <row r="2446" spans="34:35" ht="14.25" hidden="1">
      <c r="AH2446" s="99">
        <f>+'廃棄物事業経費（歳入）'!B90</f>
        <v>0</v>
      </c>
      <c r="AI2446" s="2">
        <v>2446</v>
      </c>
    </row>
    <row r="2447" spans="34:35" ht="14.25" hidden="1">
      <c r="AH2447" s="99">
        <f>+'廃棄物事業経費（歳入）'!B91</f>
        <v>0</v>
      </c>
      <c r="AI2447" s="2">
        <v>2447</v>
      </c>
    </row>
    <row r="2448" spans="34:35" ht="14.25" hidden="1">
      <c r="AH2448" s="99">
        <f>+'廃棄物事業経費（歳入）'!B92</f>
        <v>0</v>
      </c>
      <c r="AI2448" s="2">
        <v>2448</v>
      </c>
    </row>
    <row r="2449" spans="34:35" ht="14.25" hidden="1">
      <c r="AH2449" s="99">
        <f>+'廃棄物事業経費（歳入）'!B93</f>
        <v>0</v>
      </c>
      <c r="AI2449" s="2">
        <v>2449</v>
      </c>
    </row>
    <row r="2450" spans="34:35" ht="14.25" hidden="1">
      <c r="AH2450" s="99">
        <f>+'廃棄物事業経費（歳入）'!B94</f>
        <v>0</v>
      </c>
      <c r="AI2450" s="2">
        <v>2450</v>
      </c>
    </row>
    <row r="2451" spans="34:35" ht="14.25" hidden="1">
      <c r="AH2451" s="99">
        <f>+'廃棄物事業経費（歳入）'!B95</f>
        <v>0</v>
      </c>
      <c r="AI2451" s="2">
        <v>2451</v>
      </c>
    </row>
    <row r="2452" spans="34:35" ht="14.25" hidden="1">
      <c r="AH2452" s="99">
        <f>+'廃棄物事業経費（歳入）'!B96</f>
        <v>0</v>
      </c>
      <c r="AI2452" s="2">
        <v>2452</v>
      </c>
    </row>
    <row r="2453" spans="34:35" ht="14.25" hidden="1">
      <c r="AH2453" s="99">
        <f>+'廃棄物事業経費（歳入）'!B97</f>
        <v>0</v>
      </c>
      <c r="AI2453" s="2">
        <v>2453</v>
      </c>
    </row>
    <row r="2454" spans="34:35" ht="14.25" hidden="1">
      <c r="AH2454" s="99">
        <f>+'廃棄物事業経費（歳入）'!B98</f>
        <v>0</v>
      </c>
      <c r="AI2454" s="2">
        <v>2454</v>
      </c>
    </row>
    <row r="2455" spans="34:35" ht="14.25" hidden="1">
      <c r="AH2455" s="99">
        <f>+'廃棄物事業経費（歳入）'!B99</f>
        <v>0</v>
      </c>
      <c r="AI2455" s="2">
        <v>2455</v>
      </c>
    </row>
    <row r="2456" spans="34:35" ht="14.25" hidden="1">
      <c r="AH2456" s="99">
        <f>+'廃棄物事業経費（歳入）'!B100</f>
        <v>0</v>
      </c>
      <c r="AI2456" s="2">
        <v>2456</v>
      </c>
    </row>
    <row r="2457" spans="34:35" ht="14.25" hidden="1">
      <c r="AH2457" s="99">
        <f>+'廃棄物事業経費（歳入）'!B101</f>
        <v>0</v>
      </c>
      <c r="AI2457" s="2">
        <v>2457</v>
      </c>
    </row>
    <row r="2458" spans="34:35" ht="14.25" hidden="1">
      <c r="AH2458" s="99">
        <f>+'廃棄物事業経費（歳入）'!B102</f>
        <v>0</v>
      </c>
      <c r="AI2458" s="2">
        <v>2458</v>
      </c>
    </row>
    <row r="2459" spans="34:35" ht="14.25" hidden="1">
      <c r="AH2459" s="99">
        <f>+'廃棄物事業経費（歳入）'!B103</f>
        <v>0</v>
      </c>
      <c r="AI2459" s="2">
        <v>2459</v>
      </c>
    </row>
    <row r="2460" spans="34:35" ht="14.25" hidden="1">
      <c r="AH2460" s="99">
        <f>+'廃棄物事業経費（歳入）'!B104</f>
        <v>0</v>
      </c>
      <c r="AI2460" s="2">
        <v>2460</v>
      </c>
    </row>
    <row r="2461" spans="34:35" ht="14.25" hidden="1">
      <c r="AH2461" s="99">
        <f>+'廃棄物事業経費（歳入）'!B105</f>
        <v>0</v>
      </c>
      <c r="AI2461" s="2">
        <v>2461</v>
      </c>
    </row>
    <row r="2462" spans="34:35" ht="14.25" hidden="1">
      <c r="AH2462" s="99">
        <f>+'廃棄物事業経費（歳入）'!B106</f>
        <v>0</v>
      </c>
      <c r="AI2462" s="2">
        <v>2462</v>
      </c>
    </row>
    <row r="2463" spans="34:35" ht="14.25" hidden="1">
      <c r="AH2463" s="99">
        <f>+'廃棄物事業経費（歳入）'!B107</f>
        <v>0</v>
      </c>
      <c r="AI2463" s="2">
        <v>2463</v>
      </c>
    </row>
    <row r="2464" spans="34:35" ht="14.25" hidden="1">
      <c r="AH2464" s="99">
        <f>+'廃棄物事業経費（歳入）'!B108</f>
        <v>0</v>
      </c>
      <c r="AI2464" s="2">
        <v>2464</v>
      </c>
    </row>
    <row r="2465" spans="34:35" ht="14.25" hidden="1">
      <c r="AH2465" s="99">
        <f>+'廃棄物事業経費（歳入）'!B109</f>
        <v>0</v>
      </c>
      <c r="AI2465" s="2">
        <v>2465</v>
      </c>
    </row>
    <row r="2466" spans="34:35" ht="14.25" hidden="1">
      <c r="AH2466" s="99">
        <f>+'廃棄物事業経費（歳入）'!B110</f>
        <v>0</v>
      </c>
      <c r="AI2466" s="2">
        <v>2466</v>
      </c>
    </row>
    <row r="2467" spans="34:35" ht="14.25" hidden="1">
      <c r="AH2467" s="99">
        <f>+'廃棄物事業経費（歳入）'!B111</f>
        <v>0</v>
      </c>
      <c r="AI2467" s="2">
        <v>2467</v>
      </c>
    </row>
    <row r="2468" spans="34:35" ht="14.25" hidden="1">
      <c r="AH2468" s="99">
        <f>+'廃棄物事業経費（歳入）'!B112</f>
        <v>0</v>
      </c>
      <c r="AI2468" s="2">
        <v>2468</v>
      </c>
    </row>
    <row r="2469" spans="34:35" ht="14.25" hidden="1">
      <c r="AH2469" s="99">
        <f>+'廃棄物事業経費（歳入）'!B113</f>
        <v>0</v>
      </c>
      <c r="AI2469" s="2">
        <v>2469</v>
      </c>
    </row>
    <row r="2470" spans="34:35" ht="14.25" hidden="1">
      <c r="AH2470" s="99">
        <f>+'廃棄物事業経費（歳入）'!B114</f>
        <v>0</v>
      </c>
      <c r="AI2470" s="2">
        <v>2470</v>
      </c>
    </row>
    <row r="2471" spans="34:35" ht="14.25" hidden="1">
      <c r="AH2471" s="99">
        <f>+'廃棄物事業経費（歳入）'!B115</f>
        <v>0</v>
      </c>
      <c r="AI2471" s="2">
        <v>2471</v>
      </c>
    </row>
    <row r="2472" spans="34:35" ht="14.25" hidden="1">
      <c r="AH2472" s="99">
        <f>+'廃棄物事業経費（歳入）'!B116</f>
        <v>0</v>
      </c>
      <c r="AI2472" s="2">
        <v>2472</v>
      </c>
    </row>
    <row r="2473" spans="34:35" ht="14.25" hidden="1">
      <c r="AH2473" s="99">
        <f>+'廃棄物事業経費（歳入）'!B117</f>
        <v>0</v>
      </c>
      <c r="AI2473" s="2">
        <v>2473</v>
      </c>
    </row>
    <row r="2474" spans="34:35" ht="14.25" hidden="1">
      <c r="AH2474" s="99">
        <f>+'廃棄物事業経費（歳入）'!B118</f>
        <v>0</v>
      </c>
      <c r="AI2474" s="2">
        <v>2474</v>
      </c>
    </row>
    <row r="2475" spans="34:35" ht="14.25" hidden="1">
      <c r="AH2475" s="99">
        <f>+'廃棄物事業経費（歳入）'!B119</f>
        <v>0</v>
      </c>
      <c r="AI2475" s="2">
        <v>2475</v>
      </c>
    </row>
    <row r="2476" spans="34:35" ht="14.25" hidden="1">
      <c r="AH2476" s="99">
        <f>+'廃棄物事業経費（歳入）'!B120</f>
        <v>0</v>
      </c>
      <c r="AI2476" s="2">
        <v>2476</v>
      </c>
    </row>
    <row r="2477" spans="34:35" ht="14.25" hidden="1">
      <c r="AH2477" s="99">
        <f>+'廃棄物事業経費（歳入）'!B121</f>
        <v>0</v>
      </c>
      <c r="AI2477" s="2">
        <v>2477</v>
      </c>
    </row>
    <row r="2478" spans="34:35" ht="14.25" hidden="1">
      <c r="AH2478" s="99">
        <f>+'廃棄物事業経費（歳入）'!B122</f>
        <v>0</v>
      </c>
      <c r="AI2478" s="2">
        <v>2478</v>
      </c>
    </row>
    <row r="2479" spans="34:35" ht="14.25" hidden="1">
      <c r="AH2479" s="99">
        <f>+'廃棄物事業経費（歳入）'!B123</f>
        <v>0</v>
      </c>
      <c r="AI2479" s="2">
        <v>2479</v>
      </c>
    </row>
    <row r="2480" spans="34:35" ht="14.25" hidden="1">
      <c r="AH2480" s="99">
        <f>+'廃棄物事業経費（歳入）'!B124</f>
        <v>0</v>
      </c>
      <c r="AI2480" s="2">
        <v>2480</v>
      </c>
    </row>
    <row r="2481" spans="34:35" ht="14.25" hidden="1">
      <c r="AH2481" s="99">
        <f>+'廃棄物事業経費（歳入）'!B125</f>
        <v>0</v>
      </c>
      <c r="AI2481" s="2">
        <v>2481</v>
      </c>
    </row>
    <row r="2482" spans="34:35" ht="14.25" hidden="1">
      <c r="AH2482" s="99">
        <f>+'廃棄物事業経費（歳入）'!B126</f>
        <v>0</v>
      </c>
      <c r="AI2482" s="2">
        <v>2482</v>
      </c>
    </row>
    <row r="2483" spans="34:35" ht="14.25" hidden="1">
      <c r="AH2483" s="99">
        <f>+'廃棄物事業経費（歳入）'!B127</f>
        <v>0</v>
      </c>
      <c r="AI2483" s="2">
        <v>2483</v>
      </c>
    </row>
    <row r="2484" spans="34:35" ht="14.25" hidden="1">
      <c r="AH2484" s="99">
        <f>+'廃棄物事業経費（歳入）'!B128</f>
        <v>0</v>
      </c>
      <c r="AI2484" s="2">
        <v>2484</v>
      </c>
    </row>
    <row r="2485" spans="34:35" ht="14.25" hidden="1">
      <c r="AH2485" s="99">
        <f>+'廃棄物事業経費（歳入）'!B129</f>
        <v>0</v>
      </c>
      <c r="AI2485" s="2">
        <v>2485</v>
      </c>
    </row>
    <row r="2486" spans="34:35" ht="14.25" hidden="1">
      <c r="AH2486" s="99">
        <f>+'廃棄物事業経費（歳入）'!B130</f>
        <v>0</v>
      </c>
      <c r="AI2486" s="2">
        <v>2486</v>
      </c>
    </row>
    <row r="2487" spans="34:35" ht="14.25" hidden="1">
      <c r="AH2487" s="99">
        <f>+'廃棄物事業経費（歳入）'!B131</f>
        <v>0</v>
      </c>
      <c r="AI2487" s="2">
        <v>2487</v>
      </c>
    </row>
    <row r="2488" spans="34:35" ht="14.25" hidden="1">
      <c r="AH2488" s="99">
        <f>+'廃棄物事業経費（歳入）'!B132</f>
        <v>0</v>
      </c>
      <c r="AI2488" s="2">
        <v>2488</v>
      </c>
    </row>
    <row r="2489" spans="34:35" ht="14.25" hidden="1">
      <c r="AH2489" s="99">
        <f>+'廃棄物事業経費（歳入）'!B133</f>
        <v>0</v>
      </c>
      <c r="AI2489" s="2">
        <v>2489</v>
      </c>
    </row>
    <row r="2490" spans="34:35" ht="14.25" hidden="1">
      <c r="AH2490" s="99">
        <f>+'廃棄物事業経費（歳入）'!B134</f>
        <v>0</v>
      </c>
      <c r="AI2490" s="2">
        <v>2490</v>
      </c>
    </row>
    <row r="2491" spans="34:35" ht="14.25" hidden="1">
      <c r="AH2491" s="99">
        <f>+'廃棄物事業経費（歳入）'!B135</f>
        <v>0</v>
      </c>
      <c r="AI2491" s="2">
        <v>2491</v>
      </c>
    </row>
    <row r="2492" spans="34:35" ht="14.25" hidden="1">
      <c r="AH2492" s="99">
        <f>+'廃棄物事業経費（歳入）'!B136</f>
        <v>0</v>
      </c>
      <c r="AI2492" s="2">
        <v>2492</v>
      </c>
    </row>
    <row r="2493" spans="34:35" ht="14.25" hidden="1">
      <c r="AH2493" s="99">
        <f>+'廃棄物事業経費（歳入）'!B137</f>
        <v>0</v>
      </c>
      <c r="AI2493" s="2">
        <v>2493</v>
      </c>
    </row>
    <row r="2494" spans="34:35" ht="14.25" hidden="1">
      <c r="AH2494" s="99">
        <f>+'廃棄物事業経費（歳入）'!B138</f>
        <v>0</v>
      </c>
      <c r="AI2494" s="2">
        <v>2494</v>
      </c>
    </row>
    <row r="2495" spans="34:35" ht="14.25" hidden="1">
      <c r="AH2495" s="99">
        <f>+'廃棄物事業経費（歳入）'!B139</f>
        <v>0</v>
      </c>
      <c r="AI2495" s="2">
        <v>2495</v>
      </c>
    </row>
    <row r="2496" spans="34:35" ht="14.25" hidden="1">
      <c r="AH2496" s="99">
        <f>+'廃棄物事業経費（歳入）'!B140</f>
        <v>0</v>
      </c>
      <c r="AI2496" s="2">
        <v>2496</v>
      </c>
    </row>
    <row r="2497" spans="34:35" ht="14.25" hidden="1">
      <c r="AH2497" s="99">
        <f>+'廃棄物事業経費（歳入）'!B141</f>
        <v>0</v>
      </c>
      <c r="AI2497" s="2">
        <v>2497</v>
      </c>
    </row>
    <row r="2498" spans="34:35" ht="14.25" hidden="1">
      <c r="AH2498" s="99">
        <f>+'廃棄物事業経費（歳入）'!B142</f>
        <v>0</v>
      </c>
      <c r="AI2498" s="2">
        <v>2498</v>
      </c>
    </row>
    <row r="2499" spans="34:35" ht="14.25" hidden="1">
      <c r="AH2499" s="99">
        <f>+'廃棄物事業経費（歳入）'!B143</f>
        <v>0</v>
      </c>
      <c r="AI2499" s="2">
        <v>2499</v>
      </c>
    </row>
    <row r="2500" spans="34:35" ht="14.25" hidden="1">
      <c r="AH2500" s="99">
        <f>+'廃棄物事業経費（歳入）'!B144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2012-03-30T02:57:59Z</dcterms:modified>
  <cp:category/>
  <cp:version/>
  <cp:contentType/>
  <cp:contentStatus/>
</cp:coreProperties>
</file>