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'市町村分担金内訳'!$A$6:$DU$17</definedName>
    <definedName name="_xlnm._FilterDatabase" localSheetId="4" hidden="1">'組合分担金内訳'!$A$6:$BE$37</definedName>
    <definedName name="_xlnm._FilterDatabase" localSheetId="3" hidden="1">'廃棄物事業経費（歳出）'!$A$6:$CI$47</definedName>
    <definedName name="_xlnm._FilterDatabase" localSheetId="2" hidden="1">'廃棄物事業経費（歳入）'!$A$6:$AD$47</definedName>
    <definedName name="_xlnm._FilterDatabase" localSheetId="0" hidden="1">'廃棄物事業経費（市町村）'!$A$6:$DJ$37</definedName>
    <definedName name="_xlnm._FilterDatabase" localSheetId="1" hidden="1">'廃棄物事業経費（組合）'!$A$6:$DJ$17</definedName>
    <definedName name="_xlnm.Print_Area" localSheetId="6">'経費集計'!$A$1:$M$33</definedName>
    <definedName name="_xlnm.Print_Area" localSheetId="5">'市町村分担金内訳'!$A$2:$DU$17</definedName>
    <definedName name="_xlnm.Print_Area" localSheetId="4">'組合分担金内訳'!$A$2:$BE$37</definedName>
    <definedName name="_xlnm.Print_Area" localSheetId="3">'廃棄物事業経費（歳出）'!$A$2:$CI$47</definedName>
    <definedName name="_xlnm.Print_Area" localSheetId="2">'廃棄物事業経費（歳入）'!$A$2:$AD$47</definedName>
    <definedName name="_xlnm.Print_Area" localSheetId="0">'廃棄物事業経費（市町村）'!$A$2:$DJ$37</definedName>
    <definedName name="_xlnm.Print_Area" localSheetId="1">'廃棄物事業経費（組合）'!$A$2:$DJ$17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<sst xmlns="http://schemas.openxmlformats.org/spreadsheetml/2006/main" count="2210" uniqueCount="464">
  <si>
    <t>15000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</si>
  <si>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</si>
  <si>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</si>
  <si>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</si>
  <si>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</si>
  <si>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</si>
  <si>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</si>
  <si>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</si>
  <si>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</si>
  <si>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</si>
  <si>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</si>
  <si>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</si>
  <si>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</si>
  <si>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</si>
  <si>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</si>
  <si>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</si>
  <si>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</si>
  <si>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</si>
  <si>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</si>
  <si>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</si>
  <si>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</si>
  <si>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</si>
  <si>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</si>
  <si>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</si>
  <si>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</si>
  <si>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</si>
  <si>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</si>
  <si>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</si>
  <si>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</si>
  <si>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</si>
  <si>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</si>
  <si>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</si>
  <si>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</si>
  <si>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</si>
  <si>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</si>
  <si>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</si>
  <si>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</si>
  <si>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</si>
  <si>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</si>
  <si>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</si>
  <si>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</si>
  <si>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</si>
  <si>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新潟県</t>
  </si>
  <si>
    <t>15000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</si>
  <si>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</si>
  <si>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</si>
  <si>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</si>
  <si>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</si>
  <si>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</si>
  <si>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</si>
  <si>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</si>
  <si>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</si>
  <si>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</si>
  <si>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</si>
  <si>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</si>
  <si>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</si>
  <si>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</si>
  <si>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</si>
  <si>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</si>
  <si>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</si>
  <si>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</si>
  <si>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</si>
  <si>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</si>
  <si>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</si>
  <si>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</si>
  <si>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</si>
  <si>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</si>
  <si>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</si>
  <si>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</si>
  <si>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</si>
  <si>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</si>
  <si>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</si>
  <si>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</si>
  <si>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</si>
  <si>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</si>
  <si>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</si>
  <si>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</si>
  <si>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</si>
  <si>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</si>
  <si>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</si>
  <si>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</si>
  <si>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</si>
  <si>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</si>
  <si>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</si>
  <si>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</si>
  <si>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</si>
  <si>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</si>
  <si>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</si>
  <si>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</si>
  <si>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</si>
  <si>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</si>
  <si>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</si>
  <si>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</si>
  <si>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</si>
  <si>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</si>
  <si>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</si>
  <si>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</si>
  <si>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</si>
  <si>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</si>
  <si>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</si>
  <si>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</si>
  <si>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</si>
  <si>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</si>
  <si>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</si>
  <si>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</si>
  <si>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</si>
  <si>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</si>
  <si>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</si>
  <si>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</si>
  <si>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</si>
  <si>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</si>
  <si>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</si>
  <si>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</si>
  <si>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</si>
  <si>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</si>
  <si>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</si>
  <si>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</si>
  <si>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</si>
  <si>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</si>
  <si>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</si>
  <si>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</si>
  <si>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</si>
  <si>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</si>
  <si>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</si>
  <si>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</si>
  <si>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</si>
  <si>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</si>
  <si>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</si>
  <si>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</si>
  <si>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</si>
  <si>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</si>
  <si>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</si>
  <si>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</si>
  <si>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</si>
  <si>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</si>
  <si>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</si>
  <si>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</si>
  <si>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</si>
  <si>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</si>
  <si>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</si>
  <si>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</si>
  <si>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</si>
  <si>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</si>
  <si>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</si>
  <si>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</si>
  <si>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</si>
  <si>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</si>
  <si>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</si>
  <si>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</si>
  <si>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</si>
  <si>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</si>
  <si>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</si>
  <si>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</si>
  <si>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</si>
  <si>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</si>
  <si>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</si>
  <si>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</si>
  <si>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</si>
  <si>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</si>
  <si>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</si>
  <si>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</si>
  <si>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</si>
  <si>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</si>
  <si>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</si>
  <si>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</si>
  <si>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</si>
  <si>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</si>
  <si>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</si>
  <si>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</si>
  <si>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</si>
  <si>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</si>
  <si>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</si>
  <si>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</si>
  <si>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</si>
  <si>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</si>
  <si>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</si>
  <si>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</si>
  <si>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</si>
  <si>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</si>
  <si>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</si>
  <si>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</si>
  <si>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</si>
  <si>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</si>
  <si>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</si>
  <si>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</si>
  <si>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</si>
  <si>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</si>
  <si>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</si>
  <si>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</si>
  <si>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</si>
  <si>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</si>
  <si>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</si>
  <si>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</si>
  <si>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</si>
  <si>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</si>
  <si>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</si>
  <si>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</si>
  <si>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</si>
  <si>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</si>
  <si>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</si>
  <si>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</si>
  <si>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</si>
  <si>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</si>
  <si>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</si>
  <si>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</si>
  <si>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</si>
  <si>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</si>
  <si>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</si>
  <si>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</si>
  <si>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</si>
  <si>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</si>
  <si>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</si>
  <si>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</si>
  <si>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</si>
  <si>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</si>
  <si>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</si>
  <si>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</si>
  <si>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</si>
  <si>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</si>
  <si>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</si>
  <si>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</si>
  <si>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</si>
  <si>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</si>
  <si>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</si>
  <si>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</si>
  <si>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</si>
  <si>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</si>
  <si>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</si>
  <si>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</si>
  <si>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</si>
  <si>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</si>
  <si>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</si>
  <si>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</si>
  <si>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</si>
  <si>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</si>
  <si>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</si>
  <si>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</si>
  <si>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</si>
  <si>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</si>
  <si>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</si>
  <si>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</si>
  <si>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</si>
  <si>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</si>
  <si>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</si>
  <si>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</si>
  <si>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</si>
  <si>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</si>
  <si>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</si>
  <si>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</si>
  <si>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</si>
  <si>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</si>
  <si>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</si>
  <si>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</si>
  <si>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</si>
  <si>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</si>
  <si>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</si>
  <si>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</si>
  <si>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</si>
  <si>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</si>
  <si>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</si>
  <si>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</si>
  <si>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</si>
  <si>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</si>
  <si>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</si>
  <si>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</si>
  <si>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</si>
  <si>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</si>
  <si>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</si>
  <si>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</si>
  <si>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</si>
  <si>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</si>
  <si>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</si>
  <si>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</si>
  <si>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</si>
  <si>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</si>
  <si>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</si>
  <si>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</si>
  <si>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</si>
  <si>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</si>
  <si>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</si>
  <si>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</si>
  <si>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</si>
  <si>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</si>
  <si>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</si>
  <si>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</si>
  <si>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</si>
  <si>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</si>
  <si>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</si>
  <si>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</si>
  <si>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</si>
  <si>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</si>
  <si>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</si>
  <si>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</si>
  <si>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</si>
  <si>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</si>
  <si>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</si>
  <si>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</si>
  <si>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</si>
  <si>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</si>
  <si>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</si>
  <si>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</si>
  <si>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</si>
  <si>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</si>
  <si>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</si>
  <si>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</si>
  <si>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</si>
  <si>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</si>
  <si>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</si>
  <si>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</si>
  <si>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</si>
  <si>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</si>
  <si>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</si>
  <si>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</si>
  <si>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</si>
  <si>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</si>
  <si>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</si>
  <si>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</si>
  <si>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</si>
  <si>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</si>
  <si>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</si>
  <si>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</si>
  <si>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</si>
  <si>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</si>
  <si>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</si>
  <si>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</si>
  <si>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</si>
  <si>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</si>
  <si>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</si>
  <si>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</si>
  <si>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</si>
  <si>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</si>
  <si>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</si>
  <si>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</si>
  <si>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</si>
  <si>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</si>
  <si>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</si>
  <si>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</si>
  <si>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</si>
  <si>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</si>
  <si>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</si>
  <si>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</si>
  <si>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</si>
  <si>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</si>
  <si>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</si>
  <si>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</si>
  <si>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</si>
  <si>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</si>
  <si>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</si>
  <si>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新潟県</t>
  </si>
  <si>
    <t>15100</t>
  </si>
  <si>
    <t>新潟市</t>
  </si>
  <si>
    <t>15906</t>
  </si>
  <si>
    <t>豊栄郷清掃施設処理組合</t>
  </si>
  <si>
    <t>15948</t>
  </si>
  <si>
    <t>阿賀北広域組合</t>
  </si>
  <si>
    <t>15202</t>
  </si>
  <si>
    <t>長岡市</t>
  </si>
  <si>
    <t>15204</t>
  </si>
  <si>
    <t>三条市</t>
  </si>
  <si>
    <t>15828</t>
  </si>
  <si>
    <t>新潟県中越衛生処理組合</t>
  </si>
  <si>
    <t>15205</t>
  </si>
  <si>
    <t>柏崎市</t>
  </si>
  <si>
    <t>15206</t>
  </si>
  <si>
    <t>新発田市</t>
  </si>
  <si>
    <t>15912</t>
  </si>
  <si>
    <t>新発田地域広域事務組合</t>
  </si>
  <si>
    <t>15832</t>
  </si>
  <si>
    <t>下越清掃センター組合</t>
  </si>
  <si>
    <t>15208</t>
  </si>
  <si>
    <t>小千谷市</t>
  </si>
  <si>
    <t>15209</t>
  </si>
  <si>
    <t>加茂市</t>
  </si>
  <si>
    <t>15893</t>
  </si>
  <si>
    <t>加茂市・田上町消防衛生組合</t>
  </si>
  <si>
    <t>15210</t>
  </si>
  <si>
    <t>十日町市</t>
  </si>
  <si>
    <t>15838</t>
  </si>
  <si>
    <t>津南地域衛生施設組合</t>
  </si>
  <si>
    <t>15211</t>
  </si>
  <si>
    <t>見附市</t>
  </si>
  <si>
    <t>15212</t>
  </si>
  <si>
    <t>村上市</t>
  </si>
  <si>
    <t>15213</t>
  </si>
  <si>
    <t>燕市</t>
  </si>
  <si>
    <t>15900</t>
  </si>
  <si>
    <t>燕・弥彦総合事務組合</t>
  </si>
  <si>
    <t>15216</t>
  </si>
  <si>
    <t>糸魚川市</t>
  </si>
  <si>
    <t>15217</t>
  </si>
  <si>
    <t>妙高市</t>
  </si>
  <si>
    <t>15940</t>
  </si>
  <si>
    <t>新井頸南広域行政組合</t>
  </si>
  <si>
    <t>15218</t>
  </si>
  <si>
    <t>五泉市</t>
  </si>
  <si>
    <t>15947</t>
  </si>
  <si>
    <t>五泉地域衛生施設組合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</si>
  <si>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</si>
  <si>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</si>
  <si>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</si>
  <si>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</si>
  <si>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</si>
  <si>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</si>
  <si>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</si>
  <si>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</si>
  <si>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</si>
  <si>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</si>
  <si>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</si>
  <si>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</si>
  <si>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</si>
  <si>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</si>
  <si>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</si>
  <si>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</si>
  <si>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</si>
  <si>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</si>
  <si>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</si>
  <si>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</si>
  <si>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</si>
  <si>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</si>
  <si>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</si>
  <si>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</si>
  <si>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</si>
  <si>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</si>
  <si>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</si>
  <si>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</si>
  <si>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</si>
  <si>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</si>
  <si>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</si>
  <si>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</si>
  <si>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20602</t>
  </si>
  <si>
    <t>栄村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</si>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</sst>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37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226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227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289</v>
      </c>
      <c r="D7" s="192">
        <f>SUM(D8:D186)</f>
        <v>36665287</v>
      </c>
      <c r="E7" s="192">
        <f>SUM(E8:E186)</f>
        <v>14658486</v>
      </c>
      <c r="F7" s="192">
        <f>SUM(F8:F186)</f>
        <v>3381177</v>
      </c>
      <c r="G7" s="192">
        <f>SUM(G8:G186)</f>
        <v>19234</v>
      </c>
      <c r="H7" s="192">
        <f>SUM(H8:H186)</f>
        <v>5092647</v>
      </c>
      <c r="I7" s="192">
        <f>SUM(I8:I186)</f>
        <v>4463935</v>
      </c>
      <c r="J7" s="192" t="s">
        <v>288</v>
      </c>
      <c r="K7" s="192">
        <f>SUM(K8:K186)</f>
        <v>1701493</v>
      </c>
      <c r="L7" s="192">
        <f>SUM(L8:L186)</f>
        <v>22006801</v>
      </c>
      <c r="M7" s="192">
        <f>SUM(M8:M186)</f>
        <v>5757878</v>
      </c>
      <c r="N7" s="192">
        <f>SUM(N8:N186)</f>
        <v>1539358</v>
      </c>
      <c r="O7" s="192">
        <f>SUM(O8:O186)</f>
        <v>306752</v>
      </c>
      <c r="P7" s="192">
        <f>SUM(P8:P186)</f>
        <v>94500</v>
      </c>
      <c r="Q7" s="192">
        <f>SUM(Q8:Q186)</f>
        <v>42400</v>
      </c>
      <c r="R7" s="192">
        <f>SUM(R8:R186)</f>
        <v>1015974</v>
      </c>
      <c r="S7" s="192" t="s">
        <v>288</v>
      </c>
      <c r="T7" s="192">
        <f>SUM(T8:T186)</f>
        <v>79732</v>
      </c>
      <c r="U7" s="192">
        <f>SUM(U8:U186)</f>
        <v>4218520</v>
      </c>
      <c r="V7" s="192">
        <f>SUM(V8:V186)</f>
        <v>42423165</v>
      </c>
      <c r="W7" s="192">
        <f>SUM(W8:W186)</f>
        <v>16197844</v>
      </c>
      <c r="X7" s="192">
        <f>SUM(X8:X186)</f>
        <v>3687929</v>
      </c>
      <c r="Y7" s="192">
        <f>SUM(Y8:Y186)</f>
        <v>113734</v>
      </c>
      <c r="Z7" s="192">
        <f>SUM(Z8:Z186)</f>
        <v>5135047</v>
      </c>
      <c r="AA7" s="192">
        <f>SUM(AA8:AA186)</f>
        <v>5479909</v>
      </c>
      <c r="AB7" s="192" t="s">
        <v>288</v>
      </c>
      <c r="AC7" s="192">
        <f>SUM(AC8:AC186)</f>
        <v>1781225</v>
      </c>
      <c r="AD7" s="192">
        <f>SUM(AD8:AD186)</f>
        <v>26225321</v>
      </c>
      <c r="AE7" s="192">
        <f>SUM(AE8:AE186)</f>
        <v>9463916</v>
      </c>
      <c r="AF7" s="192">
        <f>SUM(AF8:AF186)</f>
        <v>9384650</v>
      </c>
      <c r="AG7" s="192">
        <f>SUM(AG8:AG186)</f>
        <v>0</v>
      </c>
      <c r="AH7" s="192">
        <f>SUM(AH8:AH186)</f>
        <v>7851315</v>
      </c>
      <c r="AI7" s="192">
        <f>SUM(AI8:AI186)</f>
        <v>1503443</v>
      </c>
      <c r="AJ7" s="192">
        <f>SUM(AJ8:AJ186)</f>
        <v>29892</v>
      </c>
      <c r="AK7" s="192">
        <f>SUM(AK8:AK186)</f>
        <v>79266</v>
      </c>
      <c r="AL7" s="192">
        <f>SUM(AL8:AL186)</f>
        <v>391643</v>
      </c>
      <c r="AM7" s="192">
        <f>SUM(AM8:AM186)</f>
        <v>23683713</v>
      </c>
      <c r="AN7" s="192">
        <f>SUM(AN8:AN186)</f>
        <v>4158253</v>
      </c>
      <c r="AO7" s="192">
        <f>SUM(AO8:AO186)</f>
        <v>2032184</v>
      </c>
      <c r="AP7" s="192">
        <f>SUM(AP8:AP186)</f>
        <v>465757</v>
      </c>
      <c r="AQ7" s="192">
        <f>SUM(AQ8:AQ186)</f>
        <v>1469770</v>
      </c>
      <c r="AR7" s="192">
        <f>SUM(AR8:AR186)</f>
        <v>190542</v>
      </c>
      <c r="AS7" s="192">
        <f>SUM(AS8:AS186)</f>
        <v>6114119</v>
      </c>
      <c r="AT7" s="192">
        <f>SUM(AT8:AT186)</f>
        <v>374951</v>
      </c>
      <c r="AU7" s="192">
        <f>SUM(AU8:AU186)</f>
        <v>5422825</v>
      </c>
      <c r="AV7" s="192">
        <f>SUM(AV8:AV186)</f>
        <v>316343</v>
      </c>
      <c r="AW7" s="192">
        <f>SUM(AW8:AW186)</f>
        <v>0</v>
      </c>
      <c r="AX7" s="192">
        <f>SUM(AX8:AX186)</f>
        <v>13380500</v>
      </c>
      <c r="AY7" s="192">
        <f>SUM(AY8:AY186)</f>
        <v>6870593</v>
      </c>
      <c r="AZ7" s="192">
        <f>SUM(AZ8:AZ186)</f>
        <v>5027379</v>
      </c>
      <c r="BA7" s="192">
        <f>SUM(BA8:BA186)</f>
        <v>960420</v>
      </c>
      <c r="BB7" s="192">
        <f>SUM(BB8:BB186)</f>
        <v>522108</v>
      </c>
      <c r="BC7" s="192">
        <f>SUM(BC8:BC186)</f>
        <v>2107337</v>
      </c>
      <c r="BD7" s="192">
        <f>SUM(BD8:BD186)</f>
        <v>30841</v>
      </c>
      <c r="BE7" s="192">
        <f>SUM(BE8:BE186)</f>
        <v>1037673</v>
      </c>
      <c r="BF7" s="192">
        <f>SUM(BF8:BF186)</f>
        <v>34185302</v>
      </c>
      <c r="BG7" s="192">
        <f>SUM(BG8:BG186)</f>
        <v>573918</v>
      </c>
      <c r="BH7" s="192">
        <f>SUM(BH8:BH186)</f>
        <v>568712</v>
      </c>
      <c r="BI7" s="192">
        <f>SUM(BI8:BI186)</f>
        <v>265914</v>
      </c>
      <c r="BJ7" s="192">
        <f>SUM(BJ8:BJ186)</f>
        <v>302798</v>
      </c>
      <c r="BK7" s="192">
        <f>SUM(BK8:BK186)</f>
        <v>0</v>
      </c>
      <c r="BL7" s="192">
        <f>SUM(BL8:BL186)</f>
        <v>0</v>
      </c>
      <c r="BM7" s="192">
        <f>SUM(BM8:BM186)</f>
        <v>5206</v>
      </c>
      <c r="BN7" s="192">
        <f>SUM(BN8:BN186)</f>
        <v>0</v>
      </c>
      <c r="BO7" s="192">
        <f>SUM(BO8:BO186)</f>
        <v>4071046</v>
      </c>
      <c r="BP7" s="192">
        <f>SUM(BP8:BP186)</f>
        <v>813682</v>
      </c>
      <c r="BQ7" s="192">
        <f>SUM(BQ8:BQ186)</f>
        <v>558021</v>
      </c>
      <c r="BR7" s="192">
        <f>SUM(BR8:BR186)</f>
        <v>24357</v>
      </c>
      <c r="BS7" s="192">
        <f>SUM(BS8:BS186)</f>
        <v>231304</v>
      </c>
      <c r="BT7" s="192">
        <f>SUM(BT8:BT186)</f>
        <v>0</v>
      </c>
      <c r="BU7" s="192">
        <f>SUM(BU8:BU186)</f>
        <v>1433262</v>
      </c>
      <c r="BV7" s="192">
        <f>SUM(BV8:BV186)</f>
        <v>33668</v>
      </c>
      <c r="BW7" s="192">
        <f>SUM(BW8:BW186)</f>
        <v>1399515</v>
      </c>
      <c r="BX7" s="192">
        <f>SUM(BX8:BX186)</f>
        <v>79</v>
      </c>
      <c r="BY7" s="192">
        <f>SUM(BY8:BY186)</f>
        <v>0</v>
      </c>
      <c r="BZ7" s="192">
        <f>SUM(BZ8:BZ186)</f>
        <v>1823282</v>
      </c>
      <c r="CA7" s="192">
        <f>SUM(CA8:CA186)</f>
        <v>1202538</v>
      </c>
      <c r="CB7" s="192">
        <f>SUM(CB8:CB186)</f>
        <v>560429</v>
      </c>
      <c r="CC7" s="192">
        <f>SUM(CC8:CC186)</f>
        <v>14888</v>
      </c>
      <c r="CD7" s="192">
        <f>SUM(CD8:CD186)</f>
        <v>45427</v>
      </c>
      <c r="CE7" s="192">
        <f>SUM(CE8:CE186)</f>
        <v>1062583</v>
      </c>
      <c r="CF7" s="192">
        <f>SUM(CF8:CF186)</f>
        <v>820</v>
      </c>
      <c r="CG7" s="192">
        <f>SUM(CG8:CG186)</f>
        <v>50331</v>
      </c>
      <c r="CH7" s="192">
        <f>SUM(CH8:CH186)</f>
        <v>4695295</v>
      </c>
      <c r="CI7" s="192">
        <f>SUM(CI8:CI186)</f>
        <v>10037834</v>
      </c>
      <c r="CJ7" s="192">
        <f>SUM(CJ8:CJ186)</f>
        <v>9953362</v>
      </c>
      <c r="CK7" s="192">
        <f>SUM(CK8:CK186)</f>
        <v>265914</v>
      </c>
      <c r="CL7" s="192">
        <f>SUM(CL8:CL186)</f>
        <v>8154113</v>
      </c>
      <c r="CM7" s="192">
        <f>SUM(CM8:CM186)</f>
        <v>1503443</v>
      </c>
      <c r="CN7" s="192">
        <f>SUM(CN8:CN186)</f>
        <v>29892</v>
      </c>
      <c r="CO7" s="192">
        <f>SUM(CO8:CO186)</f>
        <v>84472</v>
      </c>
      <c r="CP7" s="192">
        <f>SUM(CP8:CP186)</f>
        <v>372648</v>
      </c>
      <c r="CQ7" s="192">
        <f>SUM(CQ8:CQ186)</f>
        <v>27754759</v>
      </c>
      <c r="CR7" s="192">
        <f>SUM(CR8:CR186)</f>
        <v>4971935</v>
      </c>
      <c r="CS7" s="192">
        <f>SUM(CS8:CS186)</f>
        <v>2590205</v>
      </c>
      <c r="CT7" s="192">
        <f>SUM(CT8:CT186)</f>
        <v>490114</v>
      </c>
      <c r="CU7" s="192">
        <f>SUM(CU8:CU186)</f>
        <v>1701074</v>
      </c>
      <c r="CV7" s="192">
        <f>SUM(CV8:CV186)</f>
        <v>190542</v>
      </c>
      <c r="CW7" s="192">
        <f>SUM(CW8:CW186)</f>
        <v>7547381</v>
      </c>
      <c r="CX7" s="192">
        <f>SUM(CX8:CX186)</f>
        <v>408619</v>
      </c>
      <c r="CY7" s="192">
        <f>SUM(CY8:CY186)</f>
        <v>6822340</v>
      </c>
      <c r="CZ7" s="192">
        <f>SUM(CZ8:CZ186)</f>
        <v>316422</v>
      </c>
      <c r="DA7" s="192">
        <f>SUM(DA8:DA186)</f>
        <v>0</v>
      </c>
      <c r="DB7" s="192">
        <f>SUM(DB8:DB186)</f>
        <v>15203782</v>
      </c>
      <c r="DC7" s="192">
        <f>SUM(DC8:DC186)</f>
        <v>8073131</v>
      </c>
      <c r="DD7" s="192">
        <f>SUM(DD8:DD186)</f>
        <v>5587808</v>
      </c>
      <c r="DE7" s="192">
        <f>SUM(DE8:DE186)</f>
        <v>975308</v>
      </c>
      <c r="DF7" s="192">
        <f>SUM(DF8:DF186)</f>
        <v>567535</v>
      </c>
      <c r="DG7" s="192">
        <f>SUM(DG8:DG186)</f>
        <v>3169920</v>
      </c>
      <c r="DH7" s="192">
        <f>SUM(DH8:DH186)</f>
        <v>31661</v>
      </c>
      <c r="DI7" s="192">
        <f>SUM(DI8:DI186)</f>
        <v>1088004</v>
      </c>
      <c r="DJ7" s="192">
        <f>SUM(DJ8:DJ186)</f>
        <v>38880597</v>
      </c>
    </row>
    <row r="8" spans="1:114" s="122" customFormat="1" ht="12" customHeight="1">
      <c r="A8" s="118" t="s">
        <v>42</v>
      </c>
      <c r="B8" s="133" t="s">
        <v>228</v>
      </c>
      <c r="C8" s="118" t="s">
        <v>229</v>
      </c>
      <c r="D8" s="120">
        <f>SUM(E8,+L8)</f>
        <v>17840841</v>
      </c>
      <c r="E8" s="120">
        <f aca="true" t="shared" si="0" ref="E8:E37">SUM(F8:I8)+K8</f>
        <v>9813038</v>
      </c>
      <c r="F8" s="120">
        <v>3186242</v>
      </c>
      <c r="G8" s="120">
        <v>1202</v>
      </c>
      <c r="H8" s="120">
        <v>4209800</v>
      </c>
      <c r="I8" s="120">
        <v>1990516</v>
      </c>
      <c r="J8" s="121" t="s">
        <v>288</v>
      </c>
      <c r="K8" s="120">
        <v>425278</v>
      </c>
      <c r="L8" s="120">
        <v>8027803</v>
      </c>
      <c r="M8" s="120">
        <f aca="true" t="shared" si="1" ref="M8:M37">SUM(N8,+U8)</f>
        <v>1514256</v>
      </c>
      <c r="N8" s="120">
        <f aca="true" t="shared" si="2" ref="N8:N37">SUM(O8:R8)+T8</f>
        <v>413316</v>
      </c>
      <c r="O8" s="120">
        <v>137396</v>
      </c>
      <c r="P8" s="120">
        <v>30000</v>
      </c>
      <c r="Q8" s="120">
        <v>29100</v>
      </c>
      <c r="R8" s="120">
        <v>207246</v>
      </c>
      <c r="S8" s="121" t="s">
        <v>288</v>
      </c>
      <c r="T8" s="120">
        <v>9574</v>
      </c>
      <c r="U8" s="120">
        <v>1100940</v>
      </c>
      <c r="V8" s="120">
        <f aca="true" t="shared" si="3" ref="V8:V37">+SUM(D8,M8)</f>
        <v>19355097</v>
      </c>
      <c r="W8" s="120">
        <f aca="true" t="shared" si="4" ref="W8:W37">+SUM(E8,N8)</f>
        <v>10226354</v>
      </c>
      <c r="X8" s="120">
        <f aca="true" t="shared" si="5" ref="X8:X37">+SUM(F8,O8)</f>
        <v>3323638</v>
      </c>
      <c r="Y8" s="120">
        <f aca="true" t="shared" si="6" ref="Y8:Y37">+SUM(G8,P8)</f>
        <v>31202</v>
      </c>
      <c r="Z8" s="120">
        <f aca="true" t="shared" si="7" ref="Z8:Z37">+SUM(H8,Q8)</f>
        <v>4238900</v>
      </c>
      <c r="AA8" s="120">
        <f aca="true" t="shared" si="8" ref="AA8:AA37">+SUM(I8,R8)</f>
        <v>2197762</v>
      </c>
      <c r="AB8" s="121" t="s">
        <v>288</v>
      </c>
      <c r="AC8" s="120">
        <f aca="true" t="shared" si="9" ref="AC8:AC37">+SUM(K8,T8)</f>
        <v>434852</v>
      </c>
      <c r="AD8" s="120">
        <f aca="true" t="shared" si="10" ref="AD8:AD37">+SUM(L8,U8)</f>
        <v>9128743</v>
      </c>
      <c r="AE8" s="120">
        <f aca="true" t="shared" si="11" ref="AE8:AE37">SUM(AF8,+AK8)</f>
        <v>7937410</v>
      </c>
      <c r="AF8" s="120">
        <f aca="true" t="shared" si="12" ref="AF8:AF37">SUM(AG8:AJ8)</f>
        <v>7926480</v>
      </c>
      <c r="AG8" s="120">
        <v>0</v>
      </c>
      <c r="AH8" s="120">
        <v>6648000</v>
      </c>
      <c r="AI8" s="120">
        <v>1278480</v>
      </c>
      <c r="AJ8" s="120">
        <v>0</v>
      </c>
      <c r="AK8" s="120">
        <v>10930</v>
      </c>
      <c r="AL8" s="120">
        <v>0</v>
      </c>
      <c r="AM8" s="120">
        <f aca="true" t="shared" si="13" ref="AM8:AM37">SUM(AN8,AS8,AW8,AX8,BD8)</f>
        <v>9052433</v>
      </c>
      <c r="AN8" s="120">
        <f aca="true" t="shared" si="14" ref="AN8:AN37">SUM(AO8:AR8)</f>
        <v>2012946</v>
      </c>
      <c r="AO8" s="120">
        <v>803164</v>
      </c>
      <c r="AP8" s="120">
        <v>420707</v>
      </c>
      <c r="AQ8" s="120">
        <v>666285</v>
      </c>
      <c r="AR8" s="120">
        <v>122790</v>
      </c>
      <c r="AS8" s="120">
        <f aca="true" t="shared" si="15" ref="AS8:AS37">SUM(AT8:AV8)</f>
        <v>1921344</v>
      </c>
      <c r="AT8" s="120">
        <v>292382</v>
      </c>
      <c r="AU8" s="120">
        <v>1528225</v>
      </c>
      <c r="AV8" s="120">
        <v>100737</v>
      </c>
      <c r="AW8" s="120">
        <v>0</v>
      </c>
      <c r="AX8" s="120">
        <f aca="true" t="shared" si="16" ref="AX8:AX37">SUM(AY8:BB8)</f>
        <v>5106917</v>
      </c>
      <c r="AY8" s="120">
        <v>2701498</v>
      </c>
      <c r="AZ8" s="120">
        <v>2267516</v>
      </c>
      <c r="BA8" s="120">
        <v>137903</v>
      </c>
      <c r="BB8" s="120">
        <v>0</v>
      </c>
      <c r="BC8" s="120">
        <v>305477</v>
      </c>
      <c r="BD8" s="120">
        <v>11226</v>
      </c>
      <c r="BE8" s="120">
        <v>545521</v>
      </c>
      <c r="BF8" s="120">
        <f aca="true" t="shared" si="17" ref="BF8:BF14">SUM(AE8,+AM8,+BE8)</f>
        <v>17535364</v>
      </c>
      <c r="BG8" s="120">
        <f aca="true" t="shared" si="18" ref="BG8:BG37">SUM(BH8,+BM8)</f>
        <v>190008</v>
      </c>
      <c r="BH8" s="120">
        <f aca="true" t="shared" si="19" ref="BH8:BH37">SUM(BI8:BL8)</f>
        <v>190008</v>
      </c>
      <c r="BI8" s="120">
        <v>0</v>
      </c>
      <c r="BJ8" s="120">
        <v>190008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0" ref="BO8:BO37">SUM(BP8,BU8,BY8,BZ8,CF8)</f>
        <v>1232054</v>
      </c>
      <c r="BP8" s="120">
        <f aca="true" t="shared" si="21" ref="BP8:BP37">SUM(BQ8:BT8)</f>
        <v>393715</v>
      </c>
      <c r="BQ8" s="120">
        <v>301192</v>
      </c>
      <c r="BR8" s="120">
        <v>0</v>
      </c>
      <c r="BS8" s="120">
        <v>92523</v>
      </c>
      <c r="BT8" s="120">
        <v>0</v>
      </c>
      <c r="BU8" s="120">
        <f aca="true" t="shared" si="22" ref="BU8:BU37">SUM(BV8:BX8)</f>
        <v>426410</v>
      </c>
      <c r="BV8" s="120">
        <v>0</v>
      </c>
      <c r="BW8" s="120">
        <v>426410</v>
      </c>
      <c r="BX8" s="120">
        <v>0</v>
      </c>
      <c r="BY8" s="120">
        <v>0</v>
      </c>
      <c r="BZ8" s="120">
        <f aca="true" t="shared" si="23" ref="BZ8:BZ37">SUM(CA8:CD8)</f>
        <v>411929</v>
      </c>
      <c r="CA8" s="120">
        <v>346420</v>
      </c>
      <c r="CB8" s="120">
        <v>65509</v>
      </c>
      <c r="CC8" s="120">
        <v>0</v>
      </c>
      <c r="CD8" s="120">
        <v>0</v>
      </c>
      <c r="CE8" s="120">
        <v>69812</v>
      </c>
      <c r="CF8" s="120">
        <v>0</v>
      </c>
      <c r="CG8" s="120">
        <v>22382</v>
      </c>
      <c r="CH8" s="120">
        <f aca="true" t="shared" si="24" ref="CH8:CH37">SUM(BG8,+BO8,+CG8)</f>
        <v>1444444</v>
      </c>
      <c r="CI8" s="120">
        <f aca="true" t="shared" si="25" ref="CI8:CX23">SUM(AE8,+BG8)</f>
        <v>8127418</v>
      </c>
      <c r="CJ8" s="120">
        <f t="shared" si="25"/>
        <v>8116488</v>
      </c>
      <c r="CK8" s="120">
        <f t="shared" si="25"/>
        <v>0</v>
      </c>
      <c r="CL8" s="120">
        <f t="shared" si="25"/>
        <v>6838008</v>
      </c>
      <c r="CM8" s="120">
        <f t="shared" si="25"/>
        <v>1278480</v>
      </c>
      <c r="CN8" s="120">
        <f t="shared" si="25"/>
        <v>0</v>
      </c>
      <c r="CO8" s="120">
        <f t="shared" si="25"/>
        <v>10930</v>
      </c>
      <c r="CP8" s="120">
        <f t="shared" si="25"/>
        <v>0</v>
      </c>
      <c r="CQ8" s="120">
        <f t="shared" si="25"/>
        <v>10284487</v>
      </c>
      <c r="CR8" s="120">
        <f t="shared" si="25"/>
        <v>2406661</v>
      </c>
      <c r="CS8" s="120">
        <f t="shared" si="25"/>
        <v>1104356</v>
      </c>
      <c r="CT8" s="120">
        <f t="shared" si="25"/>
        <v>420707</v>
      </c>
      <c r="CU8" s="120">
        <f t="shared" si="25"/>
        <v>758808</v>
      </c>
      <c r="CV8" s="120">
        <f t="shared" si="25"/>
        <v>122790</v>
      </c>
      <c r="CW8" s="120">
        <f t="shared" si="25"/>
        <v>2347754</v>
      </c>
      <c r="CX8" s="120">
        <f t="shared" si="25"/>
        <v>292382</v>
      </c>
      <c r="CY8" s="120">
        <f aca="true" t="shared" si="26" ref="CY8:DJ29">SUM(AU8,+BW8)</f>
        <v>1954635</v>
      </c>
      <c r="CZ8" s="120">
        <f t="shared" si="26"/>
        <v>100737</v>
      </c>
      <c r="DA8" s="120">
        <f t="shared" si="26"/>
        <v>0</v>
      </c>
      <c r="DB8" s="120">
        <f t="shared" si="26"/>
        <v>5518846</v>
      </c>
      <c r="DC8" s="120">
        <f t="shared" si="26"/>
        <v>3047918</v>
      </c>
      <c r="DD8" s="120">
        <f t="shared" si="26"/>
        <v>2333025</v>
      </c>
      <c r="DE8" s="120">
        <f t="shared" si="26"/>
        <v>137903</v>
      </c>
      <c r="DF8" s="120">
        <f t="shared" si="26"/>
        <v>0</v>
      </c>
      <c r="DG8" s="120">
        <f t="shared" si="26"/>
        <v>375289</v>
      </c>
      <c r="DH8" s="120">
        <f t="shared" si="26"/>
        <v>11226</v>
      </c>
      <c r="DI8" s="120">
        <f t="shared" si="26"/>
        <v>567903</v>
      </c>
      <c r="DJ8" s="120">
        <f t="shared" si="26"/>
        <v>18979808</v>
      </c>
    </row>
    <row r="9" spans="1:114" s="122" customFormat="1" ht="12" customHeight="1">
      <c r="A9" s="118" t="s">
        <v>42</v>
      </c>
      <c r="B9" s="133" t="s">
        <v>230</v>
      </c>
      <c r="C9" s="118" t="s">
        <v>231</v>
      </c>
      <c r="D9" s="120">
        <f>SUM(E9,+L9)</f>
        <v>2295143</v>
      </c>
      <c r="E9" s="120">
        <f t="shared" si="0"/>
        <v>956294</v>
      </c>
      <c r="F9" s="120">
        <v>17955</v>
      </c>
      <c r="G9" s="120">
        <v>312</v>
      </c>
      <c r="H9" s="120">
        <v>499700</v>
      </c>
      <c r="I9" s="120">
        <v>239384</v>
      </c>
      <c r="J9" s="121" t="s">
        <v>288</v>
      </c>
      <c r="K9" s="120">
        <v>198943</v>
      </c>
      <c r="L9" s="120">
        <v>1338849</v>
      </c>
      <c r="M9" s="120">
        <f t="shared" si="1"/>
        <v>178695</v>
      </c>
      <c r="N9" s="120">
        <f t="shared" si="2"/>
        <v>12897</v>
      </c>
      <c r="O9" s="120">
        <v>0</v>
      </c>
      <c r="P9" s="120">
        <v>0</v>
      </c>
      <c r="Q9" s="120">
        <v>0</v>
      </c>
      <c r="R9" s="120">
        <v>0</v>
      </c>
      <c r="S9" s="121" t="s">
        <v>288</v>
      </c>
      <c r="T9" s="120">
        <v>12897</v>
      </c>
      <c r="U9" s="120">
        <v>165798</v>
      </c>
      <c r="V9" s="120">
        <f t="shared" si="3"/>
        <v>2473838</v>
      </c>
      <c r="W9" s="120">
        <f t="shared" si="4"/>
        <v>969191</v>
      </c>
      <c r="X9" s="120">
        <f t="shared" si="5"/>
        <v>17955</v>
      </c>
      <c r="Y9" s="120">
        <f t="shared" si="6"/>
        <v>312</v>
      </c>
      <c r="Z9" s="120">
        <f t="shared" si="7"/>
        <v>499700</v>
      </c>
      <c r="AA9" s="120">
        <f t="shared" si="8"/>
        <v>239384</v>
      </c>
      <c r="AB9" s="121" t="s">
        <v>288</v>
      </c>
      <c r="AC9" s="120">
        <f t="shared" si="9"/>
        <v>211840</v>
      </c>
      <c r="AD9" s="120">
        <f t="shared" si="10"/>
        <v>1504647</v>
      </c>
      <c r="AE9" s="120">
        <f t="shared" si="11"/>
        <v>704221</v>
      </c>
      <c r="AF9" s="120">
        <f t="shared" si="12"/>
        <v>672729</v>
      </c>
      <c r="AG9" s="120">
        <v>0</v>
      </c>
      <c r="AH9" s="120">
        <v>661852</v>
      </c>
      <c r="AI9" s="120">
        <v>10877</v>
      </c>
      <c r="AJ9" s="120">
        <v>0</v>
      </c>
      <c r="AK9" s="120">
        <v>31492</v>
      </c>
      <c r="AL9" s="120">
        <v>0</v>
      </c>
      <c r="AM9" s="120">
        <f t="shared" si="13"/>
        <v>1578370</v>
      </c>
      <c r="AN9" s="120">
        <f t="shared" si="14"/>
        <v>431740</v>
      </c>
      <c r="AO9" s="120">
        <v>169699</v>
      </c>
      <c r="AP9" s="120">
        <v>0</v>
      </c>
      <c r="AQ9" s="120">
        <v>238804</v>
      </c>
      <c r="AR9" s="120">
        <v>23237</v>
      </c>
      <c r="AS9" s="120">
        <f t="shared" si="15"/>
        <v>343670</v>
      </c>
      <c r="AT9" s="120">
        <v>11155</v>
      </c>
      <c r="AU9" s="120">
        <v>295643</v>
      </c>
      <c r="AV9" s="120">
        <v>36872</v>
      </c>
      <c r="AW9" s="120">
        <v>0</v>
      </c>
      <c r="AX9" s="120">
        <f t="shared" si="16"/>
        <v>788677</v>
      </c>
      <c r="AY9" s="120">
        <v>19778</v>
      </c>
      <c r="AZ9" s="120">
        <v>721016</v>
      </c>
      <c r="BA9" s="120">
        <v>40823</v>
      </c>
      <c r="BB9" s="120">
        <v>7060</v>
      </c>
      <c r="BC9" s="120">
        <v>0</v>
      </c>
      <c r="BD9" s="120">
        <v>14283</v>
      </c>
      <c r="BE9" s="120">
        <v>12552</v>
      </c>
      <c r="BF9" s="120">
        <f t="shared" si="17"/>
        <v>2295143</v>
      </c>
      <c r="BG9" s="120">
        <f t="shared" si="18"/>
        <v>0</v>
      </c>
      <c r="BH9" s="120">
        <f t="shared" si="19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0"/>
        <v>178695</v>
      </c>
      <c r="BP9" s="120">
        <f t="shared" si="21"/>
        <v>8760</v>
      </c>
      <c r="BQ9" s="120">
        <v>8760</v>
      </c>
      <c r="BR9" s="120">
        <v>0</v>
      </c>
      <c r="BS9" s="120">
        <v>0</v>
      </c>
      <c r="BT9" s="120">
        <v>0</v>
      </c>
      <c r="BU9" s="120">
        <f t="shared" si="22"/>
        <v>61523</v>
      </c>
      <c r="BV9" s="120">
        <v>0</v>
      </c>
      <c r="BW9" s="120">
        <v>61523</v>
      </c>
      <c r="BX9" s="120">
        <v>0</v>
      </c>
      <c r="BY9" s="120">
        <v>0</v>
      </c>
      <c r="BZ9" s="120">
        <f t="shared" si="23"/>
        <v>107592</v>
      </c>
      <c r="CA9" s="120">
        <v>0</v>
      </c>
      <c r="CB9" s="120">
        <v>107592</v>
      </c>
      <c r="CC9" s="120">
        <v>0</v>
      </c>
      <c r="CD9" s="120">
        <v>0</v>
      </c>
      <c r="CE9" s="120">
        <v>0</v>
      </c>
      <c r="CF9" s="120">
        <v>820</v>
      </c>
      <c r="CG9" s="120">
        <v>0</v>
      </c>
      <c r="CH9" s="120">
        <f t="shared" si="24"/>
        <v>178695</v>
      </c>
      <c r="CI9" s="120">
        <f t="shared" si="25"/>
        <v>704221</v>
      </c>
      <c r="CJ9" s="120">
        <f t="shared" si="25"/>
        <v>672729</v>
      </c>
      <c r="CK9" s="120">
        <f t="shared" si="25"/>
        <v>0</v>
      </c>
      <c r="CL9" s="120">
        <f t="shared" si="25"/>
        <v>661852</v>
      </c>
      <c r="CM9" s="120">
        <f t="shared" si="25"/>
        <v>10877</v>
      </c>
      <c r="CN9" s="120">
        <f t="shared" si="25"/>
        <v>0</v>
      </c>
      <c r="CO9" s="120">
        <f t="shared" si="25"/>
        <v>31492</v>
      </c>
      <c r="CP9" s="120">
        <f t="shared" si="25"/>
        <v>0</v>
      </c>
      <c r="CQ9" s="120">
        <f t="shared" si="25"/>
        <v>1757065</v>
      </c>
      <c r="CR9" s="120">
        <f t="shared" si="25"/>
        <v>440500</v>
      </c>
      <c r="CS9" s="120">
        <f t="shared" si="25"/>
        <v>178459</v>
      </c>
      <c r="CT9" s="120">
        <f t="shared" si="25"/>
        <v>0</v>
      </c>
      <c r="CU9" s="120">
        <f t="shared" si="25"/>
        <v>238804</v>
      </c>
      <c r="CV9" s="120">
        <f t="shared" si="25"/>
        <v>23237</v>
      </c>
      <c r="CW9" s="120">
        <f t="shared" si="25"/>
        <v>405193</v>
      </c>
      <c r="CX9" s="120">
        <f t="shared" si="25"/>
        <v>11155</v>
      </c>
      <c r="CY9" s="120">
        <f t="shared" si="26"/>
        <v>357166</v>
      </c>
      <c r="CZ9" s="120">
        <f t="shared" si="26"/>
        <v>36872</v>
      </c>
      <c r="DA9" s="120">
        <f t="shared" si="26"/>
        <v>0</v>
      </c>
      <c r="DB9" s="120">
        <f t="shared" si="26"/>
        <v>896269</v>
      </c>
      <c r="DC9" s="120">
        <f t="shared" si="26"/>
        <v>19778</v>
      </c>
      <c r="DD9" s="120">
        <f t="shared" si="26"/>
        <v>828608</v>
      </c>
      <c r="DE9" s="120">
        <f t="shared" si="26"/>
        <v>40823</v>
      </c>
      <c r="DF9" s="120">
        <f t="shared" si="26"/>
        <v>7060</v>
      </c>
      <c r="DG9" s="120">
        <f t="shared" si="26"/>
        <v>0</v>
      </c>
      <c r="DH9" s="120">
        <f t="shared" si="26"/>
        <v>15103</v>
      </c>
      <c r="DI9" s="120">
        <f t="shared" si="26"/>
        <v>12552</v>
      </c>
      <c r="DJ9" s="120">
        <f t="shared" si="26"/>
        <v>2473838</v>
      </c>
    </row>
    <row r="10" spans="1:114" s="122" customFormat="1" ht="12" customHeight="1">
      <c r="A10" s="118" t="s">
        <v>42</v>
      </c>
      <c r="B10" s="133" t="s">
        <v>232</v>
      </c>
      <c r="C10" s="118" t="s">
        <v>233</v>
      </c>
      <c r="D10" s="120">
        <f>SUM(E10,+L10)</f>
        <v>1115029</v>
      </c>
      <c r="E10" s="120">
        <f t="shared" si="0"/>
        <v>287434</v>
      </c>
      <c r="F10" s="120">
        <v>0</v>
      </c>
      <c r="G10" s="120">
        <v>0</v>
      </c>
      <c r="H10" s="120">
        <v>0</v>
      </c>
      <c r="I10" s="120">
        <v>245348</v>
      </c>
      <c r="J10" s="121" t="s">
        <v>288</v>
      </c>
      <c r="K10" s="120">
        <v>42086</v>
      </c>
      <c r="L10" s="120">
        <v>827595</v>
      </c>
      <c r="M10" s="120">
        <f t="shared" si="1"/>
        <v>282595</v>
      </c>
      <c r="N10" s="120">
        <f t="shared" si="2"/>
        <v>62982</v>
      </c>
      <c r="O10" s="120">
        <v>0</v>
      </c>
      <c r="P10" s="120">
        <v>0</v>
      </c>
      <c r="Q10" s="120">
        <v>0</v>
      </c>
      <c r="R10" s="120">
        <v>62982</v>
      </c>
      <c r="S10" s="121" t="s">
        <v>288</v>
      </c>
      <c r="T10" s="120">
        <v>0</v>
      </c>
      <c r="U10" s="120">
        <v>219613</v>
      </c>
      <c r="V10" s="120">
        <f t="shared" si="3"/>
        <v>1397624</v>
      </c>
      <c r="W10" s="120">
        <f t="shared" si="4"/>
        <v>350416</v>
      </c>
      <c r="X10" s="120">
        <f t="shared" si="5"/>
        <v>0</v>
      </c>
      <c r="Y10" s="120">
        <f t="shared" si="6"/>
        <v>0</v>
      </c>
      <c r="Z10" s="120">
        <f t="shared" si="7"/>
        <v>0</v>
      </c>
      <c r="AA10" s="120">
        <f t="shared" si="8"/>
        <v>308330</v>
      </c>
      <c r="AB10" s="121" t="s">
        <v>288</v>
      </c>
      <c r="AC10" s="120">
        <f t="shared" si="9"/>
        <v>42086</v>
      </c>
      <c r="AD10" s="120">
        <f t="shared" si="10"/>
        <v>1047208</v>
      </c>
      <c r="AE10" s="120">
        <f t="shared" si="11"/>
        <v>50350</v>
      </c>
      <c r="AF10" s="120">
        <f t="shared" si="12"/>
        <v>47264</v>
      </c>
      <c r="AG10" s="120">
        <v>0</v>
      </c>
      <c r="AH10" s="120">
        <v>0</v>
      </c>
      <c r="AI10" s="120">
        <v>47264</v>
      </c>
      <c r="AJ10" s="120">
        <v>0</v>
      </c>
      <c r="AK10" s="120">
        <v>3086</v>
      </c>
      <c r="AL10" s="120">
        <v>0</v>
      </c>
      <c r="AM10" s="120">
        <f t="shared" si="13"/>
        <v>1014466</v>
      </c>
      <c r="AN10" s="120">
        <f t="shared" si="14"/>
        <v>286199</v>
      </c>
      <c r="AO10" s="120">
        <v>92991</v>
      </c>
      <c r="AP10" s="120">
        <v>1852</v>
      </c>
      <c r="AQ10" s="120">
        <v>176581</v>
      </c>
      <c r="AR10" s="120">
        <v>14775</v>
      </c>
      <c r="AS10" s="120">
        <f t="shared" si="15"/>
        <v>271608</v>
      </c>
      <c r="AT10" s="120">
        <v>3286</v>
      </c>
      <c r="AU10" s="120">
        <v>256232</v>
      </c>
      <c r="AV10" s="120">
        <v>12090</v>
      </c>
      <c r="AW10" s="120">
        <v>0</v>
      </c>
      <c r="AX10" s="120">
        <f t="shared" si="16"/>
        <v>456659</v>
      </c>
      <c r="AY10" s="120">
        <v>330801</v>
      </c>
      <c r="AZ10" s="120">
        <v>112140</v>
      </c>
      <c r="BA10" s="120">
        <v>10444</v>
      </c>
      <c r="BB10" s="120">
        <v>3274</v>
      </c>
      <c r="BC10" s="120">
        <v>0</v>
      </c>
      <c r="BD10" s="120">
        <v>0</v>
      </c>
      <c r="BE10" s="120">
        <v>50213</v>
      </c>
      <c r="BF10" s="120">
        <f t="shared" si="17"/>
        <v>1115029</v>
      </c>
      <c r="BG10" s="120">
        <f t="shared" si="18"/>
        <v>0</v>
      </c>
      <c r="BH10" s="120">
        <f t="shared" si="19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0"/>
        <v>84067</v>
      </c>
      <c r="BP10" s="120">
        <f t="shared" si="21"/>
        <v>1962</v>
      </c>
      <c r="BQ10" s="120">
        <v>1962</v>
      </c>
      <c r="BR10" s="120">
        <v>0</v>
      </c>
      <c r="BS10" s="120">
        <v>0</v>
      </c>
      <c r="BT10" s="120">
        <v>0</v>
      </c>
      <c r="BU10" s="120">
        <f t="shared" si="22"/>
        <v>17412</v>
      </c>
      <c r="BV10" s="120">
        <v>378</v>
      </c>
      <c r="BW10" s="120">
        <v>17034</v>
      </c>
      <c r="BX10" s="120">
        <v>0</v>
      </c>
      <c r="BY10" s="120">
        <v>0</v>
      </c>
      <c r="BZ10" s="120">
        <f t="shared" si="23"/>
        <v>64693</v>
      </c>
      <c r="CA10" s="120">
        <v>64301</v>
      </c>
      <c r="CB10" s="120">
        <v>392</v>
      </c>
      <c r="CC10" s="120">
        <v>0</v>
      </c>
      <c r="CD10" s="120">
        <v>0</v>
      </c>
      <c r="CE10" s="120">
        <v>197874</v>
      </c>
      <c r="CF10" s="120">
        <v>0</v>
      </c>
      <c r="CG10" s="120">
        <v>654</v>
      </c>
      <c r="CH10" s="120">
        <f t="shared" si="24"/>
        <v>84721</v>
      </c>
      <c r="CI10" s="120">
        <f t="shared" si="25"/>
        <v>50350</v>
      </c>
      <c r="CJ10" s="120">
        <f t="shared" si="25"/>
        <v>47264</v>
      </c>
      <c r="CK10" s="120">
        <f t="shared" si="25"/>
        <v>0</v>
      </c>
      <c r="CL10" s="120">
        <f t="shared" si="25"/>
        <v>0</v>
      </c>
      <c r="CM10" s="120">
        <f t="shared" si="25"/>
        <v>47264</v>
      </c>
      <c r="CN10" s="120">
        <f t="shared" si="25"/>
        <v>0</v>
      </c>
      <c r="CO10" s="120">
        <f t="shared" si="25"/>
        <v>3086</v>
      </c>
      <c r="CP10" s="120">
        <f t="shared" si="25"/>
        <v>0</v>
      </c>
      <c r="CQ10" s="120">
        <f t="shared" si="25"/>
        <v>1098533</v>
      </c>
      <c r="CR10" s="120">
        <f t="shared" si="25"/>
        <v>288161</v>
      </c>
      <c r="CS10" s="120">
        <f t="shared" si="25"/>
        <v>94953</v>
      </c>
      <c r="CT10" s="120">
        <f t="shared" si="25"/>
        <v>1852</v>
      </c>
      <c r="CU10" s="120">
        <f t="shared" si="25"/>
        <v>176581</v>
      </c>
      <c r="CV10" s="120">
        <f t="shared" si="25"/>
        <v>14775</v>
      </c>
      <c r="CW10" s="120">
        <f t="shared" si="25"/>
        <v>289020</v>
      </c>
      <c r="CX10" s="120">
        <f t="shared" si="25"/>
        <v>3664</v>
      </c>
      <c r="CY10" s="120">
        <f t="shared" si="26"/>
        <v>273266</v>
      </c>
      <c r="CZ10" s="120">
        <f t="shared" si="26"/>
        <v>12090</v>
      </c>
      <c r="DA10" s="120">
        <f t="shared" si="26"/>
        <v>0</v>
      </c>
      <c r="DB10" s="120">
        <f t="shared" si="26"/>
        <v>521352</v>
      </c>
      <c r="DC10" s="120">
        <f t="shared" si="26"/>
        <v>395102</v>
      </c>
      <c r="DD10" s="120">
        <f t="shared" si="26"/>
        <v>112532</v>
      </c>
      <c r="DE10" s="120">
        <f t="shared" si="26"/>
        <v>10444</v>
      </c>
      <c r="DF10" s="120">
        <f t="shared" si="26"/>
        <v>3274</v>
      </c>
      <c r="DG10" s="120">
        <f t="shared" si="26"/>
        <v>197874</v>
      </c>
      <c r="DH10" s="120">
        <f t="shared" si="26"/>
        <v>0</v>
      </c>
      <c r="DI10" s="120">
        <f t="shared" si="26"/>
        <v>50867</v>
      </c>
      <c r="DJ10" s="120">
        <f t="shared" si="26"/>
        <v>1199750</v>
      </c>
    </row>
    <row r="11" spans="1:114" s="122" customFormat="1" ht="12" customHeight="1">
      <c r="A11" s="118" t="s">
        <v>42</v>
      </c>
      <c r="B11" s="133" t="s">
        <v>234</v>
      </c>
      <c r="C11" s="118" t="s">
        <v>235</v>
      </c>
      <c r="D11" s="120">
        <f>SUM(E11,+L11)</f>
        <v>1186649</v>
      </c>
      <c r="E11" s="120">
        <f t="shared" si="0"/>
        <v>339497</v>
      </c>
      <c r="F11" s="120">
        <v>0</v>
      </c>
      <c r="G11" s="120">
        <v>3800</v>
      </c>
      <c r="H11" s="120">
        <v>0</v>
      </c>
      <c r="I11" s="120">
        <v>229801</v>
      </c>
      <c r="J11" s="121" t="s">
        <v>288</v>
      </c>
      <c r="K11" s="120">
        <v>105896</v>
      </c>
      <c r="L11" s="120">
        <v>847152</v>
      </c>
      <c r="M11" s="120">
        <f t="shared" si="1"/>
        <v>181389</v>
      </c>
      <c r="N11" s="120">
        <f t="shared" si="2"/>
        <v>48479</v>
      </c>
      <c r="O11" s="120">
        <v>0</v>
      </c>
      <c r="P11" s="120">
        <v>0</v>
      </c>
      <c r="Q11" s="120">
        <v>0</v>
      </c>
      <c r="R11" s="120">
        <v>23996</v>
      </c>
      <c r="S11" s="121" t="s">
        <v>288</v>
      </c>
      <c r="T11" s="120">
        <v>24483</v>
      </c>
      <c r="U11" s="120">
        <v>132910</v>
      </c>
      <c r="V11" s="120">
        <f t="shared" si="3"/>
        <v>1368038</v>
      </c>
      <c r="W11" s="120">
        <f t="shared" si="4"/>
        <v>387976</v>
      </c>
      <c r="X11" s="120">
        <f t="shared" si="5"/>
        <v>0</v>
      </c>
      <c r="Y11" s="120">
        <f t="shared" si="6"/>
        <v>3800</v>
      </c>
      <c r="Z11" s="120">
        <f t="shared" si="7"/>
        <v>0</v>
      </c>
      <c r="AA11" s="120">
        <f t="shared" si="8"/>
        <v>253797</v>
      </c>
      <c r="AB11" s="121" t="s">
        <v>288</v>
      </c>
      <c r="AC11" s="120">
        <f t="shared" si="9"/>
        <v>130379</v>
      </c>
      <c r="AD11" s="120">
        <f t="shared" si="10"/>
        <v>980062</v>
      </c>
      <c r="AE11" s="120">
        <f t="shared" si="11"/>
        <v>0</v>
      </c>
      <c r="AF11" s="120">
        <f t="shared" si="12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3"/>
        <v>1132863</v>
      </c>
      <c r="AN11" s="120">
        <f t="shared" si="14"/>
        <v>146142</v>
      </c>
      <c r="AO11" s="120">
        <v>73071</v>
      </c>
      <c r="AP11" s="120">
        <v>32476</v>
      </c>
      <c r="AQ11" s="120">
        <v>32476</v>
      </c>
      <c r="AR11" s="120">
        <v>8119</v>
      </c>
      <c r="AS11" s="120">
        <f t="shared" si="15"/>
        <v>600995</v>
      </c>
      <c r="AT11" s="120">
        <v>4163</v>
      </c>
      <c r="AU11" s="120">
        <v>570020</v>
      </c>
      <c r="AV11" s="120">
        <v>26812</v>
      </c>
      <c r="AW11" s="120">
        <v>0</v>
      </c>
      <c r="AX11" s="120">
        <f t="shared" si="16"/>
        <v>385726</v>
      </c>
      <c r="AY11" s="120">
        <v>210810</v>
      </c>
      <c r="AZ11" s="120">
        <v>72801</v>
      </c>
      <c r="BA11" s="120">
        <v>13860</v>
      </c>
      <c r="BB11" s="120">
        <v>88255</v>
      </c>
      <c r="BC11" s="120">
        <v>0</v>
      </c>
      <c r="BD11" s="120">
        <v>0</v>
      </c>
      <c r="BE11" s="120">
        <v>53786</v>
      </c>
      <c r="BF11" s="120">
        <f t="shared" si="17"/>
        <v>1186649</v>
      </c>
      <c r="BG11" s="120">
        <f t="shared" si="18"/>
        <v>0</v>
      </c>
      <c r="BH11" s="120">
        <f t="shared" si="19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0"/>
        <v>181389</v>
      </c>
      <c r="BP11" s="120">
        <f t="shared" si="21"/>
        <v>32476</v>
      </c>
      <c r="BQ11" s="120">
        <v>8119</v>
      </c>
      <c r="BR11" s="120">
        <v>24357</v>
      </c>
      <c r="BS11" s="120">
        <v>0</v>
      </c>
      <c r="BT11" s="120">
        <v>0</v>
      </c>
      <c r="BU11" s="120">
        <f t="shared" si="22"/>
        <v>129506</v>
      </c>
      <c r="BV11" s="120">
        <v>6333</v>
      </c>
      <c r="BW11" s="120">
        <v>123173</v>
      </c>
      <c r="BX11" s="120">
        <v>0</v>
      </c>
      <c r="BY11" s="120">
        <v>0</v>
      </c>
      <c r="BZ11" s="120">
        <f t="shared" si="23"/>
        <v>19407</v>
      </c>
      <c r="CA11" s="120">
        <v>0</v>
      </c>
      <c r="CB11" s="120">
        <v>17307</v>
      </c>
      <c r="CC11" s="120">
        <v>0</v>
      </c>
      <c r="CD11" s="120">
        <v>2100</v>
      </c>
      <c r="CE11" s="120">
        <v>0</v>
      </c>
      <c r="CF11" s="120">
        <v>0</v>
      </c>
      <c r="CG11" s="120">
        <v>0</v>
      </c>
      <c r="CH11" s="120">
        <f t="shared" si="24"/>
        <v>181389</v>
      </c>
      <c r="CI11" s="120">
        <f t="shared" si="25"/>
        <v>0</v>
      </c>
      <c r="CJ11" s="120">
        <f t="shared" si="25"/>
        <v>0</v>
      </c>
      <c r="CK11" s="120">
        <f t="shared" si="25"/>
        <v>0</v>
      </c>
      <c r="CL11" s="120">
        <f t="shared" si="25"/>
        <v>0</v>
      </c>
      <c r="CM11" s="120">
        <f t="shared" si="25"/>
        <v>0</v>
      </c>
      <c r="CN11" s="120">
        <f t="shared" si="25"/>
        <v>0</v>
      </c>
      <c r="CO11" s="120">
        <f t="shared" si="25"/>
        <v>0</v>
      </c>
      <c r="CP11" s="120">
        <f t="shared" si="25"/>
        <v>0</v>
      </c>
      <c r="CQ11" s="120">
        <f t="shared" si="25"/>
        <v>1314252</v>
      </c>
      <c r="CR11" s="120">
        <f t="shared" si="25"/>
        <v>178618</v>
      </c>
      <c r="CS11" s="120">
        <f t="shared" si="25"/>
        <v>81190</v>
      </c>
      <c r="CT11" s="120">
        <f t="shared" si="25"/>
        <v>56833</v>
      </c>
      <c r="CU11" s="120">
        <f t="shared" si="25"/>
        <v>32476</v>
      </c>
      <c r="CV11" s="120">
        <f t="shared" si="25"/>
        <v>8119</v>
      </c>
      <c r="CW11" s="120">
        <f t="shared" si="25"/>
        <v>730501</v>
      </c>
      <c r="CX11" s="120">
        <f t="shared" si="25"/>
        <v>10496</v>
      </c>
      <c r="CY11" s="120">
        <f t="shared" si="26"/>
        <v>693193</v>
      </c>
      <c r="CZ11" s="120">
        <f t="shared" si="26"/>
        <v>26812</v>
      </c>
      <c r="DA11" s="120">
        <f t="shared" si="26"/>
        <v>0</v>
      </c>
      <c r="DB11" s="120">
        <f t="shared" si="26"/>
        <v>405133</v>
      </c>
      <c r="DC11" s="120">
        <f t="shared" si="26"/>
        <v>210810</v>
      </c>
      <c r="DD11" s="120">
        <f t="shared" si="26"/>
        <v>90108</v>
      </c>
      <c r="DE11" s="120">
        <f t="shared" si="26"/>
        <v>13860</v>
      </c>
      <c r="DF11" s="120">
        <f t="shared" si="26"/>
        <v>90355</v>
      </c>
      <c r="DG11" s="120">
        <f t="shared" si="26"/>
        <v>0</v>
      </c>
      <c r="DH11" s="120">
        <f t="shared" si="26"/>
        <v>0</v>
      </c>
      <c r="DI11" s="120">
        <f t="shared" si="26"/>
        <v>53786</v>
      </c>
      <c r="DJ11" s="120">
        <f t="shared" si="26"/>
        <v>1368038</v>
      </c>
    </row>
    <row r="12" spans="1:114" s="122" customFormat="1" ht="12" customHeight="1">
      <c r="A12" s="118" t="s">
        <v>42</v>
      </c>
      <c r="B12" s="133" t="s">
        <v>236</v>
      </c>
      <c r="C12" s="118" t="s">
        <v>237</v>
      </c>
      <c r="D12" s="130">
        <f>SUM(E12,+L12)</f>
        <v>567186</v>
      </c>
      <c r="E12" s="130">
        <f t="shared" si="0"/>
        <v>159530</v>
      </c>
      <c r="F12" s="130">
        <v>0</v>
      </c>
      <c r="G12" s="130">
        <v>0</v>
      </c>
      <c r="H12" s="130">
        <v>0</v>
      </c>
      <c r="I12" s="130">
        <v>159530</v>
      </c>
      <c r="J12" s="131" t="s">
        <v>288</v>
      </c>
      <c r="K12" s="130">
        <v>0</v>
      </c>
      <c r="L12" s="130">
        <v>407656</v>
      </c>
      <c r="M12" s="130">
        <f t="shared" si="1"/>
        <v>382460</v>
      </c>
      <c r="N12" s="130">
        <f t="shared" si="2"/>
        <v>104700</v>
      </c>
      <c r="O12" s="130">
        <v>0</v>
      </c>
      <c r="P12" s="130">
        <v>0</v>
      </c>
      <c r="Q12" s="130">
        <v>0</v>
      </c>
      <c r="R12" s="130">
        <v>104700</v>
      </c>
      <c r="S12" s="131" t="s">
        <v>288</v>
      </c>
      <c r="T12" s="130">
        <v>0</v>
      </c>
      <c r="U12" s="130">
        <v>277760</v>
      </c>
      <c r="V12" s="130">
        <f t="shared" si="3"/>
        <v>949646</v>
      </c>
      <c r="W12" s="130">
        <f t="shared" si="4"/>
        <v>264230</v>
      </c>
      <c r="X12" s="130">
        <f t="shared" si="5"/>
        <v>0</v>
      </c>
      <c r="Y12" s="130">
        <f t="shared" si="6"/>
        <v>0</v>
      </c>
      <c r="Z12" s="130">
        <f t="shared" si="7"/>
        <v>0</v>
      </c>
      <c r="AA12" s="130">
        <f t="shared" si="8"/>
        <v>264230</v>
      </c>
      <c r="AB12" s="131" t="s">
        <v>288</v>
      </c>
      <c r="AC12" s="130">
        <f t="shared" si="9"/>
        <v>0</v>
      </c>
      <c r="AD12" s="130">
        <f t="shared" si="10"/>
        <v>685416</v>
      </c>
      <c r="AE12" s="130">
        <f t="shared" si="11"/>
        <v>0</v>
      </c>
      <c r="AF12" s="130">
        <f t="shared" si="12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3"/>
        <v>171017</v>
      </c>
      <c r="AN12" s="130">
        <f t="shared" si="14"/>
        <v>18586</v>
      </c>
      <c r="AO12" s="130">
        <v>18586</v>
      </c>
      <c r="AP12" s="130">
        <v>0</v>
      </c>
      <c r="AQ12" s="130">
        <v>0</v>
      </c>
      <c r="AR12" s="130">
        <v>0</v>
      </c>
      <c r="AS12" s="130">
        <f t="shared" si="15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6"/>
        <v>152431</v>
      </c>
      <c r="AY12" s="130">
        <v>152431</v>
      </c>
      <c r="AZ12" s="130">
        <v>0</v>
      </c>
      <c r="BA12" s="130">
        <v>0</v>
      </c>
      <c r="BB12" s="130">
        <v>0</v>
      </c>
      <c r="BC12" s="130">
        <v>396169</v>
      </c>
      <c r="BD12" s="130">
        <v>0</v>
      </c>
      <c r="BE12" s="130">
        <v>0</v>
      </c>
      <c r="BF12" s="130">
        <f t="shared" si="17"/>
        <v>171017</v>
      </c>
      <c r="BG12" s="130">
        <f t="shared" si="18"/>
        <v>0</v>
      </c>
      <c r="BH12" s="130">
        <f t="shared" si="19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0"/>
        <v>135397</v>
      </c>
      <c r="BP12" s="130">
        <f t="shared" si="21"/>
        <v>12390</v>
      </c>
      <c r="BQ12" s="130">
        <v>12390</v>
      </c>
      <c r="BR12" s="130">
        <v>0</v>
      </c>
      <c r="BS12" s="130">
        <v>0</v>
      </c>
      <c r="BT12" s="130">
        <v>0</v>
      </c>
      <c r="BU12" s="130">
        <f t="shared" si="22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3"/>
        <v>123007</v>
      </c>
      <c r="CA12" s="130">
        <v>123007</v>
      </c>
      <c r="CB12" s="130">
        <v>0</v>
      </c>
      <c r="CC12" s="130">
        <v>0</v>
      </c>
      <c r="CD12" s="130">
        <v>0</v>
      </c>
      <c r="CE12" s="130">
        <v>247063</v>
      </c>
      <c r="CF12" s="130">
        <v>0</v>
      </c>
      <c r="CG12" s="130">
        <v>0</v>
      </c>
      <c r="CH12" s="130">
        <f t="shared" si="24"/>
        <v>135397</v>
      </c>
      <c r="CI12" s="130">
        <f t="shared" si="25"/>
        <v>0</v>
      </c>
      <c r="CJ12" s="130">
        <f t="shared" si="25"/>
        <v>0</v>
      </c>
      <c r="CK12" s="130">
        <f t="shared" si="25"/>
        <v>0</v>
      </c>
      <c r="CL12" s="130">
        <f t="shared" si="25"/>
        <v>0</v>
      </c>
      <c r="CM12" s="130">
        <f t="shared" si="25"/>
        <v>0</v>
      </c>
      <c r="CN12" s="130">
        <f t="shared" si="25"/>
        <v>0</v>
      </c>
      <c r="CO12" s="130">
        <f t="shared" si="25"/>
        <v>0</v>
      </c>
      <c r="CP12" s="130">
        <f t="shared" si="25"/>
        <v>0</v>
      </c>
      <c r="CQ12" s="130">
        <f t="shared" si="25"/>
        <v>306414</v>
      </c>
      <c r="CR12" s="130">
        <f t="shared" si="25"/>
        <v>30976</v>
      </c>
      <c r="CS12" s="130">
        <f t="shared" si="25"/>
        <v>30976</v>
      </c>
      <c r="CT12" s="130">
        <f t="shared" si="25"/>
        <v>0</v>
      </c>
      <c r="CU12" s="130">
        <f t="shared" si="25"/>
        <v>0</v>
      </c>
      <c r="CV12" s="130">
        <f t="shared" si="25"/>
        <v>0</v>
      </c>
      <c r="CW12" s="130">
        <f t="shared" si="25"/>
        <v>0</v>
      </c>
      <c r="CX12" s="130">
        <f t="shared" si="25"/>
        <v>0</v>
      </c>
      <c r="CY12" s="130">
        <f t="shared" si="26"/>
        <v>0</v>
      </c>
      <c r="CZ12" s="130">
        <f t="shared" si="26"/>
        <v>0</v>
      </c>
      <c r="DA12" s="130">
        <f t="shared" si="26"/>
        <v>0</v>
      </c>
      <c r="DB12" s="130">
        <f t="shared" si="26"/>
        <v>275438</v>
      </c>
      <c r="DC12" s="130">
        <f t="shared" si="26"/>
        <v>275438</v>
      </c>
      <c r="DD12" s="130">
        <f t="shared" si="26"/>
        <v>0</v>
      </c>
      <c r="DE12" s="130">
        <f t="shared" si="26"/>
        <v>0</v>
      </c>
      <c r="DF12" s="130">
        <f t="shared" si="26"/>
        <v>0</v>
      </c>
      <c r="DG12" s="130">
        <f t="shared" si="26"/>
        <v>643232</v>
      </c>
      <c r="DH12" s="130">
        <f t="shared" si="26"/>
        <v>0</v>
      </c>
      <c r="DI12" s="130">
        <f t="shared" si="26"/>
        <v>0</v>
      </c>
      <c r="DJ12" s="130">
        <f t="shared" si="26"/>
        <v>306414</v>
      </c>
    </row>
    <row r="13" spans="1:114" s="122" customFormat="1" ht="12" customHeight="1">
      <c r="A13" s="118" t="s">
        <v>42</v>
      </c>
      <c r="B13" s="133" t="s">
        <v>238</v>
      </c>
      <c r="C13" s="118" t="s">
        <v>239</v>
      </c>
      <c r="D13" s="130">
        <f>SUM(E13,+L13)</f>
        <v>468893</v>
      </c>
      <c r="E13" s="130">
        <f t="shared" si="0"/>
        <v>48081</v>
      </c>
      <c r="F13" s="130">
        <v>0</v>
      </c>
      <c r="G13" s="130">
        <v>0</v>
      </c>
      <c r="H13" s="130">
        <v>0</v>
      </c>
      <c r="I13" s="130">
        <v>17693</v>
      </c>
      <c r="J13" s="131" t="s">
        <v>288</v>
      </c>
      <c r="K13" s="130">
        <v>30388</v>
      </c>
      <c r="L13" s="130">
        <v>420812</v>
      </c>
      <c r="M13" s="130">
        <f t="shared" si="1"/>
        <v>86816</v>
      </c>
      <c r="N13" s="130">
        <f t="shared" si="2"/>
        <v>854</v>
      </c>
      <c r="O13" s="130">
        <v>0</v>
      </c>
      <c r="P13" s="130">
        <v>0</v>
      </c>
      <c r="Q13" s="130">
        <v>0</v>
      </c>
      <c r="R13" s="130">
        <v>854</v>
      </c>
      <c r="S13" s="131" t="s">
        <v>288</v>
      </c>
      <c r="T13" s="130">
        <v>0</v>
      </c>
      <c r="U13" s="130">
        <v>85962</v>
      </c>
      <c r="V13" s="130">
        <f t="shared" si="3"/>
        <v>555709</v>
      </c>
      <c r="W13" s="130">
        <f t="shared" si="4"/>
        <v>48935</v>
      </c>
      <c r="X13" s="130">
        <f t="shared" si="5"/>
        <v>0</v>
      </c>
      <c r="Y13" s="130">
        <f t="shared" si="6"/>
        <v>0</v>
      </c>
      <c r="Z13" s="130">
        <f t="shared" si="7"/>
        <v>0</v>
      </c>
      <c r="AA13" s="130">
        <f t="shared" si="8"/>
        <v>18547</v>
      </c>
      <c r="AB13" s="131" t="s">
        <v>288</v>
      </c>
      <c r="AC13" s="130">
        <f t="shared" si="9"/>
        <v>30388</v>
      </c>
      <c r="AD13" s="130">
        <f t="shared" si="10"/>
        <v>506774</v>
      </c>
      <c r="AE13" s="130">
        <f t="shared" si="11"/>
        <v>55660</v>
      </c>
      <c r="AF13" s="130">
        <f t="shared" si="12"/>
        <v>55660</v>
      </c>
      <c r="AG13" s="130">
        <v>0</v>
      </c>
      <c r="AH13" s="130">
        <v>55660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3"/>
        <v>413233</v>
      </c>
      <c r="AN13" s="130">
        <f t="shared" si="14"/>
        <v>31405</v>
      </c>
      <c r="AO13" s="130">
        <v>15079</v>
      </c>
      <c r="AP13" s="130">
        <v>0</v>
      </c>
      <c r="AQ13" s="130">
        <v>16326</v>
      </c>
      <c r="AR13" s="130">
        <v>0</v>
      </c>
      <c r="AS13" s="130">
        <f t="shared" si="15"/>
        <v>93290</v>
      </c>
      <c r="AT13" s="130">
        <v>0</v>
      </c>
      <c r="AU13" s="130">
        <v>81880</v>
      </c>
      <c r="AV13" s="130">
        <v>11410</v>
      </c>
      <c r="AW13" s="130">
        <v>0</v>
      </c>
      <c r="AX13" s="130">
        <f t="shared" si="16"/>
        <v>288538</v>
      </c>
      <c r="AY13" s="130">
        <v>106672</v>
      </c>
      <c r="AZ13" s="130">
        <v>135524</v>
      </c>
      <c r="BA13" s="130">
        <v>28935</v>
      </c>
      <c r="BB13" s="130">
        <v>17407</v>
      </c>
      <c r="BC13" s="130">
        <v>0</v>
      </c>
      <c r="BD13" s="130">
        <v>0</v>
      </c>
      <c r="BE13" s="130">
        <v>0</v>
      </c>
      <c r="BF13" s="130">
        <f t="shared" si="17"/>
        <v>468893</v>
      </c>
      <c r="BG13" s="130">
        <f t="shared" si="18"/>
        <v>20936</v>
      </c>
      <c r="BH13" s="130">
        <f t="shared" si="19"/>
        <v>20936</v>
      </c>
      <c r="BI13" s="130">
        <v>0</v>
      </c>
      <c r="BJ13" s="130">
        <v>20936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0"/>
        <v>65880</v>
      </c>
      <c r="BP13" s="130">
        <f t="shared" si="21"/>
        <v>12500</v>
      </c>
      <c r="BQ13" s="130">
        <v>7756</v>
      </c>
      <c r="BR13" s="130">
        <v>0</v>
      </c>
      <c r="BS13" s="130">
        <v>4744</v>
      </c>
      <c r="BT13" s="130">
        <v>0</v>
      </c>
      <c r="BU13" s="130">
        <f t="shared" si="22"/>
        <v>29554</v>
      </c>
      <c r="BV13" s="130">
        <v>0</v>
      </c>
      <c r="BW13" s="130">
        <v>29554</v>
      </c>
      <c r="BX13" s="130">
        <v>0</v>
      </c>
      <c r="BY13" s="130">
        <v>0</v>
      </c>
      <c r="BZ13" s="130">
        <f t="shared" si="23"/>
        <v>23826</v>
      </c>
      <c r="CA13" s="130">
        <v>0</v>
      </c>
      <c r="CB13" s="130">
        <v>22557</v>
      </c>
      <c r="CC13" s="130">
        <v>0</v>
      </c>
      <c r="CD13" s="130">
        <v>1269</v>
      </c>
      <c r="CE13" s="130">
        <v>0</v>
      </c>
      <c r="CF13" s="130">
        <v>0</v>
      </c>
      <c r="CG13" s="130">
        <v>0</v>
      </c>
      <c r="CH13" s="130">
        <f t="shared" si="24"/>
        <v>86816</v>
      </c>
      <c r="CI13" s="130">
        <f t="shared" si="25"/>
        <v>76596</v>
      </c>
      <c r="CJ13" s="130">
        <f t="shared" si="25"/>
        <v>76596</v>
      </c>
      <c r="CK13" s="130">
        <f t="shared" si="25"/>
        <v>0</v>
      </c>
      <c r="CL13" s="130">
        <f t="shared" si="25"/>
        <v>76596</v>
      </c>
      <c r="CM13" s="130">
        <f t="shared" si="25"/>
        <v>0</v>
      </c>
      <c r="CN13" s="130">
        <f t="shared" si="25"/>
        <v>0</v>
      </c>
      <c r="CO13" s="130">
        <f t="shared" si="25"/>
        <v>0</v>
      </c>
      <c r="CP13" s="130">
        <f t="shared" si="25"/>
        <v>0</v>
      </c>
      <c r="CQ13" s="130">
        <f t="shared" si="25"/>
        <v>479113</v>
      </c>
      <c r="CR13" s="130">
        <f t="shared" si="25"/>
        <v>43905</v>
      </c>
      <c r="CS13" s="130">
        <f t="shared" si="25"/>
        <v>22835</v>
      </c>
      <c r="CT13" s="130">
        <f t="shared" si="25"/>
        <v>0</v>
      </c>
      <c r="CU13" s="130">
        <f t="shared" si="25"/>
        <v>21070</v>
      </c>
      <c r="CV13" s="130">
        <f t="shared" si="25"/>
        <v>0</v>
      </c>
      <c r="CW13" s="130">
        <f t="shared" si="25"/>
        <v>122844</v>
      </c>
      <c r="CX13" s="130">
        <f t="shared" si="25"/>
        <v>0</v>
      </c>
      <c r="CY13" s="130">
        <f t="shared" si="26"/>
        <v>111434</v>
      </c>
      <c r="CZ13" s="130">
        <f t="shared" si="26"/>
        <v>11410</v>
      </c>
      <c r="DA13" s="130">
        <f t="shared" si="26"/>
        <v>0</v>
      </c>
      <c r="DB13" s="130">
        <f t="shared" si="26"/>
        <v>312364</v>
      </c>
      <c r="DC13" s="130">
        <f t="shared" si="26"/>
        <v>106672</v>
      </c>
      <c r="DD13" s="130">
        <f t="shared" si="26"/>
        <v>158081</v>
      </c>
      <c r="DE13" s="130">
        <f t="shared" si="26"/>
        <v>28935</v>
      </c>
      <c r="DF13" s="130">
        <f t="shared" si="26"/>
        <v>18676</v>
      </c>
      <c r="DG13" s="130">
        <f t="shared" si="26"/>
        <v>0</v>
      </c>
      <c r="DH13" s="130">
        <f t="shared" si="26"/>
        <v>0</v>
      </c>
      <c r="DI13" s="130">
        <f t="shared" si="26"/>
        <v>0</v>
      </c>
      <c r="DJ13" s="130">
        <f t="shared" si="26"/>
        <v>555709</v>
      </c>
    </row>
    <row r="14" spans="1:114" s="122" customFormat="1" ht="12" customHeight="1">
      <c r="A14" s="118" t="s">
        <v>42</v>
      </c>
      <c r="B14" s="133" t="s">
        <v>240</v>
      </c>
      <c r="C14" s="118" t="s">
        <v>241</v>
      </c>
      <c r="D14" s="130">
        <f>SUM(E14,+L14)</f>
        <v>271792</v>
      </c>
      <c r="E14" s="130">
        <f t="shared" si="0"/>
        <v>391</v>
      </c>
      <c r="F14" s="130">
        <v>0</v>
      </c>
      <c r="G14" s="130">
        <v>0</v>
      </c>
      <c r="H14" s="130">
        <v>0</v>
      </c>
      <c r="I14" s="130">
        <v>364</v>
      </c>
      <c r="J14" s="131" t="s">
        <v>288</v>
      </c>
      <c r="K14" s="130">
        <v>27</v>
      </c>
      <c r="L14" s="130">
        <v>271401</v>
      </c>
      <c r="M14" s="130">
        <f t="shared" si="1"/>
        <v>66864</v>
      </c>
      <c r="N14" s="130">
        <f t="shared" si="2"/>
        <v>12644</v>
      </c>
      <c r="O14" s="130">
        <v>1131</v>
      </c>
      <c r="P14" s="130">
        <v>0</v>
      </c>
      <c r="Q14" s="130">
        <v>0</v>
      </c>
      <c r="R14" s="130">
        <v>11513</v>
      </c>
      <c r="S14" s="131" t="s">
        <v>288</v>
      </c>
      <c r="T14" s="130">
        <v>0</v>
      </c>
      <c r="U14" s="130">
        <v>54220</v>
      </c>
      <c r="V14" s="130">
        <f t="shared" si="3"/>
        <v>338656</v>
      </c>
      <c r="W14" s="130">
        <f t="shared" si="4"/>
        <v>13035</v>
      </c>
      <c r="X14" s="130">
        <f t="shared" si="5"/>
        <v>1131</v>
      </c>
      <c r="Y14" s="130">
        <f t="shared" si="6"/>
        <v>0</v>
      </c>
      <c r="Z14" s="130">
        <f t="shared" si="7"/>
        <v>0</v>
      </c>
      <c r="AA14" s="130">
        <f t="shared" si="8"/>
        <v>11877</v>
      </c>
      <c r="AB14" s="131" t="s">
        <v>288</v>
      </c>
      <c r="AC14" s="130">
        <f t="shared" si="9"/>
        <v>27</v>
      </c>
      <c r="AD14" s="130">
        <f t="shared" si="10"/>
        <v>325621</v>
      </c>
      <c r="AE14" s="130">
        <f t="shared" si="11"/>
        <v>0</v>
      </c>
      <c r="AF14" s="130">
        <f t="shared" si="12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3"/>
        <v>87773</v>
      </c>
      <c r="AN14" s="130">
        <f t="shared" si="14"/>
        <v>13117</v>
      </c>
      <c r="AO14" s="130">
        <v>13117</v>
      </c>
      <c r="AP14" s="130">
        <v>0</v>
      </c>
      <c r="AQ14" s="130">
        <v>0</v>
      </c>
      <c r="AR14" s="130">
        <v>0</v>
      </c>
      <c r="AS14" s="130">
        <f t="shared" si="15"/>
        <v>433</v>
      </c>
      <c r="AT14" s="130">
        <v>0</v>
      </c>
      <c r="AU14" s="130">
        <v>0</v>
      </c>
      <c r="AV14" s="130">
        <v>433</v>
      </c>
      <c r="AW14" s="130">
        <v>0</v>
      </c>
      <c r="AX14" s="130">
        <f t="shared" si="16"/>
        <v>74223</v>
      </c>
      <c r="AY14" s="130">
        <v>70397</v>
      </c>
      <c r="AZ14" s="130">
        <v>0</v>
      </c>
      <c r="BA14" s="130">
        <v>3672</v>
      </c>
      <c r="BB14" s="130">
        <v>154</v>
      </c>
      <c r="BC14" s="130">
        <v>184019</v>
      </c>
      <c r="BD14" s="130">
        <v>0</v>
      </c>
      <c r="BE14" s="130">
        <v>0</v>
      </c>
      <c r="BF14" s="130">
        <f t="shared" si="17"/>
        <v>87773</v>
      </c>
      <c r="BG14" s="130">
        <f t="shared" si="18"/>
        <v>0</v>
      </c>
      <c r="BH14" s="130">
        <f t="shared" si="19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0"/>
        <v>21464</v>
      </c>
      <c r="BP14" s="130">
        <f t="shared" si="21"/>
        <v>6558</v>
      </c>
      <c r="BQ14" s="130">
        <v>6558</v>
      </c>
      <c r="BR14" s="130">
        <v>0</v>
      </c>
      <c r="BS14" s="130">
        <v>0</v>
      </c>
      <c r="BT14" s="130">
        <v>0</v>
      </c>
      <c r="BU14" s="130">
        <f t="shared" si="22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3"/>
        <v>14906</v>
      </c>
      <c r="CA14" s="130">
        <v>11513</v>
      </c>
      <c r="CB14" s="130">
        <v>0</v>
      </c>
      <c r="CC14" s="130">
        <v>0</v>
      </c>
      <c r="CD14" s="130">
        <v>3393</v>
      </c>
      <c r="CE14" s="130">
        <v>45400</v>
      </c>
      <c r="CF14" s="130">
        <v>0</v>
      </c>
      <c r="CG14" s="130">
        <v>0</v>
      </c>
      <c r="CH14" s="130">
        <f t="shared" si="24"/>
        <v>21464</v>
      </c>
      <c r="CI14" s="130">
        <f t="shared" si="25"/>
        <v>0</v>
      </c>
      <c r="CJ14" s="130">
        <f t="shared" si="25"/>
        <v>0</v>
      </c>
      <c r="CK14" s="130">
        <f t="shared" si="25"/>
        <v>0</v>
      </c>
      <c r="CL14" s="130">
        <f t="shared" si="25"/>
        <v>0</v>
      </c>
      <c r="CM14" s="130">
        <f t="shared" si="25"/>
        <v>0</v>
      </c>
      <c r="CN14" s="130">
        <f t="shared" si="25"/>
        <v>0</v>
      </c>
      <c r="CO14" s="130">
        <f t="shared" si="25"/>
        <v>0</v>
      </c>
      <c r="CP14" s="130">
        <f t="shared" si="25"/>
        <v>0</v>
      </c>
      <c r="CQ14" s="130">
        <f t="shared" si="25"/>
        <v>109237</v>
      </c>
      <c r="CR14" s="130">
        <f t="shared" si="25"/>
        <v>19675</v>
      </c>
      <c r="CS14" s="130">
        <f t="shared" si="25"/>
        <v>19675</v>
      </c>
      <c r="CT14" s="130">
        <f t="shared" si="25"/>
        <v>0</v>
      </c>
      <c r="CU14" s="130">
        <f t="shared" si="25"/>
        <v>0</v>
      </c>
      <c r="CV14" s="130">
        <f t="shared" si="25"/>
        <v>0</v>
      </c>
      <c r="CW14" s="130">
        <f t="shared" si="25"/>
        <v>433</v>
      </c>
      <c r="CX14" s="130">
        <f t="shared" si="25"/>
        <v>0</v>
      </c>
      <c r="CY14" s="130">
        <f t="shared" si="26"/>
        <v>0</v>
      </c>
      <c r="CZ14" s="130">
        <f t="shared" si="26"/>
        <v>433</v>
      </c>
      <c r="DA14" s="130">
        <f t="shared" si="26"/>
        <v>0</v>
      </c>
      <c r="DB14" s="130">
        <f t="shared" si="26"/>
        <v>89129</v>
      </c>
      <c r="DC14" s="130">
        <f t="shared" si="26"/>
        <v>81910</v>
      </c>
      <c r="DD14" s="130">
        <f t="shared" si="26"/>
        <v>0</v>
      </c>
      <c r="DE14" s="130">
        <f t="shared" si="26"/>
        <v>3672</v>
      </c>
      <c r="DF14" s="130">
        <f t="shared" si="26"/>
        <v>3547</v>
      </c>
      <c r="DG14" s="130">
        <f t="shared" si="26"/>
        <v>229419</v>
      </c>
      <c r="DH14" s="130">
        <f t="shared" si="26"/>
        <v>0</v>
      </c>
      <c r="DI14" s="130">
        <f t="shared" si="26"/>
        <v>0</v>
      </c>
      <c r="DJ14" s="130">
        <f t="shared" si="26"/>
        <v>109237</v>
      </c>
    </row>
    <row r="15" spans="1:114" s="122" customFormat="1" ht="12" customHeight="1">
      <c r="A15" s="118" t="s">
        <v>42</v>
      </c>
      <c r="B15" s="133" t="s">
        <v>242</v>
      </c>
      <c r="C15" s="118" t="s">
        <v>243</v>
      </c>
      <c r="D15" s="130">
        <f>SUM(E15,+L15)</f>
        <v>486966</v>
      </c>
      <c r="E15" s="130">
        <f t="shared" si="0"/>
        <v>191208</v>
      </c>
      <c r="F15" s="130">
        <v>72442</v>
      </c>
      <c r="G15" s="130">
        <v>0</v>
      </c>
      <c r="H15" s="130">
        <v>12600</v>
      </c>
      <c r="I15" s="130">
        <v>105512</v>
      </c>
      <c r="J15" s="131" t="s">
        <v>288</v>
      </c>
      <c r="K15" s="130">
        <v>654</v>
      </c>
      <c r="L15" s="130">
        <v>295758</v>
      </c>
      <c r="M15" s="130">
        <f t="shared" si="1"/>
        <v>139571</v>
      </c>
      <c r="N15" s="130">
        <f t="shared" si="2"/>
        <v>38486</v>
      </c>
      <c r="O15" s="130">
        <v>0</v>
      </c>
      <c r="P15" s="130">
        <v>0</v>
      </c>
      <c r="Q15" s="130">
        <v>13300</v>
      </c>
      <c r="R15" s="130">
        <v>25185</v>
      </c>
      <c r="S15" s="131" t="s">
        <v>288</v>
      </c>
      <c r="T15" s="130">
        <v>1</v>
      </c>
      <c r="U15" s="130">
        <v>101085</v>
      </c>
      <c r="V15" s="130">
        <f t="shared" si="3"/>
        <v>626537</v>
      </c>
      <c r="W15" s="130">
        <f t="shared" si="4"/>
        <v>229694</v>
      </c>
      <c r="X15" s="130">
        <f t="shared" si="5"/>
        <v>72442</v>
      </c>
      <c r="Y15" s="130">
        <f t="shared" si="6"/>
        <v>0</v>
      </c>
      <c r="Z15" s="130">
        <f t="shared" si="7"/>
        <v>25900</v>
      </c>
      <c r="AA15" s="130">
        <f t="shared" si="8"/>
        <v>130697</v>
      </c>
      <c r="AB15" s="131" t="s">
        <v>288</v>
      </c>
      <c r="AC15" s="130">
        <f t="shared" si="9"/>
        <v>655</v>
      </c>
      <c r="AD15" s="130">
        <f t="shared" si="10"/>
        <v>396843</v>
      </c>
      <c r="AE15" s="130">
        <f t="shared" si="11"/>
        <v>0</v>
      </c>
      <c r="AF15" s="130">
        <f t="shared" si="12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3"/>
        <v>428211</v>
      </c>
      <c r="AN15" s="130">
        <f t="shared" si="14"/>
        <v>49441</v>
      </c>
      <c r="AO15" s="130">
        <v>42798</v>
      </c>
      <c r="AP15" s="130">
        <v>0</v>
      </c>
      <c r="AQ15" s="130">
        <v>6643</v>
      </c>
      <c r="AR15" s="130">
        <v>0</v>
      </c>
      <c r="AS15" s="130">
        <f t="shared" si="15"/>
        <v>182377</v>
      </c>
      <c r="AT15" s="130">
        <v>23785</v>
      </c>
      <c r="AU15" s="130">
        <v>144036</v>
      </c>
      <c r="AV15" s="130">
        <v>14556</v>
      </c>
      <c r="AW15" s="130">
        <v>0</v>
      </c>
      <c r="AX15" s="130">
        <f t="shared" si="16"/>
        <v>193665</v>
      </c>
      <c r="AY15" s="130">
        <v>121947</v>
      </c>
      <c r="AZ15" s="130">
        <v>40526</v>
      </c>
      <c r="BA15" s="130">
        <v>7248</v>
      </c>
      <c r="BB15" s="130">
        <v>23944</v>
      </c>
      <c r="BC15" s="130">
        <v>58755</v>
      </c>
      <c r="BD15" s="130">
        <v>2728</v>
      </c>
      <c r="BE15" s="130">
        <v>0</v>
      </c>
      <c r="BF15" s="130">
        <f>SUM(AE15,+AM15,+BE15)</f>
        <v>428211</v>
      </c>
      <c r="BG15" s="130">
        <f t="shared" si="18"/>
        <v>0</v>
      </c>
      <c r="BH15" s="130">
        <f t="shared" si="19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0"/>
        <v>117391</v>
      </c>
      <c r="BP15" s="130">
        <f t="shared" si="21"/>
        <v>25159</v>
      </c>
      <c r="BQ15" s="130">
        <v>25159</v>
      </c>
      <c r="BR15" s="130">
        <v>0</v>
      </c>
      <c r="BS15" s="130">
        <v>0</v>
      </c>
      <c r="BT15" s="130">
        <v>0</v>
      </c>
      <c r="BU15" s="130">
        <f t="shared" si="22"/>
        <v>22006</v>
      </c>
      <c r="BV15" s="130">
        <v>389</v>
      </c>
      <c r="BW15" s="130">
        <v>21538</v>
      </c>
      <c r="BX15" s="130">
        <v>79</v>
      </c>
      <c r="BY15" s="130">
        <v>0</v>
      </c>
      <c r="BZ15" s="130">
        <f t="shared" si="23"/>
        <v>70226</v>
      </c>
      <c r="CA15" s="130">
        <v>35469</v>
      </c>
      <c r="CB15" s="130">
        <v>17062</v>
      </c>
      <c r="CC15" s="130">
        <v>2034</v>
      </c>
      <c r="CD15" s="130">
        <v>15661</v>
      </c>
      <c r="CE15" s="130">
        <v>22180</v>
      </c>
      <c r="CF15" s="130">
        <v>0</v>
      </c>
      <c r="CG15" s="130">
        <v>0</v>
      </c>
      <c r="CH15" s="130">
        <f t="shared" si="24"/>
        <v>117391</v>
      </c>
      <c r="CI15" s="130">
        <f t="shared" si="25"/>
        <v>0</v>
      </c>
      <c r="CJ15" s="130">
        <f t="shared" si="25"/>
        <v>0</v>
      </c>
      <c r="CK15" s="130">
        <f t="shared" si="25"/>
        <v>0</v>
      </c>
      <c r="CL15" s="130">
        <f t="shared" si="25"/>
        <v>0</v>
      </c>
      <c r="CM15" s="130">
        <f t="shared" si="25"/>
        <v>0</v>
      </c>
      <c r="CN15" s="130">
        <f t="shared" si="25"/>
        <v>0</v>
      </c>
      <c r="CO15" s="130">
        <f t="shared" si="25"/>
        <v>0</v>
      </c>
      <c r="CP15" s="130">
        <f t="shared" si="25"/>
        <v>0</v>
      </c>
      <c r="CQ15" s="130">
        <f t="shared" si="25"/>
        <v>545602</v>
      </c>
      <c r="CR15" s="130">
        <f t="shared" si="25"/>
        <v>74600</v>
      </c>
      <c r="CS15" s="130">
        <f t="shared" si="25"/>
        <v>67957</v>
      </c>
      <c r="CT15" s="130">
        <f t="shared" si="25"/>
        <v>0</v>
      </c>
      <c r="CU15" s="130">
        <f t="shared" si="25"/>
        <v>6643</v>
      </c>
      <c r="CV15" s="130">
        <f t="shared" si="25"/>
        <v>0</v>
      </c>
      <c r="CW15" s="130">
        <f t="shared" si="25"/>
        <v>204383</v>
      </c>
      <c r="CX15" s="130">
        <f t="shared" si="25"/>
        <v>24174</v>
      </c>
      <c r="CY15" s="130">
        <f t="shared" si="26"/>
        <v>165574</v>
      </c>
      <c r="CZ15" s="130">
        <f t="shared" si="26"/>
        <v>14635</v>
      </c>
      <c r="DA15" s="130">
        <f t="shared" si="26"/>
        <v>0</v>
      </c>
      <c r="DB15" s="130">
        <f t="shared" si="26"/>
        <v>263891</v>
      </c>
      <c r="DC15" s="130">
        <f t="shared" si="26"/>
        <v>157416</v>
      </c>
      <c r="DD15" s="130">
        <f t="shared" si="26"/>
        <v>57588</v>
      </c>
      <c r="DE15" s="130">
        <f t="shared" si="26"/>
        <v>9282</v>
      </c>
      <c r="DF15" s="130">
        <f t="shared" si="26"/>
        <v>39605</v>
      </c>
      <c r="DG15" s="130">
        <f t="shared" si="26"/>
        <v>80935</v>
      </c>
      <c r="DH15" s="130">
        <f t="shared" si="26"/>
        <v>2728</v>
      </c>
      <c r="DI15" s="130">
        <f t="shared" si="26"/>
        <v>0</v>
      </c>
      <c r="DJ15" s="130">
        <f t="shared" si="26"/>
        <v>545602</v>
      </c>
    </row>
    <row r="16" spans="1:114" s="122" customFormat="1" ht="12" customHeight="1">
      <c r="A16" s="118" t="s">
        <v>42</v>
      </c>
      <c r="B16" s="133" t="s">
        <v>244</v>
      </c>
      <c r="C16" s="118" t="s">
        <v>245</v>
      </c>
      <c r="D16" s="130">
        <f>SUM(E16,+L16)</f>
        <v>554272</v>
      </c>
      <c r="E16" s="130">
        <f t="shared" si="0"/>
        <v>119785</v>
      </c>
      <c r="F16" s="130">
        <v>0</v>
      </c>
      <c r="G16" s="130">
        <v>7948</v>
      </c>
      <c r="H16" s="130">
        <v>0</v>
      </c>
      <c r="I16" s="130">
        <v>89302</v>
      </c>
      <c r="J16" s="131" t="s">
        <v>288</v>
      </c>
      <c r="K16" s="130">
        <v>22535</v>
      </c>
      <c r="L16" s="130">
        <v>434487</v>
      </c>
      <c r="M16" s="130">
        <f t="shared" si="1"/>
        <v>18858</v>
      </c>
      <c r="N16" s="130">
        <f t="shared" si="2"/>
        <v>14259</v>
      </c>
      <c r="O16" s="130">
        <v>0</v>
      </c>
      <c r="P16" s="130">
        <v>0</v>
      </c>
      <c r="Q16" s="130">
        <v>0</v>
      </c>
      <c r="R16" s="130">
        <v>14256</v>
      </c>
      <c r="S16" s="131" t="s">
        <v>288</v>
      </c>
      <c r="T16" s="130">
        <v>3</v>
      </c>
      <c r="U16" s="130">
        <v>4599</v>
      </c>
      <c r="V16" s="130">
        <f t="shared" si="3"/>
        <v>573130</v>
      </c>
      <c r="W16" s="130">
        <f t="shared" si="4"/>
        <v>134044</v>
      </c>
      <c r="X16" s="130">
        <f t="shared" si="5"/>
        <v>0</v>
      </c>
      <c r="Y16" s="130">
        <f t="shared" si="6"/>
        <v>7948</v>
      </c>
      <c r="Z16" s="130">
        <f t="shared" si="7"/>
        <v>0</v>
      </c>
      <c r="AA16" s="130">
        <f t="shared" si="8"/>
        <v>103558</v>
      </c>
      <c r="AB16" s="131" t="s">
        <v>288</v>
      </c>
      <c r="AC16" s="130">
        <f t="shared" si="9"/>
        <v>22538</v>
      </c>
      <c r="AD16" s="130">
        <f t="shared" si="10"/>
        <v>439086</v>
      </c>
      <c r="AE16" s="130">
        <f t="shared" si="11"/>
        <v>0</v>
      </c>
      <c r="AF16" s="130">
        <f t="shared" si="12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3"/>
        <v>541604</v>
      </c>
      <c r="AN16" s="130">
        <f t="shared" si="14"/>
        <v>48420</v>
      </c>
      <c r="AO16" s="130">
        <v>48420</v>
      </c>
      <c r="AP16" s="130">
        <v>0</v>
      </c>
      <c r="AQ16" s="130">
        <v>0</v>
      </c>
      <c r="AR16" s="130">
        <v>0</v>
      </c>
      <c r="AS16" s="130">
        <f t="shared" si="15"/>
        <v>255585</v>
      </c>
      <c r="AT16" s="130">
        <v>204</v>
      </c>
      <c r="AU16" s="130">
        <v>244566</v>
      </c>
      <c r="AV16" s="130">
        <v>10815</v>
      </c>
      <c r="AW16" s="130">
        <v>0</v>
      </c>
      <c r="AX16" s="130">
        <f t="shared" si="16"/>
        <v>237599</v>
      </c>
      <c r="AY16" s="130">
        <v>91019</v>
      </c>
      <c r="AZ16" s="130">
        <v>127996</v>
      </c>
      <c r="BA16" s="130">
        <v>18584</v>
      </c>
      <c r="BB16" s="130">
        <v>0</v>
      </c>
      <c r="BC16" s="130">
        <v>0</v>
      </c>
      <c r="BD16" s="130">
        <v>0</v>
      </c>
      <c r="BE16" s="130">
        <v>12668</v>
      </c>
      <c r="BF16" s="130">
        <f aca="true" t="shared" si="27" ref="BF16:BF37">SUM(AE16,+AM16,+BE16)</f>
        <v>554272</v>
      </c>
      <c r="BG16" s="130">
        <f t="shared" si="18"/>
        <v>0</v>
      </c>
      <c r="BH16" s="130">
        <f t="shared" si="19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0"/>
        <v>18858</v>
      </c>
      <c r="BP16" s="130">
        <f t="shared" si="21"/>
        <v>1577</v>
      </c>
      <c r="BQ16" s="130">
        <v>1577</v>
      </c>
      <c r="BR16" s="130">
        <v>0</v>
      </c>
      <c r="BS16" s="130">
        <v>0</v>
      </c>
      <c r="BT16" s="130">
        <v>0</v>
      </c>
      <c r="BU16" s="130">
        <f t="shared" si="22"/>
        <v>5091</v>
      </c>
      <c r="BV16" s="130">
        <v>144</v>
      </c>
      <c r="BW16" s="130">
        <v>4947</v>
      </c>
      <c r="BX16" s="130">
        <v>0</v>
      </c>
      <c r="BY16" s="130">
        <v>0</v>
      </c>
      <c r="BZ16" s="130">
        <f t="shared" si="23"/>
        <v>12190</v>
      </c>
      <c r="CA16" s="130">
        <v>12190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4"/>
        <v>18858</v>
      </c>
      <c r="CI16" s="130">
        <f t="shared" si="25"/>
        <v>0</v>
      </c>
      <c r="CJ16" s="130">
        <f t="shared" si="25"/>
        <v>0</v>
      </c>
      <c r="CK16" s="130">
        <f t="shared" si="25"/>
        <v>0</v>
      </c>
      <c r="CL16" s="130">
        <f t="shared" si="25"/>
        <v>0</v>
      </c>
      <c r="CM16" s="130">
        <f t="shared" si="25"/>
        <v>0</v>
      </c>
      <c r="CN16" s="130">
        <f t="shared" si="25"/>
        <v>0</v>
      </c>
      <c r="CO16" s="130">
        <f t="shared" si="25"/>
        <v>0</v>
      </c>
      <c r="CP16" s="130">
        <f t="shared" si="25"/>
        <v>0</v>
      </c>
      <c r="CQ16" s="130">
        <f t="shared" si="25"/>
        <v>560462</v>
      </c>
      <c r="CR16" s="130">
        <f t="shared" si="25"/>
        <v>49997</v>
      </c>
      <c r="CS16" s="130">
        <f t="shared" si="25"/>
        <v>49997</v>
      </c>
      <c r="CT16" s="130">
        <f t="shared" si="25"/>
        <v>0</v>
      </c>
      <c r="CU16" s="130">
        <f t="shared" si="25"/>
        <v>0</v>
      </c>
      <c r="CV16" s="130">
        <f t="shared" si="25"/>
        <v>0</v>
      </c>
      <c r="CW16" s="130">
        <f t="shared" si="25"/>
        <v>260676</v>
      </c>
      <c r="CX16" s="130">
        <f t="shared" si="25"/>
        <v>348</v>
      </c>
      <c r="CY16" s="130">
        <f t="shared" si="26"/>
        <v>249513</v>
      </c>
      <c r="CZ16" s="130">
        <f t="shared" si="26"/>
        <v>10815</v>
      </c>
      <c r="DA16" s="130">
        <f t="shared" si="26"/>
        <v>0</v>
      </c>
      <c r="DB16" s="130">
        <f t="shared" si="26"/>
        <v>249789</v>
      </c>
      <c r="DC16" s="130">
        <f t="shared" si="26"/>
        <v>103209</v>
      </c>
      <c r="DD16" s="130">
        <f t="shared" si="26"/>
        <v>127996</v>
      </c>
      <c r="DE16" s="130">
        <f t="shared" si="26"/>
        <v>18584</v>
      </c>
      <c r="DF16" s="130">
        <f t="shared" si="26"/>
        <v>0</v>
      </c>
      <c r="DG16" s="130">
        <f t="shared" si="26"/>
        <v>0</v>
      </c>
      <c r="DH16" s="130">
        <f t="shared" si="26"/>
        <v>0</v>
      </c>
      <c r="DI16" s="130">
        <f t="shared" si="26"/>
        <v>12668</v>
      </c>
      <c r="DJ16" s="130">
        <f t="shared" si="26"/>
        <v>573130</v>
      </c>
    </row>
    <row r="17" spans="1:114" s="122" customFormat="1" ht="12" customHeight="1">
      <c r="A17" s="118" t="s">
        <v>42</v>
      </c>
      <c r="B17" s="133" t="s">
        <v>246</v>
      </c>
      <c r="C17" s="118" t="s">
        <v>247</v>
      </c>
      <c r="D17" s="130">
        <f>SUM(E17,+L17)</f>
        <v>801321</v>
      </c>
      <c r="E17" s="130">
        <f t="shared" si="0"/>
        <v>206369</v>
      </c>
      <c r="F17" s="130">
        <v>0</v>
      </c>
      <c r="G17" s="130">
        <v>0</v>
      </c>
      <c r="H17" s="130">
        <v>0</v>
      </c>
      <c r="I17" s="130">
        <v>151654</v>
      </c>
      <c r="J17" s="131" t="s">
        <v>288</v>
      </c>
      <c r="K17" s="130">
        <v>54715</v>
      </c>
      <c r="L17" s="130">
        <v>594952</v>
      </c>
      <c r="M17" s="130">
        <f t="shared" si="1"/>
        <v>234764</v>
      </c>
      <c r="N17" s="130">
        <f t="shared" si="2"/>
        <v>38493</v>
      </c>
      <c r="O17" s="130">
        <v>0</v>
      </c>
      <c r="P17" s="130">
        <v>0</v>
      </c>
      <c r="Q17" s="130">
        <v>0</v>
      </c>
      <c r="R17" s="130">
        <v>38493</v>
      </c>
      <c r="S17" s="131" t="s">
        <v>288</v>
      </c>
      <c r="T17" s="130">
        <v>0</v>
      </c>
      <c r="U17" s="130">
        <v>196271</v>
      </c>
      <c r="V17" s="130">
        <f t="shared" si="3"/>
        <v>1036085</v>
      </c>
      <c r="W17" s="130">
        <f t="shared" si="4"/>
        <v>244862</v>
      </c>
      <c r="X17" s="130">
        <f t="shared" si="5"/>
        <v>0</v>
      </c>
      <c r="Y17" s="130">
        <f t="shared" si="6"/>
        <v>0</v>
      </c>
      <c r="Z17" s="130">
        <f t="shared" si="7"/>
        <v>0</v>
      </c>
      <c r="AA17" s="130">
        <f t="shared" si="8"/>
        <v>190147</v>
      </c>
      <c r="AB17" s="131" t="s">
        <v>288</v>
      </c>
      <c r="AC17" s="130">
        <f t="shared" si="9"/>
        <v>54715</v>
      </c>
      <c r="AD17" s="130">
        <f t="shared" si="10"/>
        <v>791223</v>
      </c>
      <c r="AE17" s="130">
        <f t="shared" si="11"/>
        <v>0</v>
      </c>
      <c r="AF17" s="130">
        <f t="shared" si="12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3"/>
        <v>801321</v>
      </c>
      <c r="AN17" s="130">
        <f t="shared" si="14"/>
        <v>181613</v>
      </c>
      <c r="AO17" s="130">
        <v>63250</v>
      </c>
      <c r="AP17" s="130">
        <v>0</v>
      </c>
      <c r="AQ17" s="130">
        <v>110965</v>
      </c>
      <c r="AR17" s="130">
        <v>7398</v>
      </c>
      <c r="AS17" s="130">
        <f t="shared" si="15"/>
        <v>334450</v>
      </c>
      <c r="AT17" s="130">
        <v>36620</v>
      </c>
      <c r="AU17" s="130">
        <v>272023</v>
      </c>
      <c r="AV17" s="130">
        <v>25807</v>
      </c>
      <c r="AW17" s="130">
        <v>0</v>
      </c>
      <c r="AX17" s="130">
        <f t="shared" si="16"/>
        <v>285258</v>
      </c>
      <c r="AY17" s="130">
        <v>225117</v>
      </c>
      <c r="AZ17" s="130">
        <v>36475</v>
      </c>
      <c r="BA17" s="130">
        <v>23666</v>
      </c>
      <c r="BB17" s="130">
        <v>0</v>
      </c>
      <c r="BC17" s="130">
        <v>0</v>
      </c>
      <c r="BD17" s="130">
        <v>0</v>
      </c>
      <c r="BE17" s="130">
        <v>0</v>
      </c>
      <c r="BF17" s="130">
        <f t="shared" si="27"/>
        <v>801321</v>
      </c>
      <c r="BG17" s="130">
        <f t="shared" si="18"/>
        <v>0</v>
      </c>
      <c r="BH17" s="130">
        <f t="shared" si="19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0"/>
        <v>200808</v>
      </c>
      <c r="BP17" s="130">
        <f t="shared" si="21"/>
        <v>51239</v>
      </c>
      <c r="BQ17" s="130">
        <v>7028</v>
      </c>
      <c r="BR17" s="130">
        <v>0</v>
      </c>
      <c r="BS17" s="130">
        <v>44211</v>
      </c>
      <c r="BT17" s="130">
        <v>0</v>
      </c>
      <c r="BU17" s="130">
        <f t="shared" si="22"/>
        <v>114957</v>
      </c>
      <c r="BV17" s="130">
        <v>8083</v>
      </c>
      <c r="BW17" s="130">
        <v>106874</v>
      </c>
      <c r="BX17" s="130">
        <v>0</v>
      </c>
      <c r="BY17" s="130">
        <v>0</v>
      </c>
      <c r="BZ17" s="130">
        <f t="shared" si="23"/>
        <v>34612</v>
      </c>
      <c r="CA17" s="130">
        <v>29327</v>
      </c>
      <c r="CB17" s="130">
        <v>5285</v>
      </c>
      <c r="CC17" s="130">
        <v>0</v>
      </c>
      <c r="CD17" s="130">
        <v>0</v>
      </c>
      <c r="CE17" s="130">
        <v>33956</v>
      </c>
      <c r="CF17" s="130">
        <v>0</v>
      </c>
      <c r="CG17" s="130">
        <v>0</v>
      </c>
      <c r="CH17" s="130">
        <f t="shared" si="24"/>
        <v>200808</v>
      </c>
      <c r="CI17" s="130">
        <f t="shared" si="25"/>
        <v>0</v>
      </c>
      <c r="CJ17" s="130">
        <f t="shared" si="25"/>
        <v>0</v>
      </c>
      <c r="CK17" s="130">
        <f t="shared" si="25"/>
        <v>0</v>
      </c>
      <c r="CL17" s="130">
        <f t="shared" si="25"/>
        <v>0</v>
      </c>
      <c r="CM17" s="130">
        <f t="shared" si="25"/>
        <v>0</v>
      </c>
      <c r="CN17" s="130">
        <f t="shared" si="25"/>
        <v>0</v>
      </c>
      <c r="CO17" s="130">
        <f t="shared" si="25"/>
        <v>0</v>
      </c>
      <c r="CP17" s="130">
        <f t="shared" si="25"/>
        <v>0</v>
      </c>
      <c r="CQ17" s="130">
        <f t="shared" si="25"/>
        <v>1002129</v>
      </c>
      <c r="CR17" s="130">
        <f t="shared" si="25"/>
        <v>232852</v>
      </c>
      <c r="CS17" s="130">
        <f t="shared" si="25"/>
        <v>70278</v>
      </c>
      <c r="CT17" s="130">
        <f t="shared" si="25"/>
        <v>0</v>
      </c>
      <c r="CU17" s="130">
        <f t="shared" si="25"/>
        <v>155176</v>
      </c>
      <c r="CV17" s="130">
        <f t="shared" si="25"/>
        <v>7398</v>
      </c>
      <c r="CW17" s="130">
        <f t="shared" si="25"/>
        <v>449407</v>
      </c>
      <c r="CX17" s="130">
        <f t="shared" si="25"/>
        <v>44703</v>
      </c>
      <c r="CY17" s="130">
        <f t="shared" si="26"/>
        <v>378897</v>
      </c>
      <c r="CZ17" s="130">
        <f t="shared" si="26"/>
        <v>25807</v>
      </c>
      <c r="DA17" s="130">
        <f t="shared" si="26"/>
        <v>0</v>
      </c>
      <c r="DB17" s="130">
        <f t="shared" si="26"/>
        <v>319870</v>
      </c>
      <c r="DC17" s="130">
        <f t="shared" si="26"/>
        <v>254444</v>
      </c>
      <c r="DD17" s="130">
        <f t="shared" si="26"/>
        <v>41760</v>
      </c>
      <c r="DE17" s="130">
        <f t="shared" si="26"/>
        <v>23666</v>
      </c>
      <c r="DF17" s="130">
        <f t="shared" si="26"/>
        <v>0</v>
      </c>
      <c r="DG17" s="130">
        <f t="shared" si="26"/>
        <v>33956</v>
      </c>
      <c r="DH17" s="130">
        <f t="shared" si="26"/>
        <v>0</v>
      </c>
      <c r="DI17" s="130">
        <f t="shared" si="26"/>
        <v>0</v>
      </c>
      <c r="DJ17" s="130">
        <f t="shared" si="26"/>
        <v>1002129</v>
      </c>
    </row>
    <row r="18" spans="1:114" s="122" customFormat="1" ht="12" customHeight="1">
      <c r="A18" s="118" t="s">
        <v>42</v>
      </c>
      <c r="B18" s="133" t="s">
        <v>248</v>
      </c>
      <c r="C18" s="118" t="s">
        <v>249</v>
      </c>
      <c r="D18" s="130">
        <f>SUM(E18,+L18)</f>
        <v>1023735</v>
      </c>
      <c r="E18" s="130">
        <f t="shared" si="0"/>
        <v>12</v>
      </c>
      <c r="F18" s="130">
        <v>0</v>
      </c>
      <c r="G18" s="130">
        <v>0</v>
      </c>
      <c r="H18" s="130">
        <v>0</v>
      </c>
      <c r="I18" s="130">
        <v>0</v>
      </c>
      <c r="J18" s="131" t="s">
        <v>288</v>
      </c>
      <c r="K18" s="130">
        <v>12</v>
      </c>
      <c r="L18" s="130">
        <v>1023723</v>
      </c>
      <c r="M18" s="130">
        <f t="shared" si="1"/>
        <v>479983</v>
      </c>
      <c r="N18" s="130">
        <f t="shared" si="2"/>
        <v>46715</v>
      </c>
      <c r="O18" s="130">
        <v>3834</v>
      </c>
      <c r="P18" s="130">
        <v>0</v>
      </c>
      <c r="Q18" s="130">
        <v>0</v>
      </c>
      <c r="R18" s="130">
        <v>42881</v>
      </c>
      <c r="S18" s="131" t="s">
        <v>288</v>
      </c>
      <c r="T18" s="130">
        <v>0</v>
      </c>
      <c r="U18" s="130">
        <v>433268</v>
      </c>
      <c r="V18" s="130">
        <f t="shared" si="3"/>
        <v>1503718</v>
      </c>
      <c r="W18" s="130">
        <f t="shared" si="4"/>
        <v>46727</v>
      </c>
      <c r="X18" s="130">
        <f t="shared" si="5"/>
        <v>3834</v>
      </c>
      <c r="Y18" s="130">
        <f t="shared" si="6"/>
        <v>0</v>
      </c>
      <c r="Z18" s="130">
        <f t="shared" si="7"/>
        <v>0</v>
      </c>
      <c r="AA18" s="130">
        <f t="shared" si="8"/>
        <v>42881</v>
      </c>
      <c r="AB18" s="131" t="s">
        <v>288</v>
      </c>
      <c r="AC18" s="130">
        <f t="shared" si="9"/>
        <v>12</v>
      </c>
      <c r="AD18" s="130">
        <f t="shared" si="10"/>
        <v>1456991</v>
      </c>
      <c r="AE18" s="130">
        <f t="shared" si="11"/>
        <v>0</v>
      </c>
      <c r="AF18" s="130">
        <f t="shared" si="12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345296</v>
      </c>
      <c r="AM18" s="130">
        <f t="shared" si="13"/>
        <v>414893</v>
      </c>
      <c r="AN18" s="130">
        <f t="shared" si="14"/>
        <v>95392</v>
      </c>
      <c r="AO18" s="130">
        <v>95392</v>
      </c>
      <c r="AP18" s="130">
        <v>0</v>
      </c>
      <c r="AQ18" s="130">
        <v>0</v>
      </c>
      <c r="AR18" s="130">
        <v>0</v>
      </c>
      <c r="AS18" s="130">
        <f t="shared" si="15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6"/>
        <v>319501</v>
      </c>
      <c r="AY18" s="130">
        <v>295196</v>
      </c>
      <c r="AZ18" s="130">
        <v>23373</v>
      </c>
      <c r="BA18" s="130">
        <v>932</v>
      </c>
      <c r="BB18" s="130">
        <v>0</v>
      </c>
      <c r="BC18" s="130">
        <v>263546</v>
      </c>
      <c r="BD18" s="130">
        <v>0</v>
      </c>
      <c r="BE18" s="130">
        <v>0</v>
      </c>
      <c r="BF18" s="130">
        <f t="shared" si="27"/>
        <v>414893</v>
      </c>
      <c r="BG18" s="130">
        <f t="shared" si="18"/>
        <v>265914</v>
      </c>
      <c r="BH18" s="130">
        <f t="shared" si="19"/>
        <v>265914</v>
      </c>
      <c r="BI18" s="130">
        <v>265914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0"/>
        <v>137338</v>
      </c>
      <c r="BP18" s="130">
        <f t="shared" si="21"/>
        <v>54588</v>
      </c>
      <c r="BQ18" s="130">
        <v>0</v>
      </c>
      <c r="BR18" s="130">
        <v>0</v>
      </c>
      <c r="BS18" s="130">
        <v>54588</v>
      </c>
      <c r="BT18" s="130">
        <v>0</v>
      </c>
      <c r="BU18" s="130">
        <f t="shared" si="22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3"/>
        <v>82750</v>
      </c>
      <c r="CA18" s="130">
        <v>80267</v>
      </c>
      <c r="CB18" s="130">
        <v>2483</v>
      </c>
      <c r="CC18" s="130">
        <v>0</v>
      </c>
      <c r="CD18" s="130">
        <v>0</v>
      </c>
      <c r="CE18" s="130">
        <v>65229</v>
      </c>
      <c r="CF18" s="130">
        <v>0</v>
      </c>
      <c r="CG18" s="130">
        <v>11502</v>
      </c>
      <c r="CH18" s="130">
        <f t="shared" si="24"/>
        <v>414754</v>
      </c>
      <c r="CI18" s="130">
        <f t="shared" si="25"/>
        <v>265914</v>
      </c>
      <c r="CJ18" s="130">
        <f t="shared" si="25"/>
        <v>265914</v>
      </c>
      <c r="CK18" s="130">
        <f t="shared" si="25"/>
        <v>265914</v>
      </c>
      <c r="CL18" s="130">
        <f t="shared" si="25"/>
        <v>0</v>
      </c>
      <c r="CM18" s="130">
        <f t="shared" si="25"/>
        <v>0</v>
      </c>
      <c r="CN18" s="130">
        <f t="shared" si="25"/>
        <v>0</v>
      </c>
      <c r="CO18" s="130">
        <f t="shared" si="25"/>
        <v>0</v>
      </c>
      <c r="CP18" s="130">
        <f t="shared" si="25"/>
        <v>345296</v>
      </c>
      <c r="CQ18" s="130">
        <f t="shared" si="25"/>
        <v>552231</v>
      </c>
      <c r="CR18" s="130">
        <f t="shared" si="25"/>
        <v>149980</v>
      </c>
      <c r="CS18" s="130">
        <f t="shared" si="25"/>
        <v>95392</v>
      </c>
      <c r="CT18" s="130">
        <f t="shared" si="25"/>
        <v>0</v>
      </c>
      <c r="CU18" s="130">
        <f t="shared" si="25"/>
        <v>54588</v>
      </c>
      <c r="CV18" s="130">
        <f t="shared" si="25"/>
        <v>0</v>
      </c>
      <c r="CW18" s="130">
        <f t="shared" si="25"/>
        <v>0</v>
      </c>
      <c r="CX18" s="130">
        <f t="shared" si="25"/>
        <v>0</v>
      </c>
      <c r="CY18" s="130">
        <f t="shared" si="26"/>
        <v>0</v>
      </c>
      <c r="CZ18" s="130">
        <f t="shared" si="26"/>
        <v>0</v>
      </c>
      <c r="DA18" s="130">
        <f t="shared" si="26"/>
        <v>0</v>
      </c>
      <c r="DB18" s="130">
        <f t="shared" si="26"/>
        <v>402251</v>
      </c>
      <c r="DC18" s="130">
        <f t="shared" si="26"/>
        <v>375463</v>
      </c>
      <c r="DD18" s="130">
        <f t="shared" si="26"/>
        <v>25856</v>
      </c>
      <c r="DE18" s="130">
        <f t="shared" si="26"/>
        <v>932</v>
      </c>
      <c r="DF18" s="130">
        <f t="shared" si="26"/>
        <v>0</v>
      </c>
      <c r="DG18" s="130">
        <f t="shared" si="26"/>
        <v>328775</v>
      </c>
      <c r="DH18" s="130">
        <f t="shared" si="26"/>
        <v>0</v>
      </c>
      <c r="DI18" s="130">
        <f t="shared" si="26"/>
        <v>11502</v>
      </c>
      <c r="DJ18" s="130">
        <f t="shared" si="26"/>
        <v>829647</v>
      </c>
    </row>
    <row r="19" spans="1:114" s="122" customFormat="1" ht="12" customHeight="1">
      <c r="A19" s="118" t="s">
        <v>42</v>
      </c>
      <c r="B19" s="133" t="s">
        <v>250</v>
      </c>
      <c r="C19" s="118" t="s">
        <v>251</v>
      </c>
      <c r="D19" s="130">
        <f>SUM(E19,+L19)</f>
        <v>733135</v>
      </c>
      <c r="E19" s="130">
        <f t="shared" si="0"/>
        <v>41403</v>
      </c>
      <c r="F19" s="130">
        <v>0</v>
      </c>
      <c r="G19" s="130">
        <v>0</v>
      </c>
      <c r="H19" s="130">
        <v>0</v>
      </c>
      <c r="I19" s="130">
        <v>19739</v>
      </c>
      <c r="J19" s="131" t="s">
        <v>288</v>
      </c>
      <c r="K19" s="130">
        <v>21664</v>
      </c>
      <c r="L19" s="130">
        <v>691732</v>
      </c>
      <c r="M19" s="130">
        <f t="shared" si="1"/>
        <v>75522</v>
      </c>
      <c r="N19" s="130">
        <f t="shared" si="2"/>
        <v>2447</v>
      </c>
      <c r="O19" s="130">
        <v>0</v>
      </c>
      <c r="P19" s="130">
        <v>0</v>
      </c>
      <c r="Q19" s="130">
        <v>0</v>
      </c>
      <c r="R19" s="130">
        <v>2447</v>
      </c>
      <c r="S19" s="131" t="s">
        <v>288</v>
      </c>
      <c r="T19" s="130">
        <v>0</v>
      </c>
      <c r="U19" s="130">
        <v>73075</v>
      </c>
      <c r="V19" s="130">
        <f t="shared" si="3"/>
        <v>808657</v>
      </c>
      <c r="W19" s="130">
        <f t="shared" si="4"/>
        <v>43850</v>
      </c>
      <c r="X19" s="130">
        <f t="shared" si="5"/>
        <v>0</v>
      </c>
      <c r="Y19" s="130">
        <f t="shared" si="6"/>
        <v>0</v>
      </c>
      <c r="Z19" s="130">
        <f t="shared" si="7"/>
        <v>0</v>
      </c>
      <c r="AA19" s="130">
        <f t="shared" si="8"/>
        <v>22186</v>
      </c>
      <c r="AB19" s="131" t="s">
        <v>288</v>
      </c>
      <c r="AC19" s="130">
        <f t="shared" si="9"/>
        <v>21664</v>
      </c>
      <c r="AD19" s="130">
        <f t="shared" si="10"/>
        <v>764807</v>
      </c>
      <c r="AE19" s="130">
        <f t="shared" si="11"/>
        <v>37177</v>
      </c>
      <c r="AF19" s="130">
        <f t="shared" si="12"/>
        <v>7178</v>
      </c>
      <c r="AG19" s="130">
        <v>0</v>
      </c>
      <c r="AH19" s="130">
        <v>7178</v>
      </c>
      <c r="AI19" s="130">
        <v>0</v>
      </c>
      <c r="AJ19" s="130">
        <v>0</v>
      </c>
      <c r="AK19" s="130">
        <v>29999</v>
      </c>
      <c r="AL19" s="130">
        <v>0</v>
      </c>
      <c r="AM19" s="130">
        <f t="shared" si="13"/>
        <v>695958</v>
      </c>
      <c r="AN19" s="130">
        <f t="shared" si="14"/>
        <v>59321</v>
      </c>
      <c r="AO19" s="130">
        <v>52741</v>
      </c>
      <c r="AP19" s="130">
        <v>0</v>
      </c>
      <c r="AQ19" s="130">
        <v>0</v>
      </c>
      <c r="AR19" s="130">
        <v>6580</v>
      </c>
      <c r="AS19" s="130">
        <f t="shared" si="15"/>
        <v>250967</v>
      </c>
      <c r="AT19" s="130"/>
      <c r="AU19" s="130">
        <v>243430</v>
      </c>
      <c r="AV19" s="130">
        <v>7537</v>
      </c>
      <c r="AW19" s="130">
        <v>0</v>
      </c>
      <c r="AX19" s="130">
        <f t="shared" si="16"/>
        <v>385670</v>
      </c>
      <c r="AY19" s="130">
        <v>160960</v>
      </c>
      <c r="AZ19" s="130">
        <v>122362</v>
      </c>
      <c r="BA19" s="130">
        <v>27813</v>
      </c>
      <c r="BB19" s="130">
        <v>74535</v>
      </c>
      <c r="BC19" s="130">
        <v>0</v>
      </c>
      <c r="BD19" s="130">
        <v>0</v>
      </c>
      <c r="BE19" s="130">
        <v>0</v>
      </c>
      <c r="BF19" s="130">
        <f t="shared" si="27"/>
        <v>733135</v>
      </c>
      <c r="BG19" s="130">
        <f t="shared" si="18"/>
        <v>4122</v>
      </c>
      <c r="BH19" s="130">
        <f t="shared" si="19"/>
        <v>4122</v>
      </c>
      <c r="BI19" s="130">
        <v>0</v>
      </c>
      <c r="BJ19" s="130">
        <v>4122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0"/>
        <v>71400</v>
      </c>
      <c r="BP19" s="130">
        <f t="shared" si="21"/>
        <v>9160</v>
      </c>
      <c r="BQ19" s="130">
        <v>9160</v>
      </c>
      <c r="BR19" s="130">
        <v>0</v>
      </c>
      <c r="BS19" s="130">
        <v>0</v>
      </c>
      <c r="BT19" s="130">
        <v>0</v>
      </c>
      <c r="BU19" s="130">
        <f t="shared" si="22"/>
        <v>24462</v>
      </c>
      <c r="BV19" s="130">
        <v>0</v>
      </c>
      <c r="BW19" s="130">
        <v>24462</v>
      </c>
      <c r="BX19" s="130">
        <v>0</v>
      </c>
      <c r="BY19" s="130">
        <v>0</v>
      </c>
      <c r="BZ19" s="130">
        <f t="shared" si="23"/>
        <v>37778</v>
      </c>
      <c r="CA19" s="130">
        <v>26811</v>
      </c>
      <c r="CB19" s="130">
        <v>10967</v>
      </c>
      <c r="CC19" s="130">
        <v>0</v>
      </c>
      <c r="CD19" s="130">
        <v>0</v>
      </c>
      <c r="CE19" s="130">
        <v>0</v>
      </c>
      <c r="CF19" s="130">
        <v>0</v>
      </c>
      <c r="CG19" s="130">
        <v>0</v>
      </c>
      <c r="CH19" s="130">
        <f t="shared" si="24"/>
        <v>75522</v>
      </c>
      <c r="CI19" s="130">
        <f t="shared" si="25"/>
        <v>41299</v>
      </c>
      <c r="CJ19" s="130">
        <f t="shared" si="25"/>
        <v>11300</v>
      </c>
      <c r="CK19" s="130">
        <f t="shared" si="25"/>
        <v>0</v>
      </c>
      <c r="CL19" s="130">
        <f t="shared" si="25"/>
        <v>11300</v>
      </c>
      <c r="CM19" s="130">
        <f t="shared" si="25"/>
        <v>0</v>
      </c>
      <c r="CN19" s="130">
        <f t="shared" si="25"/>
        <v>0</v>
      </c>
      <c r="CO19" s="130">
        <f t="shared" si="25"/>
        <v>29999</v>
      </c>
      <c r="CP19" s="130">
        <f t="shared" si="25"/>
        <v>0</v>
      </c>
      <c r="CQ19" s="130">
        <f t="shared" si="25"/>
        <v>767358</v>
      </c>
      <c r="CR19" s="130">
        <f t="shared" si="25"/>
        <v>68481</v>
      </c>
      <c r="CS19" s="130">
        <f t="shared" si="25"/>
        <v>61901</v>
      </c>
      <c r="CT19" s="130">
        <f t="shared" si="25"/>
        <v>0</v>
      </c>
      <c r="CU19" s="130">
        <f t="shared" si="25"/>
        <v>0</v>
      </c>
      <c r="CV19" s="130">
        <f t="shared" si="25"/>
        <v>6580</v>
      </c>
      <c r="CW19" s="130">
        <f t="shared" si="25"/>
        <v>275429</v>
      </c>
      <c r="CX19" s="130">
        <f t="shared" si="25"/>
        <v>0</v>
      </c>
      <c r="CY19" s="130">
        <f t="shared" si="26"/>
        <v>267892</v>
      </c>
      <c r="CZ19" s="130">
        <f t="shared" si="26"/>
        <v>7537</v>
      </c>
      <c r="DA19" s="130">
        <f t="shared" si="26"/>
        <v>0</v>
      </c>
      <c r="DB19" s="130">
        <f t="shared" si="26"/>
        <v>423448</v>
      </c>
      <c r="DC19" s="130">
        <f t="shared" si="26"/>
        <v>187771</v>
      </c>
      <c r="DD19" s="130">
        <f t="shared" si="26"/>
        <v>133329</v>
      </c>
      <c r="DE19" s="130">
        <f t="shared" si="26"/>
        <v>27813</v>
      </c>
      <c r="DF19" s="130">
        <f t="shared" si="26"/>
        <v>74535</v>
      </c>
      <c r="DG19" s="130">
        <f t="shared" si="26"/>
        <v>0</v>
      </c>
      <c r="DH19" s="130">
        <f t="shared" si="26"/>
        <v>0</v>
      </c>
      <c r="DI19" s="130">
        <f t="shared" si="26"/>
        <v>0</v>
      </c>
      <c r="DJ19" s="130">
        <f t="shared" si="26"/>
        <v>808657</v>
      </c>
    </row>
    <row r="20" spans="1:114" s="122" customFormat="1" ht="12" customHeight="1">
      <c r="A20" s="118" t="s">
        <v>42</v>
      </c>
      <c r="B20" s="133" t="s">
        <v>252</v>
      </c>
      <c r="C20" s="118" t="s">
        <v>253</v>
      </c>
      <c r="D20" s="130">
        <f>SUM(E20,+L20)</f>
        <v>393083</v>
      </c>
      <c r="E20" s="130">
        <f t="shared" si="0"/>
        <v>131958</v>
      </c>
      <c r="F20" s="130">
        <v>0</v>
      </c>
      <c r="G20" s="130">
        <v>0</v>
      </c>
      <c r="H20" s="130">
        <v>0</v>
      </c>
      <c r="I20" s="130">
        <v>110377</v>
      </c>
      <c r="J20" s="131" t="s">
        <v>288</v>
      </c>
      <c r="K20" s="130">
        <v>21581</v>
      </c>
      <c r="L20" s="130">
        <v>261125</v>
      </c>
      <c r="M20" s="130">
        <f t="shared" si="1"/>
        <v>77086</v>
      </c>
      <c r="N20" s="130">
        <f t="shared" si="2"/>
        <v>28670</v>
      </c>
      <c r="O20" s="130">
        <v>0</v>
      </c>
      <c r="P20" s="130">
        <v>0</v>
      </c>
      <c r="Q20" s="130">
        <v>0</v>
      </c>
      <c r="R20" s="130">
        <v>28667</v>
      </c>
      <c r="S20" s="131" t="s">
        <v>288</v>
      </c>
      <c r="T20" s="130">
        <v>3</v>
      </c>
      <c r="U20" s="130">
        <v>48416</v>
      </c>
      <c r="V20" s="130">
        <f t="shared" si="3"/>
        <v>470169</v>
      </c>
      <c r="W20" s="130">
        <f t="shared" si="4"/>
        <v>160628</v>
      </c>
      <c r="X20" s="130">
        <f t="shared" si="5"/>
        <v>0</v>
      </c>
      <c r="Y20" s="130">
        <f t="shared" si="6"/>
        <v>0</v>
      </c>
      <c r="Z20" s="130">
        <f t="shared" si="7"/>
        <v>0</v>
      </c>
      <c r="AA20" s="130">
        <f t="shared" si="8"/>
        <v>139044</v>
      </c>
      <c r="AB20" s="131" t="s">
        <v>288</v>
      </c>
      <c r="AC20" s="130">
        <f t="shared" si="9"/>
        <v>21584</v>
      </c>
      <c r="AD20" s="130">
        <f t="shared" si="10"/>
        <v>309541</v>
      </c>
      <c r="AE20" s="130">
        <f t="shared" si="11"/>
        <v>0</v>
      </c>
      <c r="AF20" s="130">
        <f t="shared" si="12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3"/>
        <v>190526</v>
      </c>
      <c r="AN20" s="130">
        <f t="shared" si="14"/>
        <v>21517</v>
      </c>
      <c r="AO20" s="130">
        <v>21517</v>
      </c>
      <c r="AP20" s="130">
        <v>0</v>
      </c>
      <c r="AQ20" s="130">
        <v>0</v>
      </c>
      <c r="AR20" s="130">
        <v>0</v>
      </c>
      <c r="AS20" s="130">
        <f t="shared" si="15"/>
        <v>43058</v>
      </c>
      <c r="AT20" s="130">
        <v>1750</v>
      </c>
      <c r="AU20" s="130">
        <v>41308</v>
      </c>
      <c r="AV20" s="130">
        <v>0</v>
      </c>
      <c r="AW20" s="130">
        <v>0</v>
      </c>
      <c r="AX20" s="130">
        <f t="shared" si="16"/>
        <v>125951</v>
      </c>
      <c r="AY20" s="130">
        <v>89793</v>
      </c>
      <c r="AZ20" s="130">
        <v>36158</v>
      </c>
      <c r="BA20" s="130">
        <v>0</v>
      </c>
      <c r="BB20" s="130">
        <v>0</v>
      </c>
      <c r="BC20" s="130">
        <v>193585</v>
      </c>
      <c r="BD20" s="130">
        <v>0</v>
      </c>
      <c r="BE20" s="130">
        <v>8972</v>
      </c>
      <c r="BF20" s="130">
        <f t="shared" si="27"/>
        <v>199498</v>
      </c>
      <c r="BG20" s="130">
        <f t="shared" si="18"/>
        <v>0</v>
      </c>
      <c r="BH20" s="130">
        <f t="shared" si="19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0"/>
        <v>58501</v>
      </c>
      <c r="BP20" s="130">
        <f t="shared" si="21"/>
        <v>1000</v>
      </c>
      <c r="BQ20" s="130">
        <v>1000</v>
      </c>
      <c r="BR20" s="130">
        <v>0</v>
      </c>
      <c r="BS20" s="130">
        <v>0</v>
      </c>
      <c r="BT20" s="130">
        <v>0</v>
      </c>
      <c r="BU20" s="130">
        <f t="shared" si="22"/>
        <v>18341</v>
      </c>
      <c r="BV20" s="130">
        <v>18341</v>
      </c>
      <c r="BW20" s="130">
        <v>0</v>
      </c>
      <c r="BX20" s="130">
        <v>0</v>
      </c>
      <c r="BY20" s="130">
        <v>0</v>
      </c>
      <c r="BZ20" s="130">
        <f t="shared" si="23"/>
        <v>39160</v>
      </c>
      <c r="CA20" s="130">
        <v>26169</v>
      </c>
      <c r="CB20" s="130">
        <v>12991</v>
      </c>
      <c r="CC20" s="130">
        <v>0</v>
      </c>
      <c r="CD20" s="130">
        <v>0</v>
      </c>
      <c r="CE20" s="130">
        <v>9973</v>
      </c>
      <c r="CF20" s="130">
        <v>0</v>
      </c>
      <c r="CG20" s="130">
        <v>8612</v>
      </c>
      <c r="CH20" s="130">
        <f t="shared" si="24"/>
        <v>67113</v>
      </c>
      <c r="CI20" s="130">
        <f t="shared" si="25"/>
        <v>0</v>
      </c>
      <c r="CJ20" s="130">
        <f t="shared" si="25"/>
        <v>0</v>
      </c>
      <c r="CK20" s="130">
        <f t="shared" si="25"/>
        <v>0</v>
      </c>
      <c r="CL20" s="130">
        <f t="shared" si="25"/>
        <v>0</v>
      </c>
      <c r="CM20" s="130">
        <f t="shared" si="25"/>
        <v>0</v>
      </c>
      <c r="CN20" s="130">
        <f t="shared" si="25"/>
        <v>0</v>
      </c>
      <c r="CO20" s="130">
        <f t="shared" si="25"/>
        <v>0</v>
      </c>
      <c r="CP20" s="130">
        <f t="shared" si="25"/>
        <v>0</v>
      </c>
      <c r="CQ20" s="130">
        <f t="shared" si="25"/>
        <v>249027</v>
      </c>
      <c r="CR20" s="130">
        <f t="shared" si="25"/>
        <v>22517</v>
      </c>
      <c r="CS20" s="130">
        <f t="shared" si="25"/>
        <v>22517</v>
      </c>
      <c r="CT20" s="130">
        <f t="shared" si="25"/>
        <v>0</v>
      </c>
      <c r="CU20" s="130">
        <f t="shared" si="25"/>
        <v>0</v>
      </c>
      <c r="CV20" s="130">
        <f t="shared" si="25"/>
        <v>0</v>
      </c>
      <c r="CW20" s="130">
        <f t="shared" si="25"/>
        <v>61399</v>
      </c>
      <c r="CX20" s="130">
        <f t="shared" si="25"/>
        <v>20091</v>
      </c>
      <c r="CY20" s="130">
        <f t="shared" si="26"/>
        <v>41308</v>
      </c>
      <c r="CZ20" s="130">
        <f t="shared" si="26"/>
        <v>0</v>
      </c>
      <c r="DA20" s="130">
        <f t="shared" si="26"/>
        <v>0</v>
      </c>
      <c r="DB20" s="130">
        <f t="shared" si="26"/>
        <v>165111</v>
      </c>
      <c r="DC20" s="130">
        <f t="shared" si="26"/>
        <v>115962</v>
      </c>
      <c r="DD20" s="130">
        <f t="shared" si="26"/>
        <v>49149</v>
      </c>
      <c r="DE20" s="130">
        <f t="shared" si="26"/>
        <v>0</v>
      </c>
      <c r="DF20" s="130">
        <f t="shared" si="26"/>
        <v>0</v>
      </c>
      <c r="DG20" s="130">
        <f t="shared" si="26"/>
        <v>203558</v>
      </c>
      <c r="DH20" s="130">
        <f t="shared" si="26"/>
        <v>0</v>
      </c>
      <c r="DI20" s="130">
        <f t="shared" si="26"/>
        <v>17584</v>
      </c>
      <c r="DJ20" s="130">
        <f t="shared" si="26"/>
        <v>266611</v>
      </c>
    </row>
    <row r="21" spans="1:114" s="122" customFormat="1" ht="12" customHeight="1">
      <c r="A21" s="118" t="s">
        <v>42</v>
      </c>
      <c r="B21" s="133" t="s">
        <v>254</v>
      </c>
      <c r="C21" s="118" t="s">
        <v>255</v>
      </c>
      <c r="D21" s="130">
        <f aca="true" t="shared" si="28" ref="D21:D37">SUM(E21,+L21)</f>
        <v>377973</v>
      </c>
      <c r="E21" s="130">
        <f t="shared" si="0"/>
        <v>10577</v>
      </c>
      <c r="F21" s="130">
        <v>0</v>
      </c>
      <c r="G21" s="130">
        <v>0</v>
      </c>
      <c r="H21" s="130">
        <v>0</v>
      </c>
      <c r="I21" s="130">
        <v>0</v>
      </c>
      <c r="J21" s="131" t="s">
        <v>288</v>
      </c>
      <c r="K21" s="130">
        <v>10577</v>
      </c>
      <c r="L21" s="130">
        <v>367396</v>
      </c>
      <c r="M21" s="130">
        <f t="shared" si="1"/>
        <v>142805</v>
      </c>
      <c r="N21" s="130">
        <f t="shared" si="2"/>
        <v>50184</v>
      </c>
      <c r="O21" s="130">
        <v>0</v>
      </c>
      <c r="P21" s="130">
        <v>0</v>
      </c>
      <c r="Q21" s="130">
        <v>0</v>
      </c>
      <c r="R21" s="130">
        <v>50184</v>
      </c>
      <c r="S21" s="131" t="s">
        <v>288</v>
      </c>
      <c r="T21" s="130">
        <v>0</v>
      </c>
      <c r="U21" s="130">
        <v>92621</v>
      </c>
      <c r="V21" s="130">
        <f t="shared" si="3"/>
        <v>520778</v>
      </c>
      <c r="W21" s="130">
        <f t="shared" si="4"/>
        <v>60761</v>
      </c>
      <c r="X21" s="130">
        <f t="shared" si="5"/>
        <v>0</v>
      </c>
      <c r="Y21" s="130">
        <f t="shared" si="6"/>
        <v>0</v>
      </c>
      <c r="Z21" s="130">
        <f t="shared" si="7"/>
        <v>0</v>
      </c>
      <c r="AA21" s="130">
        <f t="shared" si="8"/>
        <v>50184</v>
      </c>
      <c r="AB21" s="131" t="s">
        <v>288</v>
      </c>
      <c r="AC21" s="130">
        <f t="shared" si="9"/>
        <v>10577</v>
      </c>
      <c r="AD21" s="130">
        <f t="shared" si="10"/>
        <v>460017</v>
      </c>
      <c r="AE21" s="130">
        <f t="shared" si="11"/>
        <v>0</v>
      </c>
      <c r="AF21" s="130">
        <f t="shared" si="12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3"/>
        <v>201715</v>
      </c>
      <c r="AN21" s="130">
        <f t="shared" si="14"/>
        <v>15350</v>
      </c>
      <c r="AO21" s="130">
        <v>7547</v>
      </c>
      <c r="AP21" s="130">
        <v>7803</v>
      </c>
      <c r="AQ21" s="130">
        <v>0</v>
      </c>
      <c r="AR21" s="130">
        <v>0</v>
      </c>
      <c r="AS21" s="130">
        <f t="shared" si="15"/>
        <v>290</v>
      </c>
      <c r="AT21" s="130">
        <v>246</v>
      </c>
      <c r="AU21" s="130">
        <v>0</v>
      </c>
      <c r="AV21" s="130">
        <v>44</v>
      </c>
      <c r="AW21" s="130">
        <v>0</v>
      </c>
      <c r="AX21" s="130">
        <f t="shared" si="16"/>
        <v>186075</v>
      </c>
      <c r="AY21" s="130">
        <v>175887</v>
      </c>
      <c r="AZ21" s="130">
        <v>7884</v>
      </c>
      <c r="BA21" s="130">
        <v>2304</v>
      </c>
      <c r="BB21" s="130">
        <v>0</v>
      </c>
      <c r="BC21" s="130">
        <v>176258</v>
      </c>
      <c r="BD21" s="130">
        <v>0</v>
      </c>
      <c r="BE21" s="130">
        <v>0</v>
      </c>
      <c r="BF21" s="130">
        <f t="shared" si="27"/>
        <v>201715</v>
      </c>
      <c r="BG21" s="130">
        <f t="shared" si="18"/>
        <v>0</v>
      </c>
      <c r="BH21" s="130">
        <f t="shared" si="19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0"/>
        <v>65205</v>
      </c>
      <c r="BP21" s="130">
        <f t="shared" si="21"/>
        <v>7172</v>
      </c>
      <c r="BQ21" s="130">
        <v>7172</v>
      </c>
      <c r="BR21" s="130">
        <v>0</v>
      </c>
      <c r="BS21" s="130">
        <v>0</v>
      </c>
      <c r="BT21" s="130">
        <v>0</v>
      </c>
      <c r="BU21" s="130">
        <f t="shared" si="22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3"/>
        <v>58033</v>
      </c>
      <c r="CA21" s="130">
        <v>58033</v>
      </c>
      <c r="CB21" s="130">
        <v>0</v>
      </c>
      <c r="CC21" s="130">
        <v>0</v>
      </c>
      <c r="CD21" s="130">
        <v>0</v>
      </c>
      <c r="CE21" s="130">
        <v>77600</v>
      </c>
      <c r="CF21" s="130">
        <v>0</v>
      </c>
      <c r="CG21" s="130">
        <v>0</v>
      </c>
      <c r="CH21" s="130">
        <f t="shared" si="24"/>
        <v>65205</v>
      </c>
      <c r="CI21" s="130">
        <f t="shared" si="25"/>
        <v>0</v>
      </c>
      <c r="CJ21" s="130">
        <f t="shared" si="25"/>
        <v>0</v>
      </c>
      <c r="CK21" s="130">
        <f t="shared" si="25"/>
        <v>0</v>
      </c>
      <c r="CL21" s="130">
        <f t="shared" si="25"/>
        <v>0</v>
      </c>
      <c r="CM21" s="130">
        <f t="shared" si="25"/>
        <v>0</v>
      </c>
      <c r="CN21" s="130">
        <f t="shared" si="25"/>
        <v>0</v>
      </c>
      <c r="CO21" s="130">
        <f t="shared" si="25"/>
        <v>0</v>
      </c>
      <c r="CP21" s="130">
        <f t="shared" si="25"/>
        <v>0</v>
      </c>
      <c r="CQ21" s="130">
        <f t="shared" si="25"/>
        <v>266920</v>
      </c>
      <c r="CR21" s="130">
        <f t="shared" si="25"/>
        <v>22522</v>
      </c>
      <c r="CS21" s="130">
        <f t="shared" si="25"/>
        <v>14719</v>
      </c>
      <c r="CT21" s="130">
        <f t="shared" si="25"/>
        <v>7803</v>
      </c>
      <c r="CU21" s="130">
        <f t="shared" si="25"/>
        <v>0</v>
      </c>
      <c r="CV21" s="130">
        <f t="shared" si="25"/>
        <v>0</v>
      </c>
      <c r="CW21" s="130">
        <f t="shared" si="25"/>
        <v>290</v>
      </c>
      <c r="CX21" s="130">
        <f t="shared" si="25"/>
        <v>246</v>
      </c>
      <c r="CY21" s="130">
        <f t="shared" si="26"/>
        <v>0</v>
      </c>
      <c r="CZ21" s="130">
        <f t="shared" si="26"/>
        <v>44</v>
      </c>
      <c r="DA21" s="130">
        <f t="shared" si="26"/>
        <v>0</v>
      </c>
      <c r="DB21" s="130">
        <f t="shared" si="26"/>
        <v>244108</v>
      </c>
      <c r="DC21" s="130">
        <f t="shared" si="26"/>
        <v>233920</v>
      </c>
      <c r="DD21" s="130">
        <f t="shared" si="26"/>
        <v>7884</v>
      </c>
      <c r="DE21" s="130">
        <f t="shared" si="26"/>
        <v>2304</v>
      </c>
      <c r="DF21" s="130">
        <f t="shared" si="26"/>
        <v>0</v>
      </c>
      <c r="DG21" s="130">
        <f t="shared" si="26"/>
        <v>253858</v>
      </c>
      <c r="DH21" s="130">
        <f t="shared" si="26"/>
        <v>0</v>
      </c>
      <c r="DI21" s="130">
        <f t="shared" si="26"/>
        <v>0</v>
      </c>
      <c r="DJ21" s="130">
        <f t="shared" si="26"/>
        <v>266920</v>
      </c>
    </row>
    <row r="22" spans="1:114" s="122" customFormat="1" ht="12" customHeight="1">
      <c r="A22" s="118" t="s">
        <v>42</v>
      </c>
      <c r="B22" s="133" t="s">
        <v>256</v>
      </c>
      <c r="C22" s="118" t="s">
        <v>257</v>
      </c>
      <c r="D22" s="130">
        <f t="shared" si="28"/>
        <v>2663722</v>
      </c>
      <c r="E22" s="130">
        <f t="shared" si="0"/>
        <v>705679</v>
      </c>
      <c r="F22" s="130">
        <v>59356</v>
      </c>
      <c r="G22" s="130">
        <v>5972</v>
      </c>
      <c r="H22" s="130">
        <v>0</v>
      </c>
      <c r="I22" s="130">
        <v>538530</v>
      </c>
      <c r="J22" s="131" t="s">
        <v>288</v>
      </c>
      <c r="K22" s="130">
        <v>101821</v>
      </c>
      <c r="L22" s="130">
        <v>1958043</v>
      </c>
      <c r="M22" s="130">
        <f t="shared" si="1"/>
        <v>683074</v>
      </c>
      <c r="N22" s="130">
        <f t="shared" si="2"/>
        <v>263487</v>
      </c>
      <c r="O22" s="130">
        <v>71198</v>
      </c>
      <c r="P22" s="130">
        <v>64500</v>
      </c>
      <c r="Q22" s="130">
        <v>0</v>
      </c>
      <c r="R22" s="130">
        <v>120730</v>
      </c>
      <c r="S22" s="131" t="s">
        <v>288</v>
      </c>
      <c r="T22" s="130">
        <v>7059</v>
      </c>
      <c r="U22" s="130">
        <v>419587</v>
      </c>
      <c r="V22" s="130">
        <f t="shared" si="3"/>
        <v>3346796</v>
      </c>
      <c r="W22" s="130">
        <f t="shared" si="4"/>
        <v>969166</v>
      </c>
      <c r="X22" s="130">
        <f t="shared" si="5"/>
        <v>130554</v>
      </c>
      <c r="Y22" s="130">
        <f t="shared" si="6"/>
        <v>70472</v>
      </c>
      <c r="Z22" s="130">
        <f t="shared" si="7"/>
        <v>0</v>
      </c>
      <c r="AA22" s="130">
        <f t="shared" si="8"/>
        <v>659260</v>
      </c>
      <c r="AB22" s="131" t="s">
        <v>288</v>
      </c>
      <c r="AC22" s="130">
        <f t="shared" si="9"/>
        <v>108880</v>
      </c>
      <c r="AD22" s="130">
        <f t="shared" si="10"/>
        <v>2377630</v>
      </c>
      <c r="AE22" s="130">
        <f t="shared" si="11"/>
        <v>0</v>
      </c>
      <c r="AF22" s="130">
        <f t="shared" si="12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3"/>
        <v>2426494</v>
      </c>
      <c r="AN22" s="130">
        <f t="shared" si="14"/>
        <v>235938</v>
      </c>
      <c r="AO22" s="130">
        <v>235938</v>
      </c>
      <c r="AP22" s="130">
        <v>0</v>
      </c>
      <c r="AQ22" s="130">
        <v>0</v>
      </c>
      <c r="AR22" s="130">
        <v>0</v>
      </c>
      <c r="AS22" s="130">
        <f t="shared" si="15"/>
        <v>538299</v>
      </c>
      <c r="AT22" s="130">
        <v>0</v>
      </c>
      <c r="AU22" s="130">
        <v>538299</v>
      </c>
      <c r="AV22" s="130">
        <v>0</v>
      </c>
      <c r="AW22" s="130">
        <v>0</v>
      </c>
      <c r="AX22" s="130">
        <f t="shared" si="16"/>
        <v>1652257</v>
      </c>
      <c r="AY22" s="130">
        <v>798456</v>
      </c>
      <c r="AZ22" s="130">
        <v>264052</v>
      </c>
      <c r="BA22" s="130">
        <v>461715</v>
      </c>
      <c r="BB22" s="130">
        <v>128034</v>
      </c>
      <c r="BC22" s="130">
        <v>49997</v>
      </c>
      <c r="BD22" s="130">
        <v>0</v>
      </c>
      <c r="BE22" s="130">
        <v>187231</v>
      </c>
      <c r="BF22" s="130">
        <f t="shared" si="27"/>
        <v>2613725</v>
      </c>
      <c r="BG22" s="130">
        <f t="shared" si="18"/>
        <v>0</v>
      </c>
      <c r="BH22" s="130">
        <f t="shared" si="19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0"/>
        <v>675290</v>
      </c>
      <c r="BP22" s="130">
        <f t="shared" si="21"/>
        <v>80377</v>
      </c>
      <c r="BQ22" s="130">
        <v>80377</v>
      </c>
      <c r="BR22" s="130">
        <v>0</v>
      </c>
      <c r="BS22" s="130">
        <v>0</v>
      </c>
      <c r="BT22" s="130">
        <v>0</v>
      </c>
      <c r="BU22" s="130">
        <f t="shared" si="22"/>
        <v>321503</v>
      </c>
      <c r="BV22" s="130">
        <v>0</v>
      </c>
      <c r="BW22" s="130">
        <v>321503</v>
      </c>
      <c r="BX22" s="130">
        <v>0</v>
      </c>
      <c r="BY22" s="130">
        <v>0</v>
      </c>
      <c r="BZ22" s="130">
        <f t="shared" si="23"/>
        <v>273410</v>
      </c>
      <c r="CA22" s="130">
        <v>87611</v>
      </c>
      <c r="CB22" s="130">
        <v>177498</v>
      </c>
      <c r="CC22" s="130">
        <v>3280</v>
      </c>
      <c r="CD22" s="130">
        <v>5021</v>
      </c>
      <c r="CE22" s="130">
        <v>3076</v>
      </c>
      <c r="CF22" s="130">
        <v>0</v>
      </c>
      <c r="CG22" s="130">
        <v>4708</v>
      </c>
      <c r="CH22" s="130">
        <f t="shared" si="24"/>
        <v>679998</v>
      </c>
      <c r="CI22" s="130">
        <f t="shared" si="25"/>
        <v>0</v>
      </c>
      <c r="CJ22" s="130">
        <f t="shared" si="25"/>
        <v>0</v>
      </c>
      <c r="CK22" s="130">
        <f t="shared" si="25"/>
        <v>0</v>
      </c>
      <c r="CL22" s="130">
        <f t="shared" si="25"/>
        <v>0</v>
      </c>
      <c r="CM22" s="130">
        <f t="shared" si="25"/>
        <v>0</v>
      </c>
      <c r="CN22" s="130">
        <f t="shared" si="25"/>
        <v>0</v>
      </c>
      <c r="CO22" s="130">
        <f t="shared" si="25"/>
        <v>0</v>
      </c>
      <c r="CP22" s="130">
        <f t="shared" si="25"/>
        <v>0</v>
      </c>
      <c r="CQ22" s="130">
        <f t="shared" si="25"/>
        <v>3101784</v>
      </c>
      <c r="CR22" s="130">
        <f t="shared" si="25"/>
        <v>316315</v>
      </c>
      <c r="CS22" s="130">
        <f t="shared" si="25"/>
        <v>316315</v>
      </c>
      <c r="CT22" s="130">
        <f t="shared" si="25"/>
        <v>0</v>
      </c>
      <c r="CU22" s="130">
        <f t="shared" si="25"/>
        <v>0</v>
      </c>
      <c r="CV22" s="130">
        <f t="shared" si="25"/>
        <v>0</v>
      </c>
      <c r="CW22" s="130">
        <f t="shared" si="25"/>
        <v>859802</v>
      </c>
      <c r="CX22" s="130">
        <f t="shared" si="25"/>
        <v>0</v>
      </c>
      <c r="CY22" s="130">
        <f t="shared" si="26"/>
        <v>859802</v>
      </c>
      <c r="CZ22" s="130">
        <f t="shared" si="26"/>
        <v>0</v>
      </c>
      <c r="DA22" s="130">
        <f t="shared" si="26"/>
        <v>0</v>
      </c>
      <c r="DB22" s="130">
        <f t="shared" si="26"/>
        <v>1925667</v>
      </c>
      <c r="DC22" s="130">
        <f t="shared" si="26"/>
        <v>886067</v>
      </c>
      <c r="DD22" s="130">
        <f t="shared" si="26"/>
        <v>441550</v>
      </c>
      <c r="DE22" s="130">
        <f t="shared" si="26"/>
        <v>464995</v>
      </c>
      <c r="DF22" s="130">
        <f t="shared" si="26"/>
        <v>133055</v>
      </c>
      <c r="DG22" s="130">
        <f t="shared" si="26"/>
        <v>53073</v>
      </c>
      <c r="DH22" s="130">
        <f t="shared" si="26"/>
        <v>0</v>
      </c>
      <c r="DI22" s="130">
        <f t="shared" si="26"/>
        <v>191939</v>
      </c>
      <c r="DJ22" s="130">
        <f t="shared" si="26"/>
        <v>3293723</v>
      </c>
    </row>
    <row r="23" spans="1:114" s="122" customFormat="1" ht="12" customHeight="1">
      <c r="A23" s="118" t="s">
        <v>42</v>
      </c>
      <c r="B23" s="133" t="s">
        <v>258</v>
      </c>
      <c r="C23" s="118" t="s">
        <v>259</v>
      </c>
      <c r="D23" s="130">
        <f t="shared" si="28"/>
        <v>425830</v>
      </c>
      <c r="E23" s="130">
        <f t="shared" si="0"/>
        <v>42742</v>
      </c>
      <c r="F23" s="130">
        <v>0</v>
      </c>
      <c r="G23" s="130">
        <v>0</v>
      </c>
      <c r="H23" s="130">
        <v>0</v>
      </c>
      <c r="I23" s="130">
        <v>26208</v>
      </c>
      <c r="J23" s="131" t="s">
        <v>288</v>
      </c>
      <c r="K23" s="130">
        <v>16534</v>
      </c>
      <c r="L23" s="130">
        <v>383088</v>
      </c>
      <c r="M23" s="130">
        <f t="shared" si="1"/>
        <v>167476</v>
      </c>
      <c r="N23" s="130">
        <f t="shared" si="2"/>
        <v>44417</v>
      </c>
      <c r="O23" s="130">
        <v>0</v>
      </c>
      <c r="P23" s="130">
        <v>0</v>
      </c>
      <c r="Q23" s="130">
        <v>0</v>
      </c>
      <c r="R23" s="130">
        <v>44417</v>
      </c>
      <c r="S23" s="131" t="s">
        <v>288</v>
      </c>
      <c r="T23" s="130">
        <v>0</v>
      </c>
      <c r="U23" s="130">
        <v>123059</v>
      </c>
      <c r="V23" s="130">
        <f t="shared" si="3"/>
        <v>593306</v>
      </c>
      <c r="W23" s="130">
        <f t="shared" si="4"/>
        <v>87159</v>
      </c>
      <c r="X23" s="130">
        <f t="shared" si="5"/>
        <v>0</v>
      </c>
      <c r="Y23" s="130">
        <f t="shared" si="6"/>
        <v>0</v>
      </c>
      <c r="Z23" s="130">
        <f t="shared" si="7"/>
        <v>0</v>
      </c>
      <c r="AA23" s="130">
        <f t="shared" si="8"/>
        <v>70625</v>
      </c>
      <c r="AB23" s="131" t="s">
        <v>288</v>
      </c>
      <c r="AC23" s="130">
        <f t="shared" si="9"/>
        <v>16534</v>
      </c>
      <c r="AD23" s="130">
        <f t="shared" si="10"/>
        <v>506147</v>
      </c>
      <c r="AE23" s="130">
        <f t="shared" si="11"/>
        <v>0</v>
      </c>
      <c r="AF23" s="130">
        <f t="shared" si="12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3"/>
        <v>386092</v>
      </c>
      <c r="AN23" s="130">
        <f t="shared" si="14"/>
        <v>73303</v>
      </c>
      <c r="AO23" s="130">
        <v>15962</v>
      </c>
      <c r="AP23" s="130">
        <v>0</v>
      </c>
      <c r="AQ23" s="130">
        <v>57341</v>
      </c>
      <c r="AR23" s="130">
        <v>0</v>
      </c>
      <c r="AS23" s="130">
        <f t="shared" si="15"/>
        <v>81961</v>
      </c>
      <c r="AT23" s="130">
        <v>0</v>
      </c>
      <c r="AU23" s="130">
        <v>67721</v>
      </c>
      <c r="AV23" s="130">
        <v>14240</v>
      </c>
      <c r="AW23" s="130">
        <v>0</v>
      </c>
      <c r="AX23" s="130">
        <f t="shared" si="16"/>
        <v>228224</v>
      </c>
      <c r="AY23" s="130">
        <v>193862</v>
      </c>
      <c r="AZ23" s="130">
        <v>16292</v>
      </c>
      <c r="BA23" s="130">
        <v>18070</v>
      </c>
      <c r="BB23" s="130">
        <v>0</v>
      </c>
      <c r="BC23" s="130">
        <v>34582</v>
      </c>
      <c r="BD23" s="130">
        <v>2604</v>
      </c>
      <c r="BE23" s="130">
        <v>5156</v>
      </c>
      <c r="BF23" s="130">
        <f t="shared" si="27"/>
        <v>391248</v>
      </c>
      <c r="BG23" s="130">
        <f t="shared" si="18"/>
        <v>0</v>
      </c>
      <c r="BH23" s="130">
        <f t="shared" si="19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0"/>
        <v>61579</v>
      </c>
      <c r="BP23" s="130">
        <f t="shared" si="21"/>
        <v>7981</v>
      </c>
      <c r="BQ23" s="130">
        <v>7981</v>
      </c>
      <c r="BR23" s="130">
        <v>0</v>
      </c>
      <c r="BS23" s="130">
        <v>0</v>
      </c>
      <c r="BT23" s="130">
        <v>0</v>
      </c>
      <c r="BU23" s="130">
        <f t="shared" si="22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3"/>
        <v>53598</v>
      </c>
      <c r="CA23" s="130">
        <v>53598</v>
      </c>
      <c r="CB23" s="130">
        <v>0</v>
      </c>
      <c r="CC23" s="130">
        <v>0</v>
      </c>
      <c r="CD23" s="130">
        <v>0</v>
      </c>
      <c r="CE23" s="130">
        <v>105897</v>
      </c>
      <c r="CF23" s="130">
        <v>0</v>
      </c>
      <c r="CG23" s="130">
        <v>0</v>
      </c>
      <c r="CH23" s="130">
        <f t="shared" si="24"/>
        <v>61579</v>
      </c>
      <c r="CI23" s="130">
        <f t="shared" si="25"/>
        <v>0</v>
      </c>
      <c r="CJ23" s="130">
        <f t="shared" si="25"/>
        <v>0</v>
      </c>
      <c r="CK23" s="130">
        <f t="shared" si="25"/>
        <v>0</v>
      </c>
      <c r="CL23" s="130">
        <f t="shared" si="25"/>
        <v>0</v>
      </c>
      <c r="CM23" s="130">
        <f t="shared" si="25"/>
        <v>0</v>
      </c>
      <c r="CN23" s="130">
        <f t="shared" si="25"/>
        <v>0</v>
      </c>
      <c r="CO23" s="130">
        <f t="shared" si="25"/>
        <v>0</v>
      </c>
      <c r="CP23" s="130">
        <f t="shared" si="25"/>
        <v>0</v>
      </c>
      <c r="CQ23" s="130">
        <f t="shared" si="25"/>
        <v>447671</v>
      </c>
      <c r="CR23" s="130">
        <f t="shared" si="25"/>
        <v>81284</v>
      </c>
      <c r="CS23" s="130">
        <f t="shared" si="25"/>
        <v>23943</v>
      </c>
      <c r="CT23" s="130">
        <f t="shared" si="25"/>
        <v>0</v>
      </c>
      <c r="CU23" s="130">
        <f t="shared" si="25"/>
        <v>57341</v>
      </c>
      <c r="CV23" s="130">
        <f t="shared" si="25"/>
        <v>0</v>
      </c>
      <c r="CW23" s="130">
        <f t="shared" si="25"/>
        <v>81961</v>
      </c>
      <c r="CX23" s="130">
        <f aca="true" t="shared" si="29" ref="CX23:CX37">SUM(AT23,+BV23)</f>
        <v>0</v>
      </c>
      <c r="CY23" s="130">
        <f t="shared" si="26"/>
        <v>67721</v>
      </c>
      <c r="CZ23" s="130">
        <f t="shared" si="26"/>
        <v>14240</v>
      </c>
      <c r="DA23" s="130">
        <f t="shared" si="26"/>
        <v>0</v>
      </c>
      <c r="DB23" s="130">
        <f t="shared" si="26"/>
        <v>281822</v>
      </c>
      <c r="DC23" s="130">
        <f t="shared" si="26"/>
        <v>247460</v>
      </c>
      <c r="DD23" s="130">
        <f t="shared" si="26"/>
        <v>16292</v>
      </c>
      <c r="DE23" s="130">
        <f t="shared" si="26"/>
        <v>18070</v>
      </c>
      <c r="DF23" s="130">
        <f t="shared" si="26"/>
        <v>0</v>
      </c>
      <c r="DG23" s="130">
        <f t="shared" si="26"/>
        <v>140479</v>
      </c>
      <c r="DH23" s="130">
        <f t="shared" si="26"/>
        <v>2604</v>
      </c>
      <c r="DI23" s="130">
        <f t="shared" si="26"/>
        <v>5156</v>
      </c>
      <c r="DJ23" s="130">
        <f t="shared" si="26"/>
        <v>452827</v>
      </c>
    </row>
    <row r="24" spans="1:114" s="122" customFormat="1" ht="12" customHeight="1">
      <c r="A24" s="118" t="s">
        <v>42</v>
      </c>
      <c r="B24" s="133" t="s">
        <v>260</v>
      </c>
      <c r="C24" s="118" t="s">
        <v>261</v>
      </c>
      <c r="D24" s="130">
        <f t="shared" si="28"/>
        <v>1465393</v>
      </c>
      <c r="E24" s="130">
        <f t="shared" si="0"/>
        <v>147626</v>
      </c>
      <c r="F24" s="130">
        <v>0</v>
      </c>
      <c r="G24" s="130">
        <v>0</v>
      </c>
      <c r="H24" s="130">
        <v>0</v>
      </c>
      <c r="I24" s="130">
        <v>93555</v>
      </c>
      <c r="J24" s="131" t="s">
        <v>288</v>
      </c>
      <c r="K24" s="130">
        <v>54071</v>
      </c>
      <c r="L24" s="130">
        <v>1317767</v>
      </c>
      <c r="M24" s="130">
        <f t="shared" si="1"/>
        <v>340938</v>
      </c>
      <c r="N24" s="130">
        <f t="shared" si="2"/>
        <v>71469</v>
      </c>
      <c r="O24" s="130">
        <v>0</v>
      </c>
      <c r="P24" s="130">
        <v>0</v>
      </c>
      <c r="Q24" s="130">
        <v>0</v>
      </c>
      <c r="R24" s="130">
        <v>71469</v>
      </c>
      <c r="S24" s="131" t="s">
        <v>288</v>
      </c>
      <c r="T24" s="130">
        <v>0</v>
      </c>
      <c r="U24" s="130">
        <v>269469</v>
      </c>
      <c r="V24" s="130">
        <f t="shared" si="3"/>
        <v>1806331</v>
      </c>
      <c r="W24" s="130">
        <f t="shared" si="4"/>
        <v>219095</v>
      </c>
      <c r="X24" s="130">
        <f t="shared" si="5"/>
        <v>0</v>
      </c>
      <c r="Y24" s="130">
        <f t="shared" si="6"/>
        <v>0</v>
      </c>
      <c r="Z24" s="130">
        <f t="shared" si="7"/>
        <v>0</v>
      </c>
      <c r="AA24" s="130">
        <f t="shared" si="8"/>
        <v>165024</v>
      </c>
      <c r="AB24" s="131" t="s">
        <v>288</v>
      </c>
      <c r="AC24" s="130">
        <f t="shared" si="9"/>
        <v>54071</v>
      </c>
      <c r="AD24" s="130">
        <f t="shared" si="10"/>
        <v>1587236</v>
      </c>
      <c r="AE24" s="130">
        <f t="shared" si="11"/>
        <v>21450</v>
      </c>
      <c r="AF24" s="130">
        <f t="shared" si="12"/>
        <v>21450</v>
      </c>
      <c r="AG24" s="130">
        <v>0</v>
      </c>
      <c r="AH24" s="130">
        <v>0</v>
      </c>
      <c r="AI24" s="130">
        <v>0</v>
      </c>
      <c r="AJ24" s="130">
        <v>21450</v>
      </c>
      <c r="AK24" s="130">
        <v>0</v>
      </c>
      <c r="AL24" s="130">
        <v>0</v>
      </c>
      <c r="AM24" s="130">
        <f t="shared" si="13"/>
        <v>1443943</v>
      </c>
      <c r="AN24" s="130">
        <f t="shared" si="14"/>
        <v>158158</v>
      </c>
      <c r="AO24" s="130">
        <v>71102</v>
      </c>
      <c r="AP24" s="130">
        <v>0</v>
      </c>
      <c r="AQ24" s="130">
        <v>82066</v>
      </c>
      <c r="AR24" s="130">
        <v>4990</v>
      </c>
      <c r="AS24" s="130">
        <f t="shared" si="15"/>
        <v>435000</v>
      </c>
      <c r="AT24" s="130">
        <v>0</v>
      </c>
      <c r="AU24" s="130">
        <v>402050</v>
      </c>
      <c r="AV24" s="130">
        <v>32950</v>
      </c>
      <c r="AW24" s="130">
        <v>0</v>
      </c>
      <c r="AX24" s="130">
        <f t="shared" si="16"/>
        <v>850785</v>
      </c>
      <c r="AY24" s="130">
        <v>392679</v>
      </c>
      <c r="AZ24" s="130">
        <v>272769</v>
      </c>
      <c r="BA24" s="130">
        <v>14133</v>
      </c>
      <c r="BB24" s="130">
        <v>171204</v>
      </c>
      <c r="BC24" s="130">
        <v>0</v>
      </c>
      <c r="BD24" s="130">
        <v>0</v>
      </c>
      <c r="BE24" s="130">
        <v>0</v>
      </c>
      <c r="BF24" s="130">
        <f t="shared" si="27"/>
        <v>1465393</v>
      </c>
      <c r="BG24" s="130">
        <f t="shared" si="18"/>
        <v>0</v>
      </c>
      <c r="BH24" s="130">
        <f t="shared" si="19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0"/>
        <v>340938</v>
      </c>
      <c r="BP24" s="130">
        <f t="shared" si="21"/>
        <v>87476</v>
      </c>
      <c r="BQ24" s="130">
        <v>52238</v>
      </c>
      <c r="BR24" s="130">
        <v>0</v>
      </c>
      <c r="BS24" s="130">
        <v>35238</v>
      </c>
      <c r="BT24" s="130">
        <v>0</v>
      </c>
      <c r="BU24" s="130">
        <f t="shared" si="22"/>
        <v>104690</v>
      </c>
      <c r="BV24" s="130">
        <v>0</v>
      </c>
      <c r="BW24" s="130">
        <v>104690</v>
      </c>
      <c r="BX24" s="130">
        <v>0</v>
      </c>
      <c r="BY24" s="130">
        <v>0</v>
      </c>
      <c r="BZ24" s="130">
        <f t="shared" si="23"/>
        <v>148772</v>
      </c>
      <c r="CA24" s="130">
        <v>127324</v>
      </c>
      <c r="CB24" s="130">
        <v>3465</v>
      </c>
      <c r="CC24" s="130">
        <v>0</v>
      </c>
      <c r="CD24" s="130">
        <v>17983</v>
      </c>
      <c r="CE24" s="130">
        <v>0</v>
      </c>
      <c r="CF24" s="130">
        <v>0</v>
      </c>
      <c r="CG24" s="130">
        <v>0</v>
      </c>
      <c r="CH24" s="130">
        <f t="shared" si="24"/>
        <v>340938</v>
      </c>
      <c r="CI24" s="130">
        <f aca="true" t="shared" si="30" ref="CI24:CI37">SUM(AE24,+BG24)</f>
        <v>21450</v>
      </c>
      <c r="CJ24" s="130">
        <f aca="true" t="shared" si="31" ref="CJ24:CJ37">SUM(AF24,+BH24)</f>
        <v>21450</v>
      </c>
      <c r="CK24" s="130">
        <f aca="true" t="shared" si="32" ref="CK24:CK37">SUM(AG24,+BI24)</f>
        <v>0</v>
      </c>
      <c r="CL24" s="130">
        <f aca="true" t="shared" si="33" ref="CL24:CL37">SUM(AH24,+BJ24)</f>
        <v>0</v>
      </c>
      <c r="CM24" s="130">
        <f aca="true" t="shared" si="34" ref="CM24:CM37">SUM(AI24,+BK24)</f>
        <v>0</v>
      </c>
      <c r="CN24" s="130">
        <f aca="true" t="shared" si="35" ref="CN24:CN37">SUM(AJ24,+BL24)</f>
        <v>21450</v>
      </c>
      <c r="CO24" s="130">
        <f aca="true" t="shared" si="36" ref="CO24:CO37">SUM(AK24,+BM24)</f>
        <v>0</v>
      </c>
      <c r="CP24" s="130">
        <f>SUM(AL24,+BN24)</f>
        <v>0</v>
      </c>
      <c r="CQ24" s="130">
        <f aca="true" t="shared" si="37" ref="CQ24:CQ37">SUM(AM24,+BO24)</f>
        <v>1784881</v>
      </c>
      <c r="CR24" s="130">
        <f aca="true" t="shared" si="38" ref="CR24:CR37">SUM(AN24,+BP24)</f>
        <v>245634</v>
      </c>
      <c r="CS24" s="130">
        <f aca="true" t="shared" si="39" ref="CS24:CS37">SUM(AO24,+BQ24)</f>
        <v>123340</v>
      </c>
      <c r="CT24" s="130">
        <f aca="true" t="shared" si="40" ref="CT24:CT37">SUM(AP24,+BR24)</f>
        <v>0</v>
      </c>
      <c r="CU24" s="130">
        <f aca="true" t="shared" si="41" ref="CU24:CU37">SUM(AQ24,+BS24)</f>
        <v>117304</v>
      </c>
      <c r="CV24" s="130">
        <f aca="true" t="shared" si="42" ref="CV24:CV37">SUM(AR24,+BT24)</f>
        <v>4990</v>
      </c>
      <c r="CW24" s="130">
        <f aca="true" t="shared" si="43" ref="CW24:CW37">SUM(AS24,+BU24)</f>
        <v>539690</v>
      </c>
      <c r="CX24" s="130">
        <f t="shared" si="29"/>
        <v>0</v>
      </c>
      <c r="CY24" s="130">
        <f t="shared" si="26"/>
        <v>506740</v>
      </c>
      <c r="CZ24" s="130">
        <f t="shared" si="26"/>
        <v>32950</v>
      </c>
      <c r="DA24" s="130">
        <f t="shared" si="26"/>
        <v>0</v>
      </c>
      <c r="DB24" s="130">
        <f t="shared" si="26"/>
        <v>999557</v>
      </c>
      <c r="DC24" s="130">
        <f t="shared" si="26"/>
        <v>520003</v>
      </c>
      <c r="DD24" s="130">
        <f t="shared" si="26"/>
        <v>276234</v>
      </c>
      <c r="DE24" s="130">
        <f t="shared" si="26"/>
        <v>14133</v>
      </c>
      <c r="DF24" s="130">
        <f t="shared" si="26"/>
        <v>189187</v>
      </c>
      <c r="DG24" s="130">
        <f t="shared" si="26"/>
        <v>0</v>
      </c>
      <c r="DH24" s="130">
        <f t="shared" si="26"/>
        <v>0</v>
      </c>
      <c r="DI24" s="130">
        <f t="shared" si="26"/>
        <v>0</v>
      </c>
      <c r="DJ24" s="130">
        <f t="shared" si="26"/>
        <v>1806331</v>
      </c>
    </row>
    <row r="25" spans="1:114" s="122" customFormat="1" ht="12" customHeight="1">
      <c r="A25" s="118" t="s">
        <v>42</v>
      </c>
      <c r="B25" s="133" t="s">
        <v>262</v>
      </c>
      <c r="C25" s="118" t="s">
        <v>263</v>
      </c>
      <c r="D25" s="130">
        <f t="shared" si="28"/>
        <v>881647</v>
      </c>
      <c r="E25" s="130">
        <f t="shared" si="0"/>
        <v>618681</v>
      </c>
      <c r="F25" s="130">
        <v>0</v>
      </c>
      <c r="G25" s="130">
        <v>0</v>
      </c>
      <c r="H25" s="130">
        <v>307800</v>
      </c>
      <c r="I25" s="130">
        <v>117565</v>
      </c>
      <c r="J25" s="131" t="s">
        <v>288</v>
      </c>
      <c r="K25" s="130">
        <v>193316</v>
      </c>
      <c r="L25" s="130">
        <v>262966</v>
      </c>
      <c r="M25" s="130">
        <f t="shared" si="1"/>
        <v>144306</v>
      </c>
      <c r="N25" s="130">
        <f t="shared" si="2"/>
        <v>103284</v>
      </c>
      <c r="O25" s="130">
        <v>88600</v>
      </c>
      <c r="P25" s="130">
        <v>0</v>
      </c>
      <c r="Q25" s="130">
        <v>0</v>
      </c>
      <c r="R25" s="130">
        <v>14669</v>
      </c>
      <c r="S25" s="131" t="s">
        <v>288</v>
      </c>
      <c r="T25" s="130">
        <v>15</v>
      </c>
      <c r="U25" s="130">
        <v>41022</v>
      </c>
      <c r="V25" s="130">
        <f t="shared" si="3"/>
        <v>1025953</v>
      </c>
      <c r="W25" s="130">
        <f t="shared" si="4"/>
        <v>721965</v>
      </c>
      <c r="X25" s="130">
        <f t="shared" si="5"/>
        <v>88600</v>
      </c>
      <c r="Y25" s="130">
        <f t="shared" si="6"/>
        <v>0</v>
      </c>
      <c r="Z25" s="130">
        <f t="shared" si="7"/>
        <v>307800</v>
      </c>
      <c r="AA25" s="130">
        <f t="shared" si="8"/>
        <v>132234</v>
      </c>
      <c r="AB25" s="131" t="s">
        <v>288</v>
      </c>
      <c r="AC25" s="130">
        <f t="shared" si="9"/>
        <v>193331</v>
      </c>
      <c r="AD25" s="130">
        <f t="shared" si="10"/>
        <v>303988</v>
      </c>
      <c r="AE25" s="130">
        <f t="shared" si="11"/>
        <v>326918</v>
      </c>
      <c r="AF25" s="130">
        <f t="shared" si="12"/>
        <v>323159</v>
      </c>
      <c r="AG25" s="130">
        <v>0</v>
      </c>
      <c r="AH25" s="130">
        <v>323159</v>
      </c>
      <c r="AI25" s="130">
        <v>0</v>
      </c>
      <c r="AJ25" s="130">
        <v>0</v>
      </c>
      <c r="AK25" s="130">
        <v>3759</v>
      </c>
      <c r="AL25" s="130">
        <v>0</v>
      </c>
      <c r="AM25" s="130">
        <f t="shared" si="13"/>
        <v>525827</v>
      </c>
      <c r="AN25" s="130">
        <f t="shared" si="14"/>
        <v>97007</v>
      </c>
      <c r="AO25" s="130">
        <v>48030</v>
      </c>
      <c r="AP25" s="130">
        <v>0</v>
      </c>
      <c r="AQ25" s="130">
        <v>48977</v>
      </c>
      <c r="AR25" s="130">
        <v>0</v>
      </c>
      <c r="AS25" s="130">
        <f t="shared" si="15"/>
        <v>199014</v>
      </c>
      <c r="AT25" s="130">
        <v>0</v>
      </c>
      <c r="AU25" s="130">
        <v>199014</v>
      </c>
      <c r="AV25" s="130">
        <v>0</v>
      </c>
      <c r="AW25" s="130">
        <v>0</v>
      </c>
      <c r="AX25" s="130">
        <f t="shared" si="16"/>
        <v>229806</v>
      </c>
      <c r="AY25" s="130">
        <v>113796</v>
      </c>
      <c r="AZ25" s="130">
        <v>51881</v>
      </c>
      <c r="BA25" s="130">
        <v>64129</v>
      </c>
      <c r="BB25" s="130">
        <v>0</v>
      </c>
      <c r="BC25" s="130">
        <v>0</v>
      </c>
      <c r="BD25" s="130">
        <v>0</v>
      </c>
      <c r="BE25" s="130">
        <v>28902</v>
      </c>
      <c r="BF25" s="130">
        <f t="shared" si="27"/>
        <v>881647</v>
      </c>
      <c r="BG25" s="130">
        <f t="shared" si="18"/>
        <v>92938</v>
      </c>
      <c r="BH25" s="130">
        <f t="shared" si="19"/>
        <v>87732</v>
      </c>
      <c r="BI25" s="130">
        <v>0</v>
      </c>
      <c r="BJ25" s="130">
        <v>87732</v>
      </c>
      <c r="BK25" s="130">
        <v>0</v>
      </c>
      <c r="BL25" s="130">
        <v>0</v>
      </c>
      <c r="BM25" s="130">
        <v>5206</v>
      </c>
      <c r="BN25" s="130">
        <v>0</v>
      </c>
      <c r="BO25" s="130">
        <f t="shared" si="20"/>
        <v>50564</v>
      </c>
      <c r="BP25" s="130">
        <f t="shared" si="21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2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3"/>
        <v>50564</v>
      </c>
      <c r="CA25" s="130">
        <v>35690</v>
      </c>
      <c r="CB25" s="130">
        <v>14874</v>
      </c>
      <c r="CC25" s="130">
        <v>0</v>
      </c>
      <c r="CD25" s="130">
        <v>0</v>
      </c>
      <c r="CE25" s="130">
        <v>0</v>
      </c>
      <c r="CF25" s="130">
        <v>0</v>
      </c>
      <c r="CG25" s="130">
        <v>804</v>
      </c>
      <c r="CH25" s="130">
        <f t="shared" si="24"/>
        <v>144306</v>
      </c>
      <c r="CI25" s="130">
        <f t="shared" si="30"/>
        <v>419856</v>
      </c>
      <c r="CJ25" s="130">
        <f t="shared" si="31"/>
        <v>410891</v>
      </c>
      <c r="CK25" s="130">
        <f t="shared" si="32"/>
        <v>0</v>
      </c>
      <c r="CL25" s="130">
        <f t="shared" si="33"/>
        <v>410891</v>
      </c>
      <c r="CM25" s="130">
        <f t="shared" si="34"/>
        <v>0</v>
      </c>
      <c r="CN25" s="130">
        <f t="shared" si="35"/>
        <v>0</v>
      </c>
      <c r="CO25" s="130">
        <f t="shared" si="36"/>
        <v>8965</v>
      </c>
      <c r="CP25" s="130">
        <f>SUM(AL25,+BN25)</f>
        <v>0</v>
      </c>
      <c r="CQ25" s="130">
        <f t="shared" si="37"/>
        <v>576391</v>
      </c>
      <c r="CR25" s="130">
        <f t="shared" si="38"/>
        <v>97007</v>
      </c>
      <c r="CS25" s="130">
        <f t="shared" si="39"/>
        <v>48030</v>
      </c>
      <c r="CT25" s="130">
        <f t="shared" si="40"/>
        <v>0</v>
      </c>
      <c r="CU25" s="130">
        <f t="shared" si="41"/>
        <v>48977</v>
      </c>
      <c r="CV25" s="130">
        <f t="shared" si="42"/>
        <v>0</v>
      </c>
      <c r="CW25" s="130">
        <f t="shared" si="43"/>
        <v>199014</v>
      </c>
      <c r="CX25" s="130">
        <f t="shared" si="29"/>
        <v>0</v>
      </c>
      <c r="CY25" s="130">
        <f t="shared" si="26"/>
        <v>199014</v>
      </c>
      <c r="CZ25" s="130">
        <f t="shared" si="26"/>
        <v>0</v>
      </c>
      <c r="DA25" s="130">
        <f t="shared" si="26"/>
        <v>0</v>
      </c>
      <c r="DB25" s="130">
        <f t="shared" si="26"/>
        <v>280370</v>
      </c>
      <c r="DC25" s="130">
        <f t="shared" si="26"/>
        <v>149486</v>
      </c>
      <c r="DD25" s="130">
        <f t="shared" si="26"/>
        <v>66755</v>
      </c>
      <c r="DE25" s="130">
        <f t="shared" si="26"/>
        <v>64129</v>
      </c>
      <c r="DF25" s="130">
        <f t="shared" si="26"/>
        <v>0</v>
      </c>
      <c r="DG25" s="130">
        <f t="shared" si="26"/>
        <v>0</v>
      </c>
      <c r="DH25" s="130">
        <f t="shared" si="26"/>
        <v>0</v>
      </c>
      <c r="DI25" s="130">
        <f t="shared" si="26"/>
        <v>29706</v>
      </c>
      <c r="DJ25" s="130">
        <f t="shared" si="26"/>
        <v>1025953</v>
      </c>
    </row>
    <row r="26" spans="1:114" s="122" customFormat="1" ht="12" customHeight="1">
      <c r="A26" s="118" t="s">
        <v>42</v>
      </c>
      <c r="B26" s="133" t="s">
        <v>264</v>
      </c>
      <c r="C26" s="118" t="s">
        <v>265</v>
      </c>
      <c r="D26" s="130">
        <f t="shared" si="28"/>
        <v>1449117</v>
      </c>
      <c r="E26" s="130">
        <f t="shared" si="0"/>
        <v>744727</v>
      </c>
      <c r="F26" s="130">
        <v>42248</v>
      </c>
      <c r="G26" s="130">
        <v>0</v>
      </c>
      <c r="H26" s="130">
        <v>62747</v>
      </c>
      <c r="I26" s="130">
        <v>269655</v>
      </c>
      <c r="J26" s="131" t="s">
        <v>288</v>
      </c>
      <c r="K26" s="130">
        <v>370077</v>
      </c>
      <c r="L26" s="130">
        <v>704390</v>
      </c>
      <c r="M26" s="130">
        <f t="shared" si="1"/>
        <v>172133</v>
      </c>
      <c r="N26" s="130">
        <f t="shared" si="2"/>
        <v>137926</v>
      </c>
      <c r="O26" s="130">
        <v>0</v>
      </c>
      <c r="P26" s="130">
        <v>0</v>
      </c>
      <c r="Q26" s="130">
        <v>0</v>
      </c>
      <c r="R26" s="130">
        <v>112759</v>
      </c>
      <c r="S26" s="131" t="s">
        <v>288</v>
      </c>
      <c r="T26" s="130">
        <v>25167</v>
      </c>
      <c r="U26" s="130">
        <v>34207</v>
      </c>
      <c r="V26" s="130">
        <f t="shared" si="3"/>
        <v>1621250</v>
      </c>
      <c r="W26" s="130">
        <f t="shared" si="4"/>
        <v>882653</v>
      </c>
      <c r="X26" s="130">
        <f t="shared" si="5"/>
        <v>42248</v>
      </c>
      <c r="Y26" s="130">
        <f t="shared" si="6"/>
        <v>0</v>
      </c>
      <c r="Z26" s="130">
        <f t="shared" si="7"/>
        <v>62747</v>
      </c>
      <c r="AA26" s="130">
        <f t="shared" si="8"/>
        <v>382414</v>
      </c>
      <c r="AB26" s="131" t="s">
        <v>288</v>
      </c>
      <c r="AC26" s="130">
        <f t="shared" si="9"/>
        <v>395244</v>
      </c>
      <c r="AD26" s="130">
        <f t="shared" si="10"/>
        <v>738597</v>
      </c>
      <c r="AE26" s="130">
        <f t="shared" si="11"/>
        <v>322288</v>
      </c>
      <c r="AF26" s="130">
        <f t="shared" si="12"/>
        <v>322288</v>
      </c>
      <c r="AG26" s="130">
        <v>0</v>
      </c>
      <c r="AH26" s="130">
        <v>155466</v>
      </c>
      <c r="AI26" s="130">
        <v>166822</v>
      </c>
      <c r="AJ26" s="130">
        <v>0</v>
      </c>
      <c r="AK26" s="130">
        <v>0</v>
      </c>
      <c r="AL26" s="130">
        <v>0</v>
      </c>
      <c r="AM26" s="130">
        <f t="shared" si="13"/>
        <v>1116987</v>
      </c>
      <c r="AN26" s="130">
        <f t="shared" si="14"/>
        <v>164953</v>
      </c>
      <c r="AO26" s="130">
        <v>128994</v>
      </c>
      <c r="AP26" s="130">
        <v>0</v>
      </c>
      <c r="AQ26" s="130">
        <v>33306</v>
      </c>
      <c r="AR26" s="130">
        <v>2653</v>
      </c>
      <c r="AS26" s="130">
        <f t="shared" si="15"/>
        <v>456627</v>
      </c>
      <c r="AT26" s="130">
        <v>0</v>
      </c>
      <c r="AU26" s="130">
        <v>449284</v>
      </c>
      <c r="AV26" s="130">
        <v>7343</v>
      </c>
      <c r="AW26" s="130">
        <v>0</v>
      </c>
      <c r="AX26" s="130">
        <f t="shared" si="16"/>
        <v>495407</v>
      </c>
      <c r="AY26" s="130">
        <v>142329</v>
      </c>
      <c r="AZ26" s="130">
        <v>306748</v>
      </c>
      <c r="BA26" s="130">
        <v>46330</v>
      </c>
      <c r="BB26" s="130">
        <v>0</v>
      </c>
      <c r="BC26" s="130">
        <v>0</v>
      </c>
      <c r="BD26" s="130">
        <v>0</v>
      </c>
      <c r="BE26" s="130">
        <v>9842</v>
      </c>
      <c r="BF26" s="130">
        <f t="shared" si="27"/>
        <v>1449117</v>
      </c>
      <c r="BG26" s="130">
        <f t="shared" si="18"/>
        <v>0</v>
      </c>
      <c r="BH26" s="130">
        <f t="shared" si="19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0"/>
        <v>170485</v>
      </c>
      <c r="BP26" s="130">
        <f t="shared" si="21"/>
        <v>17922</v>
      </c>
      <c r="BQ26" s="130">
        <v>17922</v>
      </c>
      <c r="BR26" s="130">
        <v>0</v>
      </c>
      <c r="BS26" s="130">
        <v>0</v>
      </c>
      <c r="BT26" s="130">
        <v>0</v>
      </c>
      <c r="BU26" s="130">
        <f t="shared" si="22"/>
        <v>87958</v>
      </c>
      <c r="BV26" s="130">
        <v>0</v>
      </c>
      <c r="BW26" s="130">
        <v>87958</v>
      </c>
      <c r="BX26" s="130">
        <v>0</v>
      </c>
      <c r="BY26" s="130">
        <v>0</v>
      </c>
      <c r="BZ26" s="130">
        <f t="shared" si="23"/>
        <v>64605</v>
      </c>
      <c r="CA26" s="130">
        <v>31874</v>
      </c>
      <c r="CB26" s="130">
        <v>32731</v>
      </c>
      <c r="CC26" s="130">
        <v>0</v>
      </c>
      <c r="CD26" s="130">
        <v>0</v>
      </c>
      <c r="CE26" s="130">
        <v>0</v>
      </c>
      <c r="CF26" s="130">
        <v>0</v>
      </c>
      <c r="CG26" s="130">
        <v>1648</v>
      </c>
      <c r="CH26" s="130">
        <f t="shared" si="24"/>
        <v>172133</v>
      </c>
      <c r="CI26" s="130">
        <f t="shared" si="30"/>
        <v>322288</v>
      </c>
      <c r="CJ26" s="130">
        <f t="shared" si="31"/>
        <v>322288</v>
      </c>
      <c r="CK26" s="130">
        <f t="shared" si="32"/>
        <v>0</v>
      </c>
      <c r="CL26" s="130">
        <f t="shared" si="33"/>
        <v>155466</v>
      </c>
      <c r="CM26" s="130">
        <f t="shared" si="34"/>
        <v>166822</v>
      </c>
      <c r="CN26" s="130">
        <f t="shared" si="35"/>
        <v>0</v>
      </c>
      <c r="CO26" s="130">
        <f t="shared" si="36"/>
        <v>0</v>
      </c>
      <c r="CP26" s="130">
        <f>SUM(AL26,+BN26)</f>
        <v>0</v>
      </c>
      <c r="CQ26" s="130">
        <f t="shared" si="37"/>
        <v>1287472</v>
      </c>
      <c r="CR26" s="130">
        <f t="shared" si="38"/>
        <v>182875</v>
      </c>
      <c r="CS26" s="130">
        <f t="shared" si="39"/>
        <v>146916</v>
      </c>
      <c r="CT26" s="130">
        <f t="shared" si="40"/>
        <v>0</v>
      </c>
      <c r="CU26" s="130">
        <f t="shared" si="41"/>
        <v>33306</v>
      </c>
      <c r="CV26" s="130">
        <f t="shared" si="42"/>
        <v>2653</v>
      </c>
      <c r="CW26" s="130">
        <f t="shared" si="43"/>
        <v>544585</v>
      </c>
      <c r="CX26" s="130">
        <f t="shared" si="29"/>
        <v>0</v>
      </c>
      <c r="CY26" s="130">
        <f t="shared" si="26"/>
        <v>537242</v>
      </c>
      <c r="CZ26" s="130">
        <f t="shared" si="26"/>
        <v>7343</v>
      </c>
      <c r="DA26" s="130">
        <f t="shared" si="26"/>
        <v>0</v>
      </c>
      <c r="DB26" s="130">
        <f t="shared" si="26"/>
        <v>560012</v>
      </c>
      <c r="DC26" s="130">
        <f t="shared" si="26"/>
        <v>174203</v>
      </c>
      <c r="DD26" s="130">
        <f t="shared" si="26"/>
        <v>339479</v>
      </c>
      <c r="DE26" s="130">
        <f t="shared" si="26"/>
        <v>46330</v>
      </c>
      <c r="DF26" s="130">
        <f t="shared" si="26"/>
        <v>0</v>
      </c>
      <c r="DG26" s="130">
        <f t="shared" si="26"/>
        <v>0</v>
      </c>
      <c r="DH26" s="130">
        <f t="shared" si="26"/>
        <v>0</v>
      </c>
      <c r="DI26" s="130">
        <f t="shared" si="26"/>
        <v>11490</v>
      </c>
      <c r="DJ26" s="130">
        <f t="shared" si="26"/>
        <v>1621250</v>
      </c>
    </row>
    <row r="27" spans="1:114" s="122" customFormat="1" ht="12" customHeight="1">
      <c r="A27" s="118" t="s">
        <v>42</v>
      </c>
      <c r="B27" s="133" t="s">
        <v>266</v>
      </c>
      <c r="C27" s="118" t="s">
        <v>267</v>
      </c>
      <c r="D27" s="130">
        <f t="shared" si="28"/>
        <v>260654</v>
      </c>
      <c r="E27" s="130">
        <f t="shared" si="0"/>
        <v>53043</v>
      </c>
      <c r="F27" s="130">
        <v>0</v>
      </c>
      <c r="G27" s="130">
        <v>0</v>
      </c>
      <c r="H27" s="130">
        <v>0</v>
      </c>
      <c r="I27" s="130">
        <v>45307</v>
      </c>
      <c r="J27" s="131" t="s">
        <v>288</v>
      </c>
      <c r="K27" s="130">
        <v>7736</v>
      </c>
      <c r="L27" s="130">
        <v>207611</v>
      </c>
      <c r="M27" s="130">
        <f t="shared" si="1"/>
        <v>102848</v>
      </c>
      <c r="N27" s="130">
        <f t="shared" si="2"/>
        <v>18665</v>
      </c>
      <c r="O27" s="130">
        <v>0</v>
      </c>
      <c r="P27" s="130">
        <v>0</v>
      </c>
      <c r="Q27" s="130">
        <v>0</v>
      </c>
      <c r="R27" s="130">
        <v>18665</v>
      </c>
      <c r="S27" s="131" t="s">
        <v>288</v>
      </c>
      <c r="T27" s="130">
        <v>0</v>
      </c>
      <c r="U27" s="130">
        <v>84183</v>
      </c>
      <c r="V27" s="130">
        <f t="shared" si="3"/>
        <v>363502</v>
      </c>
      <c r="W27" s="130">
        <f t="shared" si="4"/>
        <v>71708</v>
      </c>
      <c r="X27" s="130">
        <f t="shared" si="5"/>
        <v>0</v>
      </c>
      <c r="Y27" s="130">
        <f t="shared" si="6"/>
        <v>0</v>
      </c>
      <c r="Z27" s="130">
        <f t="shared" si="7"/>
        <v>0</v>
      </c>
      <c r="AA27" s="130">
        <f t="shared" si="8"/>
        <v>63972</v>
      </c>
      <c r="AB27" s="131" t="s">
        <v>288</v>
      </c>
      <c r="AC27" s="130">
        <f t="shared" si="9"/>
        <v>7736</v>
      </c>
      <c r="AD27" s="130">
        <f t="shared" si="10"/>
        <v>291794</v>
      </c>
      <c r="AE27" s="130">
        <f t="shared" si="11"/>
        <v>0</v>
      </c>
      <c r="AF27" s="130">
        <f t="shared" si="12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3"/>
        <v>127788</v>
      </c>
      <c r="AN27" s="130">
        <f t="shared" si="14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5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6"/>
        <v>127788</v>
      </c>
      <c r="AY27" s="130">
        <v>127788</v>
      </c>
      <c r="AZ27" s="130">
        <v>0</v>
      </c>
      <c r="BA27" s="130">
        <v>0</v>
      </c>
      <c r="BB27" s="130">
        <v>0</v>
      </c>
      <c r="BC27" s="130">
        <v>132866</v>
      </c>
      <c r="BD27" s="130">
        <v>0</v>
      </c>
      <c r="BE27" s="130">
        <v>0</v>
      </c>
      <c r="BF27" s="130">
        <f t="shared" si="27"/>
        <v>127788</v>
      </c>
      <c r="BG27" s="130">
        <f t="shared" si="18"/>
        <v>0</v>
      </c>
      <c r="BH27" s="130">
        <f t="shared" si="19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0"/>
        <v>26104</v>
      </c>
      <c r="BP27" s="130">
        <f t="shared" si="21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2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3"/>
        <v>26104</v>
      </c>
      <c r="CA27" s="130">
        <v>26104</v>
      </c>
      <c r="CB27" s="130">
        <v>0</v>
      </c>
      <c r="CC27" s="130">
        <v>0</v>
      </c>
      <c r="CD27" s="130">
        <v>0</v>
      </c>
      <c r="CE27" s="130">
        <v>76744</v>
      </c>
      <c r="CF27" s="130">
        <v>0</v>
      </c>
      <c r="CG27" s="130">
        <v>0</v>
      </c>
      <c r="CH27" s="130">
        <f t="shared" si="24"/>
        <v>26104</v>
      </c>
      <c r="CI27" s="130">
        <f t="shared" si="30"/>
        <v>0</v>
      </c>
      <c r="CJ27" s="130">
        <f t="shared" si="31"/>
        <v>0</v>
      </c>
      <c r="CK27" s="130">
        <f t="shared" si="32"/>
        <v>0</v>
      </c>
      <c r="CL27" s="130">
        <f t="shared" si="33"/>
        <v>0</v>
      </c>
      <c r="CM27" s="130">
        <f t="shared" si="34"/>
        <v>0</v>
      </c>
      <c r="CN27" s="130">
        <f t="shared" si="35"/>
        <v>0</v>
      </c>
      <c r="CO27" s="130">
        <f t="shared" si="36"/>
        <v>0</v>
      </c>
      <c r="CP27" s="130">
        <f>SUM(AL27,+BN27)</f>
        <v>0</v>
      </c>
      <c r="CQ27" s="130">
        <f t="shared" si="37"/>
        <v>153892</v>
      </c>
      <c r="CR27" s="130">
        <f t="shared" si="38"/>
        <v>0</v>
      </c>
      <c r="CS27" s="130">
        <f t="shared" si="39"/>
        <v>0</v>
      </c>
      <c r="CT27" s="130">
        <f t="shared" si="40"/>
        <v>0</v>
      </c>
      <c r="CU27" s="130">
        <f t="shared" si="41"/>
        <v>0</v>
      </c>
      <c r="CV27" s="130">
        <f t="shared" si="42"/>
        <v>0</v>
      </c>
      <c r="CW27" s="130">
        <f t="shared" si="43"/>
        <v>0</v>
      </c>
      <c r="CX27" s="130">
        <f t="shared" si="29"/>
        <v>0</v>
      </c>
      <c r="CY27" s="130">
        <f t="shared" si="26"/>
        <v>0</v>
      </c>
      <c r="CZ27" s="130">
        <f t="shared" si="26"/>
        <v>0</v>
      </c>
      <c r="DA27" s="130">
        <f t="shared" si="26"/>
        <v>0</v>
      </c>
      <c r="DB27" s="130">
        <f t="shared" si="26"/>
        <v>153892</v>
      </c>
      <c r="DC27" s="130">
        <f t="shared" si="26"/>
        <v>153892</v>
      </c>
      <c r="DD27" s="130">
        <f t="shared" si="26"/>
        <v>0</v>
      </c>
      <c r="DE27" s="130">
        <f t="shared" si="26"/>
        <v>0</v>
      </c>
      <c r="DF27" s="130">
        <f t="shared" si="26"/>
        <v>0</v>
      </c>
      <c r="DG27" s="130">
        <f t="shared" si="26"/>
        <v>209610</v>
      </c>
      <c r="DH27" s="130">
        <f t="shared" si="26"/>
        <v>0</v>
      </c>
      <c r="DI27" s="130">
        <f t="shared" si="26"/>
        <v>0</v>
      </c>
      <c r="DJ27" s="130">
        <f t="shared" si="26"/>
        <v>153892</v>
      </c>
    </row>
    <row r="28" spans="1:114" s="122" customFormat="1" ht="12" customHeight="1">
      <c r="A28" s="118" t="s">
        <v>42</v>
      </c>
      <c r="B28" s="133" t="s">
        <v>268</v>
      </c>
      <c r="C28" s="118" t="s">
        <v>269</v>
      </c>
      <c r="D28" s="130">
        <f t="shared" si="28"/>
        <v>296351</v>
      </c>
      <c r="E28" s="130">
        <f t="shared" si="0"/>
        <v>5023</v>
      </c>
      <c r="F28" s="130">
        <v>0</v>
      </c>
      <c r="G28" s="130">
        <v>0</v>
      </c>
      <c r="H28" s="130">
        <v>0</v>
      </c>
      <c r="I28" s="130">
        <v>1783</v>
      </c>
      <c r="J28" s="131" t="s">
        <v>288</v>
      </c>
      <c r="K28" s="130">
        <v>3240</v>
      </c>
      <c r="L28" s="130">
        <v>291328</v>
      </c>
      <c r="M28" s="130">
        <f t="shared" si="1"/>
        <v>37934</v>
      </c>
      <c r="N28" s="130">
        <f t="shared" si="2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288</v>
      </c>
      <c r="T28" s="130">
        <v>0</v>
      </c>
      <c r="U28" s="130">
        <v>37934</v>
      </c>
      <c r="V28" s="130">
        <f t="shared" si="3"/>
        <v>334285</v>
      </c>
      <c r="W28" s="130">
        <f t="shared" si="4"/>
        <v>5023</v>
      </c>
      <c r="X28" s="130">
        <f t="shared" si="5"/>
        <v>0</v>
      </c>
      <c r="Y28" s="130">
        <f t="shared" si="6"/>
        <v>0</v>
      </c>
      <c r="Z28" s="130">
        <f t="shared" si="7"/>
        <v>0</v>
      </c>
      <c r="AA28" s="130">
        <f t="shared" si="8"/>
        <v>1783</v>
      </c>
      <c r="AB28" s="131" t="s">
        <v>288</v>
      </c>
      <c r="AC28" s="130">
        <f t="shared" si="9"/>
        <v>3240</v>
      </c>
      <c r="AD28" s="130">
        <f t="shared" si="10"/>
        <v>329262</v>
      </c>
      <c r="AE28" s="130">
        <f t="shared" si="11"/>
        <v>0</v>
      </c>
      <c r="AF28" s="130">
        <f t="shared" si="12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3"/>
        <v>57318</v>
      </c>
      <c r="AN28" s="130">
        <f t="shared" si="14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5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6"/>
        <v>57318</v>
      </c>
      <c r="AY28" s="130">
        <v>55489</v>
      </c>
      <c r="AZ28" s="130">
        <v>1063</v>
      </c>
      <c r="BA28" s="130">
        <v>0</v>
      </c>
      <c r="BB28" s="130">
        <v>766</v>
      </c>
      <c r="BC28" s="130">
        <v>121789</v>
      </c>
      <c r="BD28" s="130">
        <v>0</v>
      </c>
      <c r="BE28" s="130">
        <v>117244</v>
      </c>
      <c r="BF28" s="130">
        <f t="shared" si="27"/>
        <v>174562</v>
      </c>
      <c r="BG28" s="130">
        <f t="shared" si="18"/>
        <v>0</v>
      </c>
      <c r="BH28" s="130">
        <f t="shared" si="19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0"/>
        <v>0</v>
      </c>
      <c r="BP28" s="130">
        <f t="shared" si="21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2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3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37913</v>
      </c>
      <c r="CF28" s="130">
        <v>0</v>
      </c>
      <c r="CG28" s="130">
        <v>21</v>
      </c>
      <c r="CH28" s="130">
        <f t="shared" si="24"/>
        <v>21</v>
      </c>
      <c r="CI28" s="130">
        <f t="shared" si="30"/>
        <v>0</v>
      </c>
      <c r="CJ28" s="130">
        <f t="shared" si="31"/>
        <v>0</v>
      </c>
      <c r="CK28" s="130">
        <f t="shared" si="32"/>
        <v>0</v>
      </c>
      <c r="CL28" s="130">
        <f t="shared" si="33"/>
        <v>0</v>
      </c>
      <c r="CM28" s="130">
        <f t="shared" si="34"/>
        <v>0</v>
      </c>
      <c r="CN28" s="130">
        <f t="shared" si="35"/>
        <v>0</v>
      </c>
      <c r="CO28" s="130">
        <f t="shared" si="36"/>
        <v>0</v>
      </c>
      <c r="CP28" s="130">
        <f>SUM(AL28,+BN28)</f>
        <v>0</v>
      </c>
      <c r="CQ28" s="130">
        <f t="shared" si="37"/>
        <v>57318</v>
      </c>
      <c r="CR28" s="130">
        <f t="shared" si="38"/>
        <v>0</v>
      </c>
      <c r="CS28" s="130">
        <f t="shared" si="39"/>
        <v>0</v>
      </c>
      <c r="CT28" s="130">
        <f t="shared" si="40"/>
        <v>0</v>
      </c>
      <c r="CU28" s="130">
        <f t="shared" si="41"/>
        <v>0</v>
      </c>
      <c r="CV28" s="130">
        <f t="shared" si="42"/>
        <v>0</v>
      </c>
      <c r="CW28" s="130">
        <f t="shared" si="43"/>
        <v>0</v>
      </c>
      <c r="CX28" s="130">
        <f t="shared" si="29"/>
        <v>0</v>
      </c>
      <c r="CY28" s="130">
        <f t="shared" si="26"/>
        <v>0</v>
      </c>
      <c r="CZ28" s="130">
        <f t="shared" si="26"/>
        <v>0</v>
      </c>
      <c r="DA28" s="130">
        <f t="shared" si="26"/>
        <v>0</v>
      </c>
      <c r="DB28" s="130">
        <f t="shared" si="26"/>
        <v>57318</v>
      </c>
      <c r="DC28" s="130">
        <f t="shared" si="26"/>
        <v>55489</v>
      </c>
      <c r="DD28" s="130">
        <f t="shared" si="26"/>
        <v>1063</v>
      </c>
      <c r="DE28" s="130">
        <f t="shared" si="26"/>
        <v>0</v>
      </c>
      <c r="DF28" s="130">
        <f t="shared" si="26"/>
        <v>766</v>
      </c>
      <c r="DG28" s="130">
        <f t="shared" si="26"/>
        <v>159702</v>
      </c>
      <c r="DH28" s="130">
        <f t="shared" si="26"/>
        <v>0</v>
      </c>
      <c r="DI28" s="130">
        <f t="shared" si="26"/>
        <v>117265</v>
      </c>
      <c r="DJ28" s="130">
        <f t="shared" si="26"/>
        <v>174583</v>
      </c>
    </row>
    <row r="29" spans="1:114" s="122" customFormat="1" ht="12" customHeight="1">
      <c r="A29" s="118" t="s">
        <v>42</v>
      </c>
      <c r="B29" s="133" t="s">
        <v>270</v>
      </c>
      <c r="C29" s="118" t="s">
        <v>271</v>
      </c>
      <c r="D29" s="130">
        <f t="shared" si="28"/>
        <v>48229</v>
      </c>
      <c r="E29" s="130">
        <f t="shared" si="0"/>
        <v>306</v>
      </c>
      <c r="F29" s="130">
        <v>0</v>
      </c>
      <c r="G29" s="130">
        <v>0</v>
      </c>
      <c r="H29" s="130">
        <v>0</v>
      </c>
      <c r="I29" s="130">
        <v>306</v>
      </c>
      <c r="J29" s="131" t="s">
        <v>288</v>
      </c>
      <c r="K29" s="130">
        <v>0</v>
      </c>
      <c r="L29" s="130">
        <v>47923</v>
      </c>
      <c r="M29" s="130">
        <f t="shared" si="1"/>
        <v>15330</v>
      </c>
      <c r="N29" s="130">
        <f t="shared" si="2"/>
        <v>2644</v>
      </c>
      <c r="O29" s="130">
        <v>0</v>
      </c>
      <c r="P29" s="130">
        <v>0</v>
      </c>
      <c r="Q29" s="130">
        <v>0</v>
      </c>
      <c r="R29" s="130">
        <v>2644</v>
      </c>
      <c r="S29" s="131" t="s">
        <v>288</v>
      </c>
      <c r="T29" s="130">
        <v>0</v>
      </c>
      <c r="U29" s="130">
        <v>12686</v>
      </c>
      <c r="V29" s="130">
        <f t="shared" si="3"/>
        <v>63559</v>
      </c>
      <c r="W29" s="130">
        <f t="shared" si="4"/>
        <v>2950</v>
      </c>
      <c r="X29" s="130">
        <f t="shared" si="5"/>
        <v>0</v>
      </c>
      <c r="Y29" s="130">
        <f t="shared" si="6"/>
        <v>0</v>
      </c>
      <c r="Z29" s="130">
        <f t="shared" si="7"/>
        <v>0</v>
      </c>
      <c r="AA29" s="130">
        <f t="shared" si="8"/>
        <v>2950</v>
      </c>
      <c r="AB29" s="131" t="s">
        <v>288</v>
      </c>
      <c r="AC29" s="130">
        <f t="shared" si="9"/>
        <v>0</v>
      </c>
      <c r="AD29" s="130">
        <f t="shared" si="10"/>
        <v>60609</v>
      </c>
      <c r="AE29" s="130">
        <f t="shared" si="11"/>
        <v>0</v>
      </c>
      <c r="AF29" s="130">
        <f t="shared" si="12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46347</v>
      </c>
      <c r="AM29" s="130">
        <f t="shared" si="13"/>
        <v>0</v>
      </c>
      <c r="AN29" s="130">
        <f t="shared" si="14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5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6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20877</v>
      </c>
      <c r="BD29" s="130">
        <v>0</v>
      </c>
      <c r="BE29" s="130">
        <v>0</v>
      </c>
      <c r="BF29" s="130">
        <f t="shared" si="27"/>
        <v>0</v>
      </c>
      <c r="BG29" s="130">
        <f t="shared" si="18"/>
        <v>0</v>
      </c>
      <c r="BH29" s="130">
        <f t="shared" si="19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0"/>
        <v>15330</v>
      </c>
      <c r="BP29" s="130">
        <f t="shared" si="21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2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3"/>
        <v>15330</v>
      </c>
      <c r="CA29" s="130">
        <v>5756</v>
      </c>
      <c r="CB29" s="130">
        <v>0</v>
      </c>
      <c r="CC29" s="130">
        <v>9574</v>
      </c>
      <c r="CD29" s="130">
        <v>0</v>
      </c>
      <c r="CE29" s="130">
        <v>0</v>
      </c>
      <c r="CF29" s="130">
        <v>0</v>
      </c>
      <c r="CG29" s="130">
        <v>0</v>
      </c>
      <c r="CH29" s="130">
        <f t="shared" si="24"/>
        <v>15330</v>
      </c>
      <c r="CI29" s="130">
        <f t="shared" si="30"/>
        <v>0</v>
      </c>
      <c r="CJ29" s="130">
        <f t="shared" si="31"/>
        <v>0</v>
      </c>
      <c r="CK29" s="130">
        <f t="shared" si="32"/>
        <v>0</v>
      </c>
      <c r="CL29" s="130">
        <f t="shared" si="33"/>
        <v>0</v>
      </c>
      <c r="CM29" s="130">
        <f t="shared" si="34"/>
        <v>0</v>
      </c>
      <c r="CN29" s="130">
        <f t="shared" si="35"/>
        <v>0</v>
      </c>
      <c r="CO29" s="130">
        <f t="shared" si="36"/>
        <v>0</v>
      </c>
      <c r="CP29" s="130">
        <v>27352</v>
      </c>
      <c r="CQ29" s="130">
        <f t="shared" si="37"/>
        <v>15330</v>
      </c>
      <c r="CR29" s="130">
        <f t="shared" si="38"/>
        <v>0</v>
      </c>
      <c r="CS29" s="130">
        <f t="shared" si="39"/>
        <v>0</v>
      </c>
      <c r="CT29" s="130">
        <f t="shared" si="40"/>
        <v>0</v>
      </c>
      <c r="CU29" s="130">
        <f t="shared" si="41"/>
        <v>0</v>
      </c>
      <c r="CV29" s="130">
        <f t="shared" si="42"/>
        <v>0</v>
      </c>
      <c r="CW29" s="130">
        <f t="shared" si="43"/>
        <v>0</v>
      </c>
      <c r="CX29" s="130">
        <f t="shared" si="29"/>
        <v>0</v>
      </c>
      <c r="CY29" s="130">
        <f t="shared" si="26"/>
        <v>0</v>
      </c>
      <c r="CZ29" s="130">
        <f t="shared" si="26"/>
        <v>0</v>
      </c>
      <c r="DA29" s="130">
        <f t="shared" si="26"/>
        <v>0</v>
      </c>
      <c r="DB29" s="130">
        <f aca="true" t="shared" si="44" ref="DB29:DB37">SUM(AX29,+BZ29)</f>
        <v>15330</v>
      </c>
      <c r="DC29" s="130">
        <f aca="true" t="shared" si="45" ref="DC29:DC37">SUM(AY29,+CA29)</f>
        <v>5756</v>
      </c>
      <c r="DD29" s="130">
        <f aca="true" t="shared" si="46" ref="DD29:DD37">SUM(AZ29,+CB29)</f>
        <v>0</v>
      </c>
      <c r="DE29" s="130">
        <f aca="true" t="shared" si="47" ref="DE29:DE37">SUM(BA29,+CC29)</f>
        <v>9574</v>
      </c>
      <c r="DF29" s="130">
        <f aca="true" t="shared" si="48" ref="DF29:DF37">SUM(BB29,+CD29)</f>
        <v>0</v>
      </c>
      <c r="DG29" s="130">
        <f aca="true" t="shared" si="49" ref="DG29:DG37">SUM(BC29,+CE29)</f>
        <v>20877</v>
      </c>
      <c r="DH29" s="130">
        <f aca="true" t="shared" si="50" ref="DH29:DH37">SUM(BD29,+CF29)</f>
        <v>0</v>
      </c>
      <c r="DI29" s="130">
        <f aca="true" t="shared" si="51" ref="DI29:DI37">SUM(BE29,+CG29)</f>
        <v>0</v>
      </c>
      <c r="DJ29" s="130">
        <f aca="true" t="shared" si="52" ref="DJ29:DJ37">SUM(BF29,+CH29)</f>
        <v>15330</v>
      </c>
    </row>
    <row r="30" spans="1:114" s="122" customFormat="1" ht="12" customHeight="1">
      <c r="A30" s="118" t="s">
        <v>42</v>
      </c>
      <c r="B30" s="133" t="s">
        <v>272</v>
      </c>
      <c r="C30" s="118" t="s">
        <v>273</v>
      </c>
      <c r="D30" s="130">
        <f t="shared" si="28"/>
        <v>109242</v>
      </c>
      <c r="E30" s="130">
        <f t="shared" si="0"/>
        <v>6</v>
      </c>
      <c r="F30" s="130">
        <v>0</v>
      </c>
      <c r="G30" s="130">
        <v>0</v>
      </c>
      <c r="H30" s="130">
        <v>0</v>
      </c>
      <c r="I30" s="130">
        <v>0</v>
      </c>
      <c r="J30" s="131" t="s">
        <v>288</v>
      </c>
      <c r="K30" s="130">
        <v>6</v>
      </c>
      <c r="L30" s="130">
        <v>109236</v>
      </c>
      <c r="M30" s="130">
        <f t="shared" si="1"/>
        <v>33581</v>
      </c>
      <c r="N30" s="130">
        <f t="shared" si="2"/>
        <v>5923</v>
      </c>
      <c r="O30" s="130">
        <v>0</v>
      </c>
      <c r="P30" s="130">
        <v>0</v>
      </c>
      <c r="Q30" s="130">
        <v>0</v>
      </c>
      <c r="R30" s="130">
        <v>5923</v>
      </c>
      <c r="S30" s="131" t="s">
        <v>288</v>
      </c>
      <c r="T30" s="130">
        <v>0</v>
      </c>
      <c r="U30" s="130">
        <v>27658</v>
      </c>
      <c r="V30" s="130">
        <f t="shared" si="3"/>
        <v>142823</v>
      </c>
      <c r="W30" s="130">
        <f t="shared" si="4"/>
        <v>5929</v>
      </c>
      <c r="X30" s="130">
        <f t="shared" si="5"/>
        <v>0</v>
      </c>
      <c r="Y30" s="130">
        <f t="shared" si="6"/>
        <v>0</v>
      </c>
      <c r="Z30" s="130">
        <f t="shared" si="7"/>
        <v>0</v>
      </c>
      <c r="AA30" s="130">
        <f t="shared" si="8"/>
        <v>5923</v>
      </c>
      <c r="AB30" s="131" t="s">
        <v>288</v>
      </c>
      <c r="AC30" s="130">
        <f t="shared" si="9"/>
        <v>6</v>
      </c>
      <c r="AD30" s="130">
        <f t="shared" si="10"/>
        <v>136894</v>
      </c>
      <c r="AE30" s="130">
        <f t="shared" si="11"/>
        <v>0</v>
      </c>
      <c r="AF30" s="130">
        <f t="shared" si="12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3"/>
        <v>31788</v>
      </c>
      <c r="AN30" s="130">
        <f t="shared" si="14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5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6"/>
        <v>31788</v>
      </c>
      <c r="AY30" s="130">
        <v>31788</v>
      </c>
      <c r="AZ30" s="130">
        <v>0</v>
      </c>
      <c r="BA30" s="130">
        <v>0</v>
      </c>
      <c r="BB30" s="130">
        <v>0</v>
      </c>
      <c r="BC30" s="130">
        <v>77454</v>
      </c>
      <c r="BD30" s="130">
        <v>0</v>
      </c>
      <c r="BE30" s="130">
        <v>0</v>
      </c>
      <c r="BF30" s="130">
        <f t="shared" si="27"/>
        <v>31788</v>
      </c>
      <c r="BG30" s="130">
        <f t="shared" si="18"/>
        <v>0</v>
      </c>
      <c r="BH30" s="130">
        <f t="shared" si="19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0"/>
        <v>5923</v>
      </c>
      <c r="BP30" s="130">
        <f t="shared" si="21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2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3"/>
        <v>5923</v>
      </c>
      <c r="CA30" s="130">
        <v>5923</v>
      </c>
      <c r="CB30" s="130">
        <v>0</v>
      </c>
      <c r="CC30" s="130">
        <v>0</v>
      </c>
      <c r="CD30" s="130">
        <v>0</v>
      </c>
      <c r="CE30" s="130">
        <v>27658</v>
      </c>
      <c r="CF30" s="130">
        <v>0</v>
      </c>
      <c r="CG30" s="130">
        <v>0</v>
      </c>
      <c r="CH30" s="130">
        <f t="shared" si="24"/>
        <v>5923</v>
      </c>
      <c r="CI30" s="130">
        <f t="shared" si="30"/>
        <v>0</v>
      </c>
      <c r="CJ30" s="130">
        <f t="shared" si="31"/>
        <v>0</v>
      </c>
      <c r="CK30" s="130">
        <f t="shared" si="32"/>
        <v>0</v>
      </c>
      <c r="CL30" s="130">
        <f t="shared" si="33"/>
        <v>0</v>
      </c>
      <c r="CM30" s="130">
        <f t="shared" si="34"/>
        <v>0</v>
      </c>
      <c r="CN30" s="130">
        <f t="shared" si="35"/>
        <v>0</v>
      </c>
      <c r="CO30" s="130">
        <f t="shared" si="36"/>
        <v>0</v>
      </c>
      <c r="CP30" s="130">
        <f aca="true" t="shared" si="53" ref="CP30:CP37">SUM(AL30,+BN30)</f>
        <v>0</v>
      </c>
      <c r="CQ30" s="130">
        <f t="shared" si="37"/>
        <v>37711</v>
      </c>
      <c r="CR30" s="130">
        <f t="shared" si="38"/>
        <v>0</v>
      </c>
      <c r="CS30" s="130">
        <f t="shared" si="39"/>
        <v>0</v>
      </c>
      <c r="CT30" s="130">
        <f t="shared" si="40"/>
        <v>0</v>
      </c>
      <c r="CU30" s="130">
        <f t="shared" si="41"/>
        <v>0</v>
      </c>
      <c r="CV30" s="130">
        <f t="shared" si="42"/>
        <v>0</v>
      </c>
      <c r="CW30" s="130">
        <f t="shared" si="43"/>
        <v>0</v>
      </c>
      <c r="CX30" s="130">
        <f t="shared" si="29"/>
        <v>0</v>
      </c>
      <c r="CY30" s="130">
        <f aca="true" t="shared" si="54" ref="CY30:CY37">SUM(AU30,+BW30)</f>
        <v>0</v>
      </c>
      <c r="CZ30" s="130">
        <f aca="true" t="shared" si="55" ref="CZ30:CZ37">SUM(AV30,+BX30)</f>
        <v>0</v>
      </c>
      <c r="DA30" s="130">
        <f aca="true" t="shared" si="56" ref="DA30:DA37">SUM(AW30,+BY30)</f>
        <v>0</v>
      </c>
      <c r="DB30" s="130">
        <f t="shared" si="44"/>
        <v>37711</v>
      </c>
      <c r="DC30" s="130">
        <f t="shared" si="45"/>
        <v>37711</v>
      </c>
      <c r="DD30" s="130">
        <f t="shared" si="46"/>
        <v>0</v>
      </c>
      <c r="DE30" s="130">
        <f t="shared" si="47"/>
        <v>0</v>
      </c>
      <c r="DF30" s="130">
        <f t="shared" si="48"/>
        <v>0</v>
      </c>
      <c r="DG30" s="130">
        <f t="shared" si="49"/>
        <v>105112</v>
      </c>
      <c r="DH30" s="130">
        <f t="shared" si="50"/>
        <v>0</v>
      </c>
      <c r="DI30" s="130">
        <f t="shared" si="51"/>
        <v>0</v>
      </c>
      <c r="DJ30" s="130">
        <f t="shared" si="52"/>
        <v>37711</v>
      </c>
    </row>
    <row r="31" spans="1:114" s="122" customFormat="1" ht="12" customHeight="1">
      <c r="A31" s="118" t="s">
        <v>42</v>
      </c>
      <c r="B31" s="133" t="s">
        <v>274</v>
      </c>
      <c r="C31" s="118" t="s">
        <v>275</v>
      </c>
      <c r="D31" s="130">
        <f t="shared" si="28"/>
        <v>274971</v>
      </c>
      <c r="E31" s="130">
        <f t="shared" si="0"/>
        <v>17784</v>
      </c>
      <c r="F31" s="130">
        <v>0</v>
      </c>
      <c r="G31" s="130">
        <v>0</v>
      </c>
      <c r="H31" s="130">
        <v>0</v>
      </c>
      <c r="I31" s="130">
        <v>9581</v>
      </c>
      <c r="J31" s="131" t="s">
        <v>288</v>
      </c>
      <c r="K31" s="130">
        <v>8203</v>
      </c>
      <c r="L31" s="130">
        <v>257187</v>
      </c>
      <c r="M31" s="130">
        <f t="shared" si="1"/>
        <v>108977</v>
      </c>
      <c r="N31" s="130">
        <f t="shared" si="2"/>
        <v>11466</v>
      </c>
      <c r="O31" s="130">
        <v>0</v>
      </c>
      <c r="P31" s="130">
        <v>0</v>
      </c>
      <c r="Q31" s="130">
        <v>0</v>
      </c>
      <c r="R31" s="130">
        <v>10936</v>
      </c>
      <c r="S31" s="131" t="s">
        <v>288</v>
      </c>
      <c r="T31" s="130">
        <v>530</v>
      </c>
      <c r="U31" s="130">
        <v>97511</v>
      </c>
      <c r="V31" s="130">
        <f t="shared" si="3"/>
        <v>383948</v>
      </c>
      <c r="W31" s="130">
        <f t="shared" si="4"/>
        <v>29250</v>
      </c>
      <c r="X31" s="130">
        <f t="shared" si="5"/>
        <v>0</v>
      </c>
      <c r="Y31" s="130">
        <f t="shared" si="6"/>
        <v>0</v>
      </c>
      <c r="Z31" s="130">
        <f t="shared" si="7"/>
        <v>0</v>
      </c>
      <c r="AA31" s="130">
        <f t="shared" si="8"/>
        <v>20517</v>
      </c>
      <c r="AB31" s="131" t="s">
        <v>288</v>
      </c>
      <c r="AC31" s="130">
        <f t="shared" si="9"/>
        <v>8733</v>
      </c>
      <c r="AD31" s="130">
        <f t="shared" si="10"/>
        <v>354698</v>
      </c>
      <c r="AE31" s="130">
        <f t="shared" si="11"/>
        <v>0</v>
      </c>
      <c r="AF31" s="130">
        <f t="shared" si="12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3"/>
        <v>263816</v>
      </c>
      <c r="AN31" s="130">
        <f t="shared" si="14"/>
        <v>14786</v>
      </c>
      <c r="AO31" s="130">
        <v>14786</v>
      </c>
      <c r="AP31" s="130">
        <v>0</v>
      </c>
      <c r="AQ31" s="130">
        <v>0</v>
      </c>
      <c r="AR31" s="130">
        <v>0</v>
      </c>
      <c r="AS31" s="130">
        <f t="shared" si="15"/>
        <v>94778</v>
      </c>
      <c r="AT31" s="130">
        <v>0</v>
      </c>
      <c r="AU31" s="130">
        <v>80081</v>
      </c>
      <c r="AV31" s="130">
        <v>14697</v>
      </c>
      <c r="AW31" s="130">
        <v>0</v>
      </c>
      <c r="AX31" s="130">
        <f t="shared" si="16"/>
        <v>154252</v>
      </c>
      <c r="AY31" s="130">
        <v>114420</v>
      </c>
      <c r="AZ31" s="130">
        <v>23155</v>
      </c>
      <c r="BA31" s="130">
        <v>16677</v>
      </c>
      <c r="BB31" s="130">
        <v>0</v>
      </c>
      <c r="BC31" s="130">
        <v>11155</v>
      </c>
      <c r="BD31" s="130">
        <v>0</v>
      </c>
      <c r="BE31" s="130">
        <v>0</v>
      </c>
      <c r="BF31" s="130">
        <f t="shared" si="27"/>
        <v>263816</v>
      </c>
      <c r="BG31" s="130">
        <f t="shared" si="18"/>
        <v>0</v>
      </c>
      <c r="BH31" s="130">
        <f t="shared" si="19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0"/>
        <v>108977</v>
      </c>
      <c r="BP31" s="130">
        <f t="shared" si="21"/>
        <v>1670</v>
      </c>
      <c r="BQ31" s="130">
        <v>1670</v>
      </c>
      <c r="BR31" s="130">
        <v>0</v>
      </c>
      <c r="BS31" s="130">
        <v>0</v>
      </c>
      <c r="BT31" s="130">
        <v>0</v>
      </c>
      <c r="BU31" s="130">
        <f t="shared" si="22"/>
        <v>69849</v>
      </c>
      <c r="BV31" s="130">
        <v>0</v>
      </c>
      <c r="BW31" s="130">
        <v>69849</v>
      </c>
      <c r="BX31" s="130">
        <v>0</v>
      </c>
      <c r="BY31" s="130">
        <v>0</v>
      </c>
      <c r="BZ31" s="130">
        <f t="shared" si="23"/>
        <v>37458</v>
      </c>
      <c r="CA31" s="130">
        <v>11160</v>
      </c>
      <c r="CB31" s="130">
        <v>26298</v>
      </c>
      <c r="CC31" s="130">
        <v>0</v>
      </c>
      <c r="CD31" s="130">
        <v>0</v>
      </c>
      <c r="CE31" s="130">
        <v>0</v>
      </c>
      <c r="CF31" s="130">
        <v>0</v>
      </c>
      <c r="CG31" s="130">
        <v>0</v>
      </c>
      <c r="CH31" s="130">
        <f t="shared" si="24"/>
        <v>108977</v>
      </c>
      <c r="CI31" s="130">
        <f t="shared" si="30"/>
        <v>0</v>
      </c>
      <c r="CJ31" s="130">
        <f t="shared" si="31"/>
        <v>0</v>
      </c>
      <c r="CK31" s="130">
        <f t="shared" si="32"/>
        <v>0</v>
      </c>
      <c r="CL31" s="130">
        <f t="shared" si="33"/>
        <v>0</v>
      </c>
      <c r="CM31" s="130">
        <f t="shared" si="34"/>
        <v>0</v>
      </c>
      <c r="CN31" s="130">
        <f t="shared" si="35"/>
        <v>0</v>
      </c>
      <c r="CO31" s="130">
        <f t="shared" si="36"/>
        <v>0</v>
      </c>
      <c r="CP31" s="130">
        <f t="shared" si="53"/>
        <v>0</v>
      </c>
      <c r="CQ31" s="130">
        <f t="shared" si="37"/>
        <v>372793</v>
      </c>
      <c r="CR31" s="130">
        <f t="shared" si="38"/>
        <v>16456</v>
      </c>
      <c r="CS31" s="130">
        <f t="shared" si="39"/>
        <v>16456</v>
      </c>
      <c r="CT31" s="130">
        <f t="shared" si="40"/>
        <v>0</v>
      </c>
      <c r="CU31" s="130">
        <f t="shared" si="41"/>
        <v>0</v>
      </c>
      <c r="CV31" s="130">
        <f t="shared" si="42"/>
        <v>0</v>
      </c>
      <c r="CW31" s="130">
        <f t="shared" si="43"/>
        <v>164627</v>
      </c>
      <c r="CX31" s="130">
        <f t="shared" si="29"/>
        <v>0</v>
      </c>
      <c r="CY31" s="130">
        <f t="shared" si="54"/>
        <v>149930</v>
      </c>
      <c r="CZ31" s="130">
        <f t="shared" si="55"/>
        <v>14697</v>
      </c>
      <c r="DA31" s="130">
        <f t="shared" si="56"/>
        <v>0</v>
      </c>
      <c r="DB31" s="130">
        <f t="shared" si="44"/>
        <v>191710</v>
      </c>
      <c r="DC31" s="130">
        <f t="shared" si="45"/>
        <v>125580</v>
      </c>
      <c r="DD31" s="130">
        <f t="shared" si="46"/>
        <v>49453</v>
      </c>
      <c r="DE31" s="130">
        <f t="shared" si="47"/>
        <v>16677</v>
      </c>
      <c r="DF31" s="130">
        <f t="shared" si="48"/>
        <v>0</v>
      </c>
      <c r="DG31" s="130">
        <f t="shared" si="49"/>
        <v>11155</v>
      </c>
      <c r="DH31" s="130">
        <f t="shared" si="50"/>
        <v>0</v>
      </c>
      <c r="DI31" s="130">
        <f t="shared" si="51"/>
        <v>0</v>
      </c>
      <c r="DJ31" s="130">
        <f t="shared" si="52"/>
        <v>372793</v>
      </c>
    </row>
    <row r="32" spans="1:114" s="122" customFormat="1" ht="12" customHeight="1">
      <c r="A32" s="118" t="s">
        <v>42</v>
      </c>
      <c r="B32" s="133" t="s">
        <v>276</v>
      </c>
      <c r="C32" s="118" t="s">
        <v>277</v>
      </c>
      <c r="D32" s="130">
        <f t="shared" si="28"/>
        <v>71368</v>
      </c>
      <c r="E32" s="130">
        <f t="shared" si="0"/>
        <v>8090</v>
      </c>
      <c r="F32" s="130">
        <v>0</v>
      </c>
      <c r="G32" s="130">
        <v>0</v>
      </c>
      <c r="H32" s="130">
        <v>0</v>
      </c>
      <c r="I32" s="130">
        <v>0</v>
      </c>
      <c r="J32" s="131" t="s">
        <v>288</v>
      </c>
      <c r="K32" s="130">
        <v>8090</v>
      </c>
      <c r="L32" s="130">
        <v>63278</v>
      </c>
      <c r="M32" s="130">
        <f t="shared" si="1"/>
        <v>13255</v>
      </c>
      <c r="N32" s="130">
        <f t="shared" si="2"/>
        <v>358</v>
      </c>
      <c r="O32" s="130">
        <v>0</v>
      </c>
      <c r="P32" s="130">
        <v>0</v>
      </c>
      <c r="Q32" s="130">
        <v>0</v>
      </c>
      <c r="R32" s="130">
        <v>358</v>
      </c>
      <c r="S32" s="131" t="s">
        <v>288</v>
      </c>
      <c r="T32" s="130">
        <v>0</v>
      </c>
      <c r="U32" s="130">
        <v>12897</v>
      </c>
      <c r="V32" s="130">
        <f t="shared" si="3"/>
        <v>84623</v>
      </c>
      <c r="W32" s="130">
        <f t="shared" si="4"/>
        <v>8448</v>
      </c>
      <c r="X32" s="130">
        <f t="shared" si="5"/>
        <v>0</v>
      </c>
      <c r="Y32" s="130">
        <f t="shared" si="6"/>
        <v>0</v>
      </c>
      <c r="Z32" s="130">
        <f t="shared" si="7"/>
        <v>0</v>
      </c>
      <c r="AA32" s="130">
        <f t="shared" si="8"/>
        <v>358</v>
      </c>
      <c r="AB32" s="131" t="s">
        <v>288</v>
      </c>
      <c r="AC32" s="130">
        <f t="shared" si="9"/>
        <v>8090</v>
      </c>
      <c r="AD32" s="130">
        <f t="shared" si="10"/>
        <v>76175</v>
      </c>
      <c r="AE32" s="130">
        <f t="shared" si="11"/>
        <v>0</v>
      </c>
      <c r="AF32" s="130">
        <f t="shared" si="12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3"/>
        <v>67807</v>
      </c>
      <c r="AN32" s="130">
        <f t="shared" si="14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5"/>
        <v>601</v>
      </c>
      <c r="AT32" s="130">
        <v>601</v>
      </c>
      <c r="AU32" s="130">
        <v>0</v>
      </c>
      <c r="AV32" s="130">
        <v>0</v>
      </c>
      <c r="AW32" s="130">
        <v>0</v>
      </c>
      <c r="AX32" s="130">
        <f t="shared" si="16"/>
        <v>67206</v>
      </c>
      <c r="AY32" s="130">
        <v>31420</v>
      </c>
      <c r="AZ32" s="130">
        <v>32033</v>
      </c>
      <c r="BA32" s="130">
        <v>53</v>
      </c>
      <c r="BB32" s="130">
        <v>3700</v>
      </c>
      <c r="BC32" s="130">
        <v>0</v>
      </c>
      <c r="BD32" s="130">
        <v>0</v>
      </c>
      <c r="BE32" s="130">
        <v>3561</v>
      </c>
      <c r="BF32" s="130">
        <f t="shared" si="27"/>
        <v>71368</v>
      </c>
      <c r="BG32" s="130">
        <f t="shared" si="18"/>
        <v>0</v>
      </c>
      <c r="BH32" s="130">
        <f t="shared" si="19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0"/>
        <v>13255</v>
      </c>
      <c r="BP32" s="130">
        <f t="shared" si="21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2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3"/>
        <v>13255</v>
      </c>
      <c r="CA32" s="130">
        <v>358</v>
      </c>
      <c r="CB32" s="130">
        <v>12897</v>
      </c>
      <c r="CC32" s="130">
        <v>0</v>
      </c>
      <c r="CD32" s="130">
        <v>0</v>
      </c>
      <c r="CE32" s="130">
        <v>0</v>
      </c>
      <c r="CF32" s="130">
        <v>0</v>
      </c>
      <c r="CG32" s="130">
        <v>0</v>
      </c>
      <c r="CH32" s="130">
        <f t="shared" si="24"/>
        <v>13255</v>
      </c>
      <c r="CI32" s="130">
        <f t="shared" si="30"/>
        <v>0</v>
      </c>
      <c r="CJ32" s="130">
        <f t="shared" si="31"/>
        <v>0</v>
      </c>
      <c r="CK32" s="130">
        <f t="shared" si="32"/>
        <v>0</v>
      </c>
      <c r="CL32" s="130">
        <f t="shared" si="33"/>
        <v>0</v>
      </c>
      <c r="CM32" s="130">
        <f t="shared" si="34"/>
        <v>0</v>
      </c>
      <c r="CN32" s="130">
        <f t="shared" si="35"/>
        <v>0</v>
      </c>
      <c r="CO32" s="130">
        <f t="shared" si="36"/>
        <v>0</v>
      </c>
      <c r="CP32" s="130">
        <f t="shared" si="53"/>
        <v>0</v>
      </c>
      <c r="CQ32" s="130">
        <f t="shared" si="37"/>
        <v>81062</v>
      </c>
      <c r="CR32" s="130">
        <f t="shared" si="38"/>
        <v>0</v>
      </c>
      <c r="CS32" s="130">
        <f t="shared" si="39"/>
        <v>0</v>
      </c>
      <c r="CT32" s="130">
        <f t="shared" si="40"/>
        <v>0</v>
      </c>
      <c r="CU32" s="130">
        <f t="shared" si="41"/>
        <v>0</v>
      </c>
      <c r="CV32" s="130">
        <f t="shared" si="42"/>
        <v>0</v>
      </c>
      <c r="CW32" s="130">
        <f t="shared" si="43"/>
        <v>601</v>
      </c>
      <c r="CX32" s="130">
        <f t="shared" si="29"/>
        <v>601</v>
      </c>
      <c r="CY32" s="130">
        <f t="shared" si="54"/>
        <v>0</v>
      </c>
      <c r="CZ32" s="130">
        <f t="shared" si="55"/>
        <v>0</v>
      </c>
      <c r="DA32" s="130">
        <f t="shared" si="56"/>
        <v>0</v>
      </c>
      <c r="DB32" s="130">
        <f t="shared" si="44"/>
        <v>80461</v>
      </c>
      <c r="DC32" s="130">
        <f t="shared" si="45"/>
        <v>31778</v>
      </c>
      <c r="DD32" s="130">
        <f t="shared" si="46"/>
        <v>44930</v>
      </c>
      <c r="DE32" s="130">
        <f t="shared" si="47"/>
        <v>53</v>
      </c>
      <c r="DF32" s="130">
        <f t="shared" si="48"/>
        <v>3700</v>
      </c>
      <c r="DG32" s="130">
        <f t="shared" si="49"/>
        <v>0</v>
      </c>
      <c r="DH32" s="130">
        <f t="shared" si="50"/>
        <v>0</v>
      </c>
      <c r="DI32" s="130">
        <f t="shared" si="51"/>
        <v>3561</v>
      </c>
      <c r="DJ32" s="130">
        <f t="shared" si="52"/>
        <v>84623</v>
      </c>
    </row>
    <row r="33" spans="1:114" s="122" customFormat="1" ht="12" customHeight="1">
      <c r="A33" s="118" t="s">
        <v>42</v>
      </c>
      <c r="B33" s="133" t="s">
        <v>278</v>
      </c>
      <c r="C33" s="118" t="s">
        <v>279</v>
      </c>
      <c r="D33" s="130">
        <f t="shared" si="28"/>
        <v>367203</v>
      </c>
      <c r="E33" s="130">
        <f t="shared" si="0"/>
        <v>80</v>
      </c>
      <c r="F33" s="130">
        <v>0</v>
      </c>
      <c r="G33" s="130">
        <v>0</v>
      </c>
      <c r="H33" s="130">
        <v>0</v>
      </c>
      <c r="I33" s="130">
        <v>80</v>
      </c>
      <c r="J33" s="131" t="s">
        <v>288</v>
      </c>
      <c r="K33" s="130">
        <v>0</v>
      </c>
      <c r="L33" s="130">
        <v>367123</v>
      </c>
      <c r="M33" s="130">
        <f t="shared" si="1"/>
        <v>9671</v>
      </c>
      <c r="N33" s="130">
        <f t="shared" si="2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288</v>
      </c>
      <c r="T33" s="130">
        <v>0</v>
      </c>
      <c r="U33" s="130">
        <v>9671</v>
      </c>
      <c r="V33" s="130">
        <f t="shared" si="3"/>
        <v>376874</v>
      </c>
      <c r="W33" s="130">
        <f t="shared" si="4"/>
        <v>80</v>
      </c>
      <c r="X33" s="130">
        <f t="shared" si="5"/>
        <v>0</v>
      </c>
      <c r="Y33" s="130">
        <f t="shared" si="6"/>
        <v>0</v>
      </c>
      <c r="Z33" s="130">
        <f t="shared" si="7"/>
        <v>0</v>
      </c>
      <c r="AA33" s="130">
        <f t="shared" si="8"/>
        <v>80</v>
      </c>
      <c r="AB33" s="131" t="s">
        <v>288</v>
      </c>
      <c r="AC33" s="130">
        <f t="shared" si="9"/>
        <v>0</v>
      </c>
      <c r="AD33" s="130">
        <f t="shared" si="10"/>
        <v>376794</v>
      </c>
      <c r="AE33" s="130">
        <f t="shared" si="11"/>
        <v>0</v>
      </c>
      <c r="AF33" s="130">
        <f t="shared" si="12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3"/>
        <v>367203</v>
      </c>
      <c r="AN33" s="130">
        <f t="shared" si="14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5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6"/>
        <v>367203</v>
      </c>
      <c r="AY33" s="130">
        <v>61058</v>
      </c>
      <c r="AZ33" s="130">
        <v>289906</v>
      </c>
      <c r="BA33" s="130">
        <v>16239</v>
      </c>
      <c r="BB33" s="130">
        <v>0</v>
      </c>
      <c r="BC33" s="130">
        <v>0</v>
      </c>
      <c r="BD33" s="130">
        <v>0</v>
      </c>
      <c r="BE33" s="130">
        <v>0</v>
      </c>
      <c r="BF33" s="130">
        <f t="shared" si="27"/>
        <v>367203</v>
      </c>
      <c r="BG33" s="130">
        <f t="shared" si="18"/>
        <v>0</v>
      </c>
      <c r="BH33" s="130">
        <f t="shared" si="19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0"/>
        <v>9671</v>
      </c>
      <c r="BP33" s="130">
        <f t="shared" si="21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2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3"/>
        <v>9671</v>
      </c>
      <c r="CA33" s="130">
        <v>1953</v>
      </c>
      <c r="CB33" s="130">
        <v>7718</v>
      </c>
      <c r="CC33" s="130">
        <v>0</v>
      </c>
      <c r="CD33" s="130">
        <v>0</v>
      </c>
      <c r="CE33" s="130">
        <v>0</v>
      </c>
      <c r="CF33" s="130">
        <v>0</v>
      </c>
      <c r="CG33" s="130">
        <v>0</v>
      </c>
      <c r="CH33" s="130">
        <f t="shared" si="24"/>
        <v>9671</v>
      </c>
      <c r="CI33" s="130">
        <f t="shared" si="30"/>
        <v>0</v>
      </c>
      <c r="CJ33" s="130">
        <f t="shared" si="31"/>
        <v>0</v>
      </c>
      <c r="CK33" s="130">
        <f t="shared" si="32"/>
        <v>0</v>
      </c>
      <c r="CL33" s="130">
        <f t="shared" si="33"/>
        <v>0</v>
      </c>
      <c r="CM33" s="130">
        <f t="shared" si="34"/>
        <v>0</v>
      </c>
      <c r="CN33" s="130">
        <f t="shared" si="35"/>
        <v>0</v>
      </c>
      <c r="CO33" s="130">
        <f t="shared" si="36"/>
        <v>0</v>
      </c>
      <c r="CP33" s="130">
        <f t="shared" si="53"/>
        <v>0</v>
      </c>
      <c r="CQ33" s="130">
        <f t="shared" si="37"/>
        <v>376874</v>
      </c>
      <c r="CR33" s="130">
        <f t="shared" si="38"/>
        <v>0</v>
      </c>
      <c r="CS33" s="130">
        <f t="shared" si="39"/>
        <v>0</v>
      </c>
      <c r="CT33" s="130">
        <f t="shared" si="40"/>
        <v>0</v>
      </c>
      <c r="CU33" s="130">
        <f t="shared" si="41"/>
        <v>0</v>
      </c>
      <c r="CV33" s="130">
        <f t="shared" si="42"/>
        <v>0</v>
      </c>
      <c r="CW33" s="130">
        <f t="shared" si="43"/>
        <v>0</v>
      </c>
      <c r="CX33" s="130">
        <f t="shared" si="29"/>
        <v>0</v>
      </c>
      <c r="CY33" s="130">
        <f t="shared" si="54"/>
        <v>0</v>
      </c>
      <c r="CZ33" s="130">
        <f t="shared" si="55"/>
        <v>0</v>
      </c>
      <c r="DA33" s="130">
        <f t="shared" si="56"/>
        <v>0</v>
      </c>
      <c r="DB33" s="130">
        <f t="shared" si="44"/>
        <v>376874</v>
      </c>
      <c r="DC33" s="130">
        <f t="shared" si="45"/>
        <v>63011</v>
      </c>
      <c r="DD33" s="130">
        <f t="shared" si="46"/>
        <v>297624</v>
      </c>
      <c r="DE33" s="130">
        <f t="shared" si="47"/>
        <v>16239</v>
      </c>
      <c r="DF33" s="130">
        <f t="shared" si="48"/>
        <v>0</v>
      </c>
      <c r="DG33" s="130">
        <f t="shared" si="49"/>
        <v>0</v>
      </c>
      <c r="DH33" s="130">
        <f t="shared" si="50"/>
        <v>0</v>
      </c>
      <c r="DI33" s="130">
        <f t="shared" si="51"/>
        <v>0</v>
      </c>
      <c r="DJ33" s="130">
        <f t="shared" si="52"/>
        <v>376874</v>
      </c>
    </row>
    <row r="34" spans="1:114" s="122" customFormat="1" ht="12" customHeight="1">
      <c r="A34" s="118" t="s">
        <v>42</v>
      </c>
      <c r="B34" s="133" t="s">
        <v>280</v>
      </c>
      <c r="C34" s="118" t="s">
        <v>281</v>
      </c>
      <c r="D34" s="130">
        <f t="shared" si="28"/>
        <v>80808</v>
      </c>
      <c r="E34" s="130">
        <f t="shared" si="0"/>
        <v>0</v>
      </c>
      <c r="F34" s="130">
        <v>0</v>
      </c>
      <c r="G34" s="130">
        <v>0</v>
      </c>
      <c r="H34" s="130">
        <v>0</v>
      </c>
      <c r="I34" s="130">
        <v>0</v>
      </c>
      <c r="J34" s="131" t="s">
        <v>288</v>
      </c>
      <c r="K34" s="130">
        <v>0</v>
      </c>
      <c r="L34" s="130">
        <v>80808</v>
      </c>
      <c r="M34" s="130">
        <f t="shared" si="1"/>
        <v>25458</v>
      </c>
      <c r="N34" s="130">
        <f t="shared" si="2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288</v>
      </c>
      <c r="T34" s="130">
        <v>0</v>
      </c>
      <c r="U34" s="130">
        <v>25458</v>
      </c>
      <c r="V34" s="130">
        <f t="shared" si="3"/>
        <v>106266</v>
      </c>
      <c r="W34" s="130">
        <f t="shared" si="4"/>
        <v>0</v>
      </c>
      <c r="X34" s="130">
        <f t="shared" si="5"/>
        <v>0</v>
      </c>
      <c r="Y34" s="130">
        <f t="shared" si="6"/>
        <v>0</v>
      </c>
      <c r="Z34" s="130">
        <f t="shared" si="7"/>
        <v>0</v>
      </c>
      <c r="AA34" s="130">
        <f t="shared" si="8"/>
        <v>0</v>
      </c>
      <c r="AB34" s="131" t="s">
        <v>288</v>
      </c>
      <c r="AC34" s="130">
        <f t="shared" si="9"/>
        <v>0</v>
      </c>
      <c r="AD34" s="130">
        <f t="shared" si="10"/>
        <v>106266</v>
      </c>
      <c r="AE34" s="130">
        <f t="shared" si="11"/>
        <v>0</v>
      </c>
      <c r="AF34" s="130">
        <f t="shared" si="12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3"/>
        <v>0</v>
      </c>
      <c r="AN34" s="130">
        <f t="shared" si="14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5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6"/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80808</v>
      </c>
      <c r="BD34" s="130">
        <v>0</v>
      </c>
      <c r="BE34" s="130">
        <v>0</v>
      </c>
      <c r="BF34" s="130">
        <f t="shared" si="27"/>
        <v>0</v>
      </c>
      <c r="BG34" s="130">
        <f t="shared" si="18"/>
        <v>0</v>
      </c>
      <c r="BH34" s="130">
        <f t="shared" si="19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0"/>
        <v>0</v>
      </c>
      <c r="BP34" s="130">
        <f t="shared" si="21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2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3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25458</v>
      </c>
      <c r="CF34" s="130">
        <v>0</v>
      </c>
      <c r="CG34" s="130">
        <v>0</v>
      </c>
      <c r="CH34" s="130">
        <f t="shared" si="24"/>
        <v>0</v>
      </c>
      <c r="CI34" s="130">
        <f t="shared" si="30"/>
        <v>0</v>
      </c>
      <c r="CJ34" s="130">
        <f t="shared" si="31"/>
        <v>0</v>
      </c>
      <c r="CK34" s="130">
        <f t="shared" si="32"/>
        <v>0</v>
      </c>
      <c r="CL34" s="130">
        <f t="shared" si="33"/>
        <v>0</v>
      </c>
      <c r="CM34" s="130">
        <f t="shared" si="34"/>
        <v>0</v>
      </c>
      <c r="CN34" s="130">
        <f t="shared" si="35"/>
        <v>0</v>
      </c>
      <c r="CO34" s="130">
        <f t="shared" si="36"/>
        <v>0</v>
      </c>
      <c r="CP34" s="130">
        <f t="shared" si="53"/>
        <v>0</v>
      </c>
      <c r="CQ34" s="130">
        <f t="shared" si="37"/>
        <v>0</v>
      </c>
      <c r="CR34" s="130">
        <f t="shared" si="38"/>
        <v>0</v>
      </c>
      <c r="CS34" s="130">
        <f t="shared" si="39"/>
        <v>0</v>
      </c>
      <c r="CT34" s="130">
        <f t="shared" si="40"/>
        <v>0</v>
      </c>
      <c r="CU34" s="130">
        <f t="shared" si="41"/>
        <v>0</v>
      </c>
      <c r="CV34" s="130">
        <f t="shared" si="42"/>
        <v>0</v>
      </c>
      <c r="CW34" s="130">
        <f t="shared" si="43"/>
        <v>0</v>
      </c>
      <c r="CX34" s="130">
        <f t="shared" si="29"/>
        <v>0</v>
      </c>
      <c r="CY34" s="130">
        <f t="shared" si="54"/>
        <v>0</v>
      </c>
      <c r="CZ34" s="130">
        <f t="shared" si="55"/>
        <v>0</v>
      </c>
      <c r="DA34" s="130">
        <f t="shared" si="56"/>
        <v>0</v>
      </c>
      <c r="DB34" s="130">
        <f t="shared" si="44"/>
        <v>0</v>
      </c>
      <c r="DC34" s="130">
        <f t="shared" si="45"/>
        <v>0</v>
      </c>
      <c r="DD34" s="130">
        <f t="shared" si="46"/>
        <v>0</v>
      </c>
      <c r="DE34" s="130">
        <f t="shared" si="47"/>
        <v>0</v>
      </c>
      <c r="DF34" s="130">
        <f t="shared" si="48"/>
        <v>0</v>
      </c>
      <c r="DG34" s="130">
        <f t="shared" si="49"/>
        <v>106266</v>
      </c>
      <c r="DH34" s="130">
        <f t="shared" si="50"/>
        <v>0</v>
      </c>
      <c r="DI34" s="130">
        <f t="shared" si="51"/>
        <v>0</v>
      </c>
      <c r="DJ34" s="130">
        <f t="shared" si="52"/>
        <v>0</v>
      </c>
    </row>
    <row r="35" spans="1:114" s="122" customFormat="1" ht="12" customHeight="1">
      <c r="A35" s="118" t="s">
        <v>42</v>
      </c>
      <c r="B35" s="133" t="s">
        <v>282</v>
      </c>
      <c r="C35" s="118" t="s">
        <v>283</v>
      </c>
      <c r="D35" s="130">
        <f t="shared" si="28"/>
        <v>57809</v>
      </c>
      <c r="E35" s="130">
        <f t="shared" si="0"/>
        <v>4681</v>
      </c>
      <c r="F35" s="130">
        <v>2934</v>
      </c>
      <c r="G35" s="130">
        <v>0</v>
      </c>
      <c r="H35" s="130">
        <v>0</v>
      </c>
      <c r="I35" s="130">
        <v>0</v>
      </c>
      <c r="J35" s="131" t="s">
        <v>288</v>
      </c>
      <c r="K35" s="130">
        <v>1747</v>
      </c>
      <c r="L35" s="130">
        <v>53128</v>
      </c>
      <c r="M35" s="130">
        <f t="shared" si="1"/>
        <v>24483</v>
      </c>
      <c r="N35" s="130">
        <f t="shared" si="2"/>
        <v>4593</v>
      </c>
      <c r="O35" s="130">
        <v>4593</v>
      </c>
      <c r="P35" s="130">
        <v>0</v>
      </c>
      <c r="Q35" s="130">
        <v>0</v>
      </c>
      <c r="R35" s="130">
        <v>0</v>
      </c>
      <c r="S35" s="131" t="s">
        <v>288</v>
      </c>
      <c r="T35" s="130">
        <v>0</v>
      </c>
      <c r="U35" s="130">
        <v>19890</v>
      </c>
      <c r="V35" s="130">
        <f t="shared" si="3"/>
        <v>82292</v>
      </c>
      <c r="W35" s="130">
        <f t="shared" si="4"/>
        <v>9274</v>
      </c>
      <c r="X35" s="130">
        <f t="shared" si="5"/>
        <v>7527</v>
      </c>
      <c r="Y35" s="130">
        <f t="shared" si="6"/>
        <v>0</v>
      </c>
      <c r="Z35" s="130">
        <f t="shared" si="7"/>
        <v>0</v>
      </c>
      <c r="AA35" s="130">
        <f t="shared" si="8"/>
        <v>0</v>
      </c>
      <c r="AB35" s="131" t="s">
        <v>288</v>
      </c>
      <c r="AC35" s="130">
        <f t="shared" si="9"/>
        <v>1747</v>
      </c>
      <c r="AD35" s="130">
        <f t="shared" si="10"/>
        <v>73018</v>
      </c>
      <c r="AE35" s="130">
        <f t="shared" si="11"/>
        <v>0</v>
      </c>
      <c r="AF35" s="130">
        <f t="shared" si="12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3"/>
        <v>57809</v>
      </c>
      <c r="AN35" s="130">
        <f t="shared" si="14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5"/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f t="shared" si="16"/>
        <v>57809</v>
      </c>
      <c r="AY35" s="130">
        <v>14745</v>
      </c>
      <c r="AZ35" s="130">
        <v>38091</v>
      </c>
      <c r="BA35" s="130">
        <v>4198</v>
      </c>
      <c r="BB35" s="130">
        <v>775</v>
      </c>
      <c r="BC35" s="130">
        <v>0</v>
      </c>
      <c r="BD35" s="130">
        <v>0</v>
      </c>
      <c r="BE35" s="130">
        <v>0</v>
      </c>
      <c r="BF35" s="130">
        <f t="shared" si="27"/>
        <v>57809</v>
      </c>
      <c r="BG35" s="130">
        <f t="shared" si="18"/>
        <v>0</v>
      </c>
      <c r="BH35" s="130">
        <f t="shared" si="19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0"/>
        <v>24483</v>
      </c>
      <c r="BP35" s="130">
        <f t="shared" si="21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2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3"/>
        <v>24483</v>
      </c>
      <c r="CA35" s="130">
        <v>1680</v>
      </c>
      <c r="CB35" s="130">
        <v>22803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f t="shared" si="24"/>
        <v>24483</v>
      </c>
      <c r="CI35" s="130">
        <f t="shared" si="30"/>
        <v>0</v>
      </c>
      <c r="CJ35" s="130">
        <f t="shared" si="31"/>
        <v>0</v>
      </c>
      <c r="CK35" s="130">
        <f t="shared" si="32"/>
        <v>0</v>
      </c>
      <c r="CL35" s="130">
        <f t="shared" si="33"/>
        <v>0</v>
      </c>
      <c r="CM35" s="130">
        <f t="shared" si="34"/>
        <v>0</v>
      </c>
      <c r="CN35" s="130">
        <f t="shared" si="35"/>
        <v>0</v>
      </c>
      <c r="CO35" s="130">
        <f t="shared" si="36"/>
        <v>0</v>
      </c>
      <c r="CP35" s="130">
        <f t="shared" si="53"/>
        <v>0</v>
      </c>
      <c r="CQ35" s="130">
        <f t="shared" si="37"/>
        <v>82292</v>
      </c>
      <c r="CR35" s="130">
        <f t="shared" si="38"/>
        <v>0</v>
      </c>
      <c r="CS35" s="130">
        <f t="shared" si="39"/>
        <v>0</v>
      </c>
      <c r="CT35" s="130">
        <f t="shared" si="40"/>
        <v>0</v>
      </c>
      <c r="CU35" s="130">
        <f t="shared" si="41"/>
        <v>0</v>
      </c>
      <c r="CV35" s="130">
        <f t="shared" si="42"/>
        <v>0</v>
      </c>
      <c r="CW35" s="130">
        <f t="shared" si="43"/>
        <v>0</v>
      </c>
      <c r="CX35" s="130">
        <f t="shared" si="29"/>
        <v>0</v>
      </c>
      <c r="CY35" s="130">
        <f t="shared" si="54"/>
        <v>0</v>
      </c>
      <c r="CZ35" s="130">
        <f t="shared" si="55"/>
        <v>0</v>
      </c>
      <c r="DA35" s="130">
        <f t="shared" si="56"/>
        <v>0</v>
      </c>
      <c r="DB35" s="130">
        <f t="shared" si="44"/>
        <v>82292</v>
      </c>
      <c r="DC35" s="130">
        <f t="shared" si="45"/>
        <v>16425</v>
      </c>
      <c r="DD35" s="130">
        <f t="shared" si="46"/>
        <v>60894</v>
      </c>
      <c r="DE35" s="130">
        <f t="shared" si="47"/>
        <v>4198</v>
      </c>
      <c r="DF35" s="130">
        <f t="shared" si="48"/>
        <v>775</v>
      </c>
      <c r="DG35" s="130">
        <f t="shared" si="49"/>
        <v>0</v>
      </c>
      <c r="DH35" s="130">
        <f t="shared" si="50"/>
        <v>0</v>
      </c>
      <c r="DI35" s="130">
        <f t="shared" si="51"/>
        <v>0</v>
      </c>
      <c r="DJ35" s="130">
        <f t="shared" si="52"/>
        <v>82292</v>
      </c>
    </row>
    <row r="36" spans="1:114" s="122" customFormat="1" ht="12" customHeight="1">
      <c r="A36" s="118" t="s">
        <v>42</v>
      </c>
      <c r="B36" s="133" t="s">
        <v>284</v>
      </c>
      <c r="C36" s="118" t="s">
        <v>285</v>
      </c>
      <c r="D36" s="130">
        <f t="shared" si="28"/>
        <v>66351</v>
      </c>
      <c r="E36" s="130">
        <f t="shared" si="0"/>
        <v>0</v>
      </c>
      <c r="F36" s="130">
        <v>0</v>
      </c>
      <c r="G36" s="130">
        <v>0</v>
      </c>
      <c r="H36" s="130">
        <v>0</v>
      </c>
      <c r="I36" s="130">
        <v>0</v>
      </c>
      <c r="J36" s="131" t="s">
        <v>288</v>
      </c>
      <c r="K36" s="130">
        <v>0</v>
      </c>
      <c r="L36" s="130">
        <v>66351</v>
      </c>
      <c r="M36" s="130">
        <f t="shared" si="1"/>
        <v>16750</v>
      </c>
      <c r="N36" s="130">
        <f t="shared" si="2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288</v>
      </c>
      <c r="T36" s="130">
        <v>0</v>
      </c>
      <c r="U36" s="130">
        <v>16750</v>
      </c>
      <c r="V36" s="130">
        <f t="shared" si="3"/>
        <v>83101</v>
      </c>
      <c r="W36" s="130">
        <f t="shared" si="4"/>
        <v>0</v>
      </c>
      <c r="X36" s="130">
        <f t="shared" si="5"/>
        <v>0</v>
      </c>
      <c r="Y36" s="130">
        <f t="shared" si="6"/>
        <v>0</v>
      </c>
      <c r="Z36" s="130">
        <f t="shared" si="7"/>
        <v>0</v>
      </c>
      <c r="AA36" s="130">
        <f t="shared" si="8"/>
        <v>0</v>
      </c>
      <c r="AB36" s="131" t="s">
        <v>288</v>
      </c>
      <c r="AC36" s="130">
        <f t="shared" si="9"/>
        <v>0</v>
      </c>
      <c r="AD36" s="130">
        <f t="shared" si="10"/>
        <v>83101</v>
      </c>
      <c r="AE36" s="130">
        <f t="shared" si="11"/>
        <v>0</v>
      </c>
      <c r="AF36" s="130">
        <f t="shared" si="12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3"/>
        <v>66351</v>
      </c>
      <c r="AN36" s="130">
        <f t="shared" si="14"/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f t="shared" si="15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6"/>
        <v>66351</v>
      </c>
      <c r="AY36" s="130">
        <v>38328</v>
      </c>
      <c r="AZ36" s="130">
        <v>25625</v>
      </c>
      <c r="BA36" s="130">
        <v>2398</v>
      </c>
      <c r="BB36" s="130">
        <v>0</v>
      </c>
      <c r="BC36" s="130">
        <v>0</v>
      </c>
      <c r="BD36" s="130">
        <v>0</v>
      </c>
      <c r="BE36" s="130">
        <v>0</v>
      </c>
      <c r="BF36" s="130">
        <f t="shared" si="27"/>
        <v>66351</v>
      </c>
      <c r="BG36" s="130">
        <f t="shared" si="18"/>
        <v>0</v>
      </c>
      <c r="BH36" s="130">
        <f t="shared" si="19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0"/>
        <v>0</v>
      </c>
      <c r="BP36" s="130">
        <f t="shared" si="21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2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3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16750</v>
      </c>
      <c r="CF36" s="130">
        <v>0</v>
      </c>
      <c r="CG36" s="130">
        <v>0</v>
      </c>
      <c r="CH36" s="130">
        <f t="shared" si="24"/>
        <v>0</v>
      </c>
      <c r="CI36" s="130">
        <f t="shared" si="30"/>
        <v>0</v>
      </c>
      <c r="CJ36" s="130">
        <f t="shared" si="31"/>
        <v>0</v>
      </c>
      <c r="CK36" s="130">
        <f t="shared" si="32"/>
        <v>0</v>
      </c>
      <c r="CL36" s="130">
        <f t="shared" si="33"/>
        <v>0</v>
      </c>
      <c r="CM36" s="130">
        <f t="shared" si="34"/>
        <v>0</v>
      </c>
      <c r="CN36" s="130">
        <f t="shared" si="35"/>
        <v>0</v>
      </c>
      <c r="CO36" s="130">
        <f t="shared" si="36"/>
        <v>0</v>
      </c>
      <c r="CP36" s="130">
        <f t="shared" si="53"/>
        <v>0</v>
      </c>
      <c r="CQ36" s="130">
        <f t="shared" si="37"/>
        <v>66351</v>
      </c>
      <c r="CR36" s="130">
        <f t="shared" si="38"/>
        <v>0</v>
      </c>
      <c r="CS36" s="130">
        <f t="shared" si="39"/>
        <v>0</v>
      </c>
      <c r="CT36" s="130">
        <f t="shared" si="40"/>
        <v>0</v>
      </c>
      <c r="CU36" s="130">
        <f t="shared" si="41"/>
        <v>0</v>
      </c>
      <c r="CV36" s="130">
        <f t="shared" si="42"/>
        <v>0</v>
      </c>
      <c r="CW36" s="130">
        <f t="shared" si="43"/>
        <v>0</v>
      </c>
      <c r="CX36" s="130">
        <f t="shared" si="29"/>
        <v>0</v>
      </c>
      <c r="CY36" s="130">
        <f t="shared" si="54"/>
        <v>0</v>
      </c>
      <c r="CZ36" s="130">
        <f t="shared" si="55"/>
        <v>0</v>
      </c>
      <c r="DA36" s="130">
        <f t="shared" si="56"/>
        <v>0</v>
      </c>
      <c r="DB36" s="130">
        <f t="shared" si="44"/>
        <v>66351</v>
      </c>
      <c r="DC36" s="130">
        <f t="shared" si="45"/>
        <v>38328</v>
      </c>
      <c r="DD36" s="130">
        <f t="shared" si="46"/>
        <v>25625</v>
      </c>
      <c r="DE36" s="130">
        <f t="shared" si="47"/>
        <v>2398</v>
      </c>
      <c r="DF36" s="130">
        <f t="shared" si="48"/>
        <v>0</v>
      </c>
      <c r="DG36" s="130">
        <f t="shared" si="49"/>
        <v>16750</v>
      </c>
      <c r="DH36" s="130">
        <f t="shared" si="50"/>
        <v>0</v>
      </c>
      <c r="DI36" s="130">
        <f t="shared" si="51"/>
        <v>0</v>
      </c>
      <c r="DJ36" s="130">
        <f t="shared" si="52"/>
        <v>66351</v>
      </c>
    </row>
    <row r="37" spans="1:114" s="122" customFormat="1" ht="12" customHeight="1">
      <c r="A37" s="118" t="s">
        <v>42</v>
      </c>
      <c r="B37" s="133" t="s">
        <v>286</v>
      </c>
      <c r="C37" s="118" t="s">
        <v>287</v>
      </c>
      <c r="D37" s="130">
        <f t="shared" si="28"/>
        <v>30574</v>
      </c>
      <c r="E37" s="130">
        <f t="shared" si="0"/>
        <v>4441</v>
      </c>
      <c r="F37" s="130">
        <v>0</v>
      </c>
      <c r="G37" s="130">
        <v>0</v>
      </c>
      <c r="H37" s="130">
        <v>0</v>
      </c>
      <c r="I37" s="130">
        <v>2145</v>
      </c>
      <c r="J37" s="131" t="s">
        <v>288</v>
      </c>
      <c r="K37" s="130">
        <v>2296</v>
      </c>
      <c r="L37" s="130">
        <v>26133</v>
      </c>
      <c r="M37" s="130">
        <f t="shared" si="1"/>
        <v>0</v>
      </c>
      <c r="N37" s="130">
        <f t="shared" si="2"/>
        <v>0</v>
      </c>
      <c r="O37" s="130">
        <v>0</v>
      </c>
      <c r="P37" s="130">
        <v>0</v>
      </c>
      <c r="Q37" s="130">
        <v>0</v>
      </c>
      <c r="R37" s="130">
        <v>0</v>
      </c>
      <c r="S37" s="131" t="s">
        <v>288</v>
      </c>
      <c r="T37" s="130">
        <v>0</v>
      </c>
      <c r="U37" s="130">
        <v>0</v>
      </c>
      <c r="V37" s="130">
        <f t="shared" si="3"/>
        <v>30574</v>
      </c>
      <c r="W37" s="130">
        <f t="shared" si="4"/>
        <v>4441</v>
      </c>
      <c r="X37" s="130">
        <f t="shared" si="5"/>
        <v>0</v>
      </c>
      <c r="Y37" s="130">
        <f t="shared" si="6"/>
        <v>0</v>
      </c>
      <c r="Z37" s="130">
        <f t="shared" si="7"/>
        <v>0</v>
      </c>
      <c r="AA37" s="130">
        <f t="shared" si="8"/>
        <v>2145</v>
      </c>
      <c r="AB37" s="131" t="s">
        <v>288</v>
      </c>
      <c r="AC37" s="130">
        <f t="shared" si="9"/>
        <v>2296</v>
      </c>
      <c r="AD37" s="130">
        <f t="shared" si="10"/>
        <v>26133</v>
      </c>
      <c r="AE37" s="130">
        <f t="shared" si="11"/>
        <v>8442</v>
      </c>
      <c r="AF37" s="130">
        <f t="shared" si="12"/>
        <v>8442</v>
      </c>
      <c r="AG37" s="130">
        <v>0</v>
      </c>
      <c r="AH37" s="130">
        <v>0</v>
      </c>
      <c r="AI37" s="130">
        <v>0</v>
      </c>
      <c r="AJ37" s="130">
        <v>8442</v>
      </c>
      <c r="AK37" s="130">
        <v>0</v>
      </c>
      <c r="AL37" s="130">
        <v>0</v>
      </c>
      <c r="AM37" s="130">
        <f t="shared" si="13"/>
        <v>20107</v>
      </c>
      <c r="AN37" s="130">
        <f t="shared" si="14"/>
        <v>2919</v>
      </c>
      <c r="AO37" s="130">
        <v>0</v>
      </c>
      <c r="AP37" s="130">
        <v>2919</v>
      </c>
      <c r="AQ37" s="130">
        <v>0</v>
      </c>
      <c r="AR37" s="130">
        <v>0</v>
      </c>
      <c r="AS37" s="130">
        <f t="shared" si="15"/>
        <v>9772</v>
      </c>
      <c r="AT37" s="130">
        <v>759</v>
      </c>
      <c r="AU37" s="130">
        <v>9013</v>
      </c>
      <c r="AV37" s="130">
        <v>0</v>
      </c>
      <c r="AW37" s="130">
        <v>0</v>
      </c>
      <c r="AX37" s="130">
        <f t="shared" si="16"/>
        <v>7416</v>
      </c>
      <c r="AY37" s="130">
        <v>2129</v>
      </c>
      <c r="AZ37" s="130">
        <v>1993</v>
      </c>
      <c r="BA37" s="130">
        <v>294</v>
      </c>
      <c r="BB37" s="130">
        <v>3000</v>
      </c>
      <c r="BC37" s="130">
        <v>0</v>
      </c>
      <c r="BD37" s="130">
        <v>0</v>
      </c>
      <c r="BE37" s="130">
        <v>2025</v>
      </c>
      <c r="BF37" s="130">
        <f t="shared" si="27"/>
        <v>30574</v>
      </c>
      <c r="BG37" s="130">
        <f t="shared" si="18"/>
        <v>0</v>
      </c>
      <c r="BH37" s="130">
        <f t="shared" si="19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0"/>
        <v>0</v>
      </c>
      <c r="BP37" s="130">
        <f t="shared" si="21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2"/>
        <v>0</v>
      </c>
      <c r="BV37" s="130">
        <v>0</v>
      </c>
      <c r="BW37" s="130">
        <v>0</v>
      </c>
      <c r="BX37" s="130">
        <v>0</v>
      </c>
      <c r="BY37" s="130">
        <v>0</v>
      </c>
      <c r="BZ37" s="130">
        <f t="shared" si="23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f t="shared" si="24"/>
        <v>0</v>
      </c>
      <c r="CI37" s="130">
        <f t="shared" si="30"/>
        <v>8442</v>
      </c>
      <c r="CJ37" s="130">
        <f t="shared" si="31"/>
        <v>8442</v>
      </c>
      <c r="CK37" s="130">
        <f t="shared" si="32"/>
        <v>0</v>
      </c>
      <c r="CL37" s="130">
        <f t="shared" si="33"/>
        <v>0</v>
      </c>
      <c r="CM37" s="130">
        <f t="shared" si="34"/>
        <v>0</v>
      </c>
      <c r="CN37" s="130">
        <f t="shared" si="35"/>
        <v>8442</v>
      </c>
      <c r="CO37" s="130">
        <f t="shared" si="36"/>
        <v>0</v>
      </c>
      <c r="CP37" s="130">
        <f t="shared" si="53"/>
        <v>0</v>
      </c>
      <c r="CQ37" s="130">
        <f t="shared" si="37"/>
        <v>20107</v>
      </c>
      <c r="CR37" s="130">
        <f t="shared" si="38"/>
        <v>2919</v>
      </c>
      <c r="CS37" s="130">
        <f t="shared" si="39"/>
        <v>0</v>
      </c>
      <c r="CT37" s="130">
        <f t="shared" si="40"/>
        <v>2919</v>
      </c>
      <c r="CU37" s="130">
        <f t="shared" si="41"/>
        <v>0</v>
      </c>
      <c r="CV37" s="130">
        <f t="shared" si="42"/>
        <v>0</v>
      </c>
      <c r="CW37" s="130">
        <f t="shared" si="43"/>
        <v>9772</v>
      </c>
      <c r="CX37" s="130">
        <f t="shared" si="29"/>
        <v>759</v>
      </c>
      <c r="CY37" s="130">
        <f t="shared" si="54"/>
        <v>9013</v>
      </c>
      <c r="CZ37" s="130">
        <f t="shared" si="55"/>
        <v>0</v>
      </c>
      <c r="DA37" s="130">
        <f t="shared" si="56"/>
        <v>0</v>
      </c>
      <c r="DB37" s="130">
        <f t="shared" si="44"/>
        <v>7416</v>
      </c>
      <c r="DC37" s="130">
        <f t="shared" si="45"/>
        <v>2129</v>
      </c>
      <c r="DD37" s="130">
        <f t="shared" si="46"/>
        <v>1993</v>
      </c>
      <c r="DE37" s="130">
        <f t="shared" si="47"/>
        <v>294</v>
      </c>
      <c r="DF37" s="130">
        <f t="shared" si="48"/>
        <v>3000</v>
      </c>
      <c r="DG37" s="130">
        <f t="shared" si="49"/>
        <v>0</v>
      </c>
      <c r="DH37" s="130">
        <f t="shared" si="50"/>
        <v>0</v>
      </c>
      <c r="DI37" s="130">
        <f t="shared" si="51"/>
        <v>2025</v>
      </c>
      <c r="DJ37" s="130">
        <f t="shared" si="52"/>
        <v>30574</v>
      </c>
    </row>
  </sheetData>
  <sheetProtection/>
  <autoFilter ref="A6:DJ37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42</v>
      </c>
      <c r="B7" s="191" t="s">
        <v>43</v>
      </c>
      <c r="C7" s="190" t="s">
        <v>289</v>
      </c>
      <c r="D7" s="192">
        <f>SUM(D8:D53)</f>
        <v>1082171</v>
      </c>
      <c r="E7" s="192">
        <f>SUM(E8:E53)</f>
        <v>904562</v>
      </c>
      <c r="F7" s="192">
        <f>SUM(F8:F53)</f>
        <v>119576</v>
      </c>
      <c r="G7" s="192">
        <f>SUM(G8:G53)</f>
        <v>0</v>
      </c>
      <c r="H7" s="192">
        <f>SUM(H8:H53)</f>
        <v>139200</v>
      </c>
      <c r="I7" s="192">
        <f>SUM(I8:I53)</f>
        <v>554298</v>
      </c>
      <c r="J7" s="192">
        <f>SUM(J8:J53)</f>
        <v>2494295</v>
      </c>
      <c r="K7" s="192">
        <f>SUM(K8:K53)</f>
        <v>91488</v>
      </c>
      <c r="L7" s="192">
        <f>SUM(L8:L53)</f>
        <v>177609</v>
      </c>
      <c r="M7" s="192">
        <f>SUM(M8:M53)</f>
        <v>100987</v>
      </c>
      <c r="N7" s="192">
        <f>SUM(N8:N53)</f>
        <v>88595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51347</v>
      </c>
      <c r="S7" s="192">
        <f>SUM(S8:S53)</f>
        <v>1071962</v>
      </c>
      <c r="T7" s="192">
        <f>SUM(T8:T53)</f>
        <v>37248</v>
      </c>
      <c r="U7" s="192">
        <f>SUM(U8:U53)</f>
        <v>12392</v>
      </c>
      <c r="V7" s="192">
        <f>SUM(V8:V53)</f>
        <v>1183158</v>
      </c>
      <c r="W7" s="192">
        <f>SUM(W8:W53)</f>
        <v>993157</v>
      </c>
      <c r="X7" s="192">
        <f>SUM(X8:X53)</f>
        <v>119576</v>
      </c>
      <c r="Y7" s="192">
        <f>SUM(Y8:Y53)</f>
        <v>0</v>
      </c>
      <c r="Z7" s="192">
        <f>SUM(Z8:Z53)</f>
        <v>139200</v>
      </c>
      <c r="AA7" s="192">
        <f>SUM(AA8:AA53)</f>
        <v>605645</v>
      </c>
      <c r="AB7" s="192">
        <f>SUM(AB8:AB53)</f>
        <v>3566257</v>
      </c>
      <c r="AC7" s="192">
        <f>SUM(AC8:AC53)</f>
        <v>128736</v>
      </c>
      <c r="AD7" s="192">
        <f>SUM(AD8:AD53)</f>
        <v>190001</v>
      </c>
      <c r="AE7" s="192">
        <f>SUM(AE8:AE53)</f>
        <v>904354</v>
      </c>
      <c r="AF7" s="192">
        <f>SUM(AF8:AF53)</f>
        <v>859267</v>
      </c>
      <c r="AG7" s="192">
        <f>SUM(AG8:AG53)</f>
        <v>2649</v>
      </c>
      <c r="AH7" s="192">
        <f>SUM(AH8:AH53)</f>
        <v>496636</v>
      </c>
      <c r="AI7" s="192">
        <f>SUM(AI8:AI53)</f>
        <v>95586</v>
      </c>
      <c r="AJ7" s="192">
        <f>SUM(AJ8:AJ53)</f>
        <v>264396</v>
      </c>
      <c r="AK7" s="192">
        <f>SUM(AK8:AK53)</f>
        <v>45087</v>
      </c>
      <c r="AL7" s="192" t="s">
        <v>288</v>
      </c>
      <c r="AM7" s="192">
        <f>SUM(AM8:AM53)</f>
        <v>2616072</v>
      </c>
      <c r="AN7" s="192">
        <f>SUM(AN8:AN53)</f>
        <v>528775</v>
      </c>
      <c r="AO7" s="192">
        <f>SUM(AO8:AO53)</f>
        <v>346173</v>
      </c>
      <c r="AP7" s="192">
        <f>SUM(AP8:AP53)</f>
        <v>0</v>
      </c>
      <c r="AQ7" s="192">
        <f>SUM(AQ8:AQ53)</f>
        <v>133776</v>
      </c>
      <c r="AR7" s="192">
        <f>SUM(AR8:AR53)</f>
        <v>48826</v>
      </c>
      <c r="AS7" s="192">
        <f>SUM(AS8:AS53)</f>
        <v>1298841</v>
      </c>
      <c r="AT7" s="192">
        <f>SUM(AT8:AT53)</f>
        <v>0</v>
      </c>
      <c r="AU7" s="192">
        <f>SUM(AU8:AU53)</f>
        <v>1109376</v>
      </c>
      <c r="AV7" s="192">
        <f>SUM(AV8:AV53)</f>
        <v>189465</v>
      </c>
      <c r="AW7" s="192">
        <f>SUM(AW8:AW53)</f>
        <v>0</v>
      </c>
      <c r="AX7" s="192">
        <f>SUM(AX8:AX53)</f>
        <v>788456</v>
      </c>
      <c r="AY7" s="192">
        <f>SUM(AY8:AY53)</f>
        <v>44065</v>
      </c>
      <c r="AZ7" s="192">
        <f>SUM(AZ8:AZ53)</f>
        <v>689623</v>
      </c>
      <c r="BA7" s="192">
        <f>SUM(BA8:BA53)</f>
        <v>45601</v>
      </c>
      <c r="BB7" s="192">
        <f>SUM(BB8:BB53)</f>
        <v>9167</v>
      </c>
      <c r="BC7" s="192" t="s">
        <v>288</v>
      </c>
      <c r="BD7" s="192">
        <f>SUM(BD8:BD53)</f>
        <v>0</v>
      </c>
      <c r="BE7" s="192">
        <f>SUM(BE8:BE53)</f>
        <v>56040</v>
      </c>
      <c r="BF7" s="192">
        <f>SUM(BF8:BF53)</f>
        <v>3576466</v>
      </c>
      <c r="BG7" s="192">
        <f>SUM(BG8:BG53)</f>
        <v>5854</v>
      </c>
      <c r="BH7" s="192">
        <f>SUM(BH8:BH53)</f>
        <v>5854</v>
      </c>
      <c r="BI7" s="192">
        <f>SUM(BI8:BI53)</f>
        <v>0</v>
      </c>
      <c r="BJ7" s="192">
        <f>SUM(BJ8:BJ53)</f>
        <v>5854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288</v>
      </c>
      <c r="BO7" s="192">
        <f>SUM(BO8:BO53)</f>
        <v>1068103</v>
      </c>
      <c r="BP7" s="192">
        <f>SUM(BP8:BP53)</f>
        <v>318946</v>
      </c>
      <c r="BQ7" s="192">
        <f>SUM(BQ8:BQ53)</f>
        <v>311688</v>
      </c>
      <c r="BR7" s="192">
        <f>SUM(BR8:BR53)</f>
        <v>0</v>
      </c>
      <c r="BS7" s="192">
        <f>SUM(BS8:BS53)</f>
        <v>7258</v>
      </c>
      <c r="BT7" s="192">
        <f>SUM(BT8:BT53)</f>
        <v>0</v>
      </c>
      <c r="BU7" s="192">
        <f>SUM(BU8:BU53)</f>
        <v>558593</v>
      </c>
      <c r="BV7" s="192">
        <f>SUM(BV8:BV53)</f>
        <v>0</v>
      </c>
      <c r="BW7" s="192">
        <f>SUM(BW8:BW53)</f>
        <v>558593</v>
      </c>
      <c r="BX7" s="192">
        <f>SUM(BX8:BX53)</f>
        <v>0</v>
      </c>
      <c r="BY7" s="192">
        <f>SUM(BY8:BY53)</f>
        <v>0</v>
      </c>
      <c r="BZ7" s="192">
        <f>SUM(BZ8:BZ53)</f>
        <v>190564</v>
      </c>
      <c r="CA7" s="192">
        <f>SUM(CA8:CA53)</f>
        <v>25552</v>
      </c>
      <c r="CB7" s="192">
        <f>SUM(CB8:CB53)</f>
        <v>149701</v>
      </c>
      <c r="CC7" s="192">
        <f>SUM(CC8:CC53)</f>
        <v>0</v>
      </c>
      <c r="CD7" s="192">
        <f>SUM(CD8:CD53)</f>
        <v>15311</v>
      </c>
      <c r="CE7" s="192" t="s">
        <v>288</v>
      </c>
      <c r="CF7" s="192">
        <f>SUM(CF8:CF53)</f>
        <v>0</v>
      </c>
      <c r="CG7" s="192">
        <f>SUM(CG8:CG53)</f>
        <v>98992</v>
      </c>
      <c r="CH7" s="192">
        <f>SUM(CH8:CH53)</f>
        <v>1172949</v>
      </c>
      <c r="CI7" s="192">
        <f>SUM(CI8:CI53)</f>
        <v>910208</v>
      </c>
      <c r="CJ7" s="192">
        <f>SUM(CJ8:CJ53)</f>
        <v>865121</v>
      </c>
      <c r="CK7" s="192">
        <f>SUM(CK8:CK53)</f>
        <v>2649</v>
      </c>
      <c r="CL7" s="192">
        <f>SUM(CL8:CL53)</f>
        <v>502490</v>
      </c>
      <c r="CM7" s="192">
        <f>SUM(CM8:CM53)</f>
        <v>95586</v>
      </c>
      <c r="CN7" s="192">
        <f>SUM(CN8:CN53)</f>
        <v>264396</v>
      </c>
      <c r="CO7" s="192">
        <f>SUM(CO8:CO53)</f>
        <v>45087</v>
      </c>
      <c r="CP7" s="192" t="s">
        <v>288</v>
      </c>
      <c r="CQ7" s="192">
        <f>SUM(CQ8:CQ53)</f>
        <v>3684175</v>
      </c>
      <c r="CR7" s="192">
        <f>SUM(CR8:CR53)</f>
        <v>847721</v>
      </c>
      <c r="CS7" s="192">
        <f>SUM(CS8:CS53)</f>
        <v>657861</v>
      </c>
      <c r="CT7" s="192">
        <f>SUM(CT8:CT53)</f>
        <v>0</v>
      </c>
      <c r="CU7" s="192">
        <f>SUM(CU8:CU53)</f>
        <v>141034</v>
      </c>
      <c r="CV7" s="192">
        <f>SUM(CV8:CV53)</f>
        <v>48826</v>
      </c>
      <c r="CW7" s="192">
        <f>SUM(CW8:CW53)</f>
        <v>1857434</v>
      </c>
      <c r="CX7" s="192">
        <f>SUM(CX8:CX53)</f>
        <v>0</v>
      </c>
      <c r="CY7" s="192">
        <f>SUM(CY8:CY53)</f>
        <v>1667969</v>
      </c>
      <c r="CZ7" s="192">
        <f>SUM(CZ8:CZ53)</f>
        <v>189465</v>
      </c>
      <c r="DA7" s="192">
        <f>SUM(DA8:DA53)</f>
        <v>0</v>
      </c>
      <c r="DB7" s="192">
        <f>SUM(DB8:DB53)</f>
        <v>979020</v>
      </c>
      <c r="DC7" s="192">
        <f>SUM(DC8:DC53)</f>
        <v>69617</v>
      </c>
      <c r="DD7" s="192">
        <f>SUM(DD8:DD53)</f>
        <v>839324</v>
      </c>
      <c r="DE7" s="192">
        <f>SUM(DE8:DE53)</f>
        <v>45601</v>
      </c>
      <c r="DF7" s="192">
        <f>SUM(DF8:DF53)</f>
        <v>24478</v>
      </c>
      <c r="DG7" s="192" t="s">
        <v>288</v>
      </c>
      <c r="DH7" s="192">
        <f>SUM(DH8:DH53)</f>
        <v>0</v>
      </c>
      <c r="DI7" s="192">
        <f>SUM(DI8:DI53)</f>
        <v>155032</v>
      </c>
      <c r="DJ7" s="192">
        <f>SUM(DJ8:DJ53)</f>
        <v>4749415</v>
      </c>
    </row>
    <row r="8" spans="1:114" s="122" customFormat="1" ht="12" customHeight="1">
      <c r="A8" s="118" t="s">
        <v>42</v>
      </c>
      <c r="B8" s="133" t="s">
        <v>44</v>
      </c>
      <c r="C8" s="118" t="s">
        <v>45</v>
      </c>
      <c r="D8" s="120">
        <f aca="true" t="shared" si="0" ref="D8:D17">SUM(E8,+L8)</f>
        <v>0</v>
      </c>
      <c r="E8" s="120">
        <f aca="true" t="shared" si="1" ref="E8:E17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17">SUM(N8,+U8)</f>
        <v>0</v>
      </c>
      <c r="N8" s="120">
        <f aca="true" t="shared" si="3" ref="N8:N17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0">
        <v>263103</v>
      </c>
      <c r="T8" s="120">
        <v>0</v>
      </c>
      <c r="U8" s="120">
        <v>0</v>
      </c>
      <c r="V8" s="120">
        <f aca="true" t="shared" si="4" ref="V8:V17">+SUM(D8,M8)</f>
        <v>0</v>
      </c>
      <c r="W8" s="120">
        <f aca="true" t="shared" si="5" ref="W8:W17">+SUM(E8,N8)</f>
        <v>0</v>
      </c>
      <c r="X8" s="120">
        <f aca="true" t="shared" si="6" ref="X8:X17">+SUM(F8,O8)</f>
        <v>0</v>
      </c>
      <c r="Y8" s="120">
        <f aca="true" t="shared" si="7" ref="Y8:Y17">+SUM(G8,P8)</f>
        <v>0</v>
      </c>
      <c r="Z8" s="120">
        <f aca="true" t="shared" si="8" ref="Z8:Z17">+SUM(H8,Q8)</f>
        <v>0</v>
      </c>
      <c r="AA8" s="120">
        <f aca="true" t="shared" si="9" ref="AA8:AA17">+SUM(I8,R8)</f>
        <v>0</v>
      </c>
      <c r="AB8" s="120">
        <f aca="true" t="shared" si="10" ref="AB8:AB17">+SUM(J8,S8)</f>
        <v>263103</v>
      </c>
      <c r="AC8" s="120">
        <f aca="true" t="shared" si="11" ref="AC8:AC17">+SUM(K8,T8)</f>
        <v>0</v>
      </c>
      <c r="AD8" s="120">
        <f aca="true" t="shared" si="12" ref="AD8:AD17">+SUM(L8,U8)</f>
        <v>0</v>
      </c>
      <c r="AE8" s="120">
        <f aca="true" t="shared" si="13" ref="AE8:AE17">SUM(AF8,+AK8)</f>
        <v>0</v>
      </c>
      <c r="AF8" s="120">
        <f aca="true" t="shared" si="14" ref="AF8:AF17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288</v>
      </c>
      <c r="AM8" s="120">
        <f aca="true" t="shared" si="15" ref="AM8:AM17">SUM(AN8,AS8,AW8,AX8,BD8)</f>
        <v>0</v>
      </c>
      <c r="AN8" s="120">
        <f aca="true" t="shared" si="16" ref="AN8:AN17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17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17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288</v>
      </c>
      <c r="BD8" s="120">
        <v>0</v>
      </c>
      <c r="BE8" s="120">
        <v>0</v>
      </c>
      <c r="BF8" s="120">
        <f aca="true" t="shared" si="19" ref="BF8:BF17">SUM(AE8,+AM8,+BE8)</f>
        <v>0</v>
      </c>
      <c r="BG8" s="120">
        <f aca="true" t="shared" si="20" ref="BG8:BG17">SUM(BH8,+BM8)</f>
        <v>0</v>
      </c>
      <c r="BH8" s="120">
        <f aca="true" t="shared" si="21" ref="BH8:BH17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288</v>
      </c>
      <c r="BO8" s="120">
        <f aca="true" t="shared" si="22" ref="BO8:BO17">SUM(BP8,BU8,BY8,BZ8,CF8)</f>
        <v>198296</v>
      </c>
      <c r="BP8" s="120">
        <f aca="true" t="shared" si="23" ref="BP8:BP17">SUM(BQ8:BT8)</f>
        <v>132325</v>
      </c>
      <c r="BQ8" s="120">
        <v>132325</v>
      </c>
      <c r="BR8" s="120">
        <v>0</v>
      </c>
      <c r="BS8" s="120">
        <v>0</v>
      </c>
      <c r="BT8" s="120">
        <v>0</v>
      </c>
      <c r="BU8" s="120">
        <f aca="true" t="shared" si="24" ref="BU8:BU17">SUM(BV8:BX8)</f>
        <v>51630</v>
      </c>
      <c r="BV8" s="120">
        <v>0</v>
      </c>
      <c r="BW8" s="120">
        <v>51630</v>
      </c>
      <c r="BX8" s="120">
        <v>0</v>
      </c>
      <c r="BY8" s="120">
        <v>0</v>
      </c>
      <c r="BZ8" s="120">
        <f aca="true" t="shared" si="25" ref="BZ8:BZ17">SUM(CA8:CD8)</f>
        <v>14341</v>
      </c>
      <c r="CA8" s="120">
        <v>0</v>
      </c>
      <c r="CB8" s="120">
        <v>0</v>
      </c>
      <c r="CC8" s="120">
        <v>0</v>
      </c>
      <c r="CD8" s="120">
        <v>14341</v>
      </c>
      <c r="CE8" s="121" t="s">
        <v>288</v>
      </c>
      <c r="CF8" s="120">
        <v>0</v>
      </c>
      <c r="CG8" s="120">
        <v>64807</v>
      </c>
      <c r="CH8" s="120">
        <f aca="true" t="shared" si="26" ref="CH8:CH17">SUM(BG8,+BO8,+CG8)</f>
        <v>263103</v>
      </c>
      <c r="CI8" s="120">
        <f aca="true" t="shared" si="27" ref="CI8:CI17">SUM(AE8,+BG8)</f>
        <v>0</v>
      </c>
      <c r="CJ8" s="120">
        <f aca="true" t="shared" si="28" ref="CJ8:CJ17">SUM(AF8,+BH8)</f>
        <v>0</v>
      </c>
      <c r="CK8" s="120">
        <f aca="true" t="shared" si="29" ref="CK8:CK17">SUM(AG8,+BI8)</f>
        <v>0</v>
      </c>
      <c r="CL8" s="120">
        <f aca="true" t="shared" si="30" ref="CL8:CL17">SUM(AH8,+BJ8)</f>
        <v>0</v>
      </c>
      <c r="CM8" s="120">
        <f aca="true" t="shared" si="31" ref="CM8:CM17">SUM(AI8,+BK8)</f>
        <v>0</v>
      </c>
      <c r="CN8" s="120">
        <f aca="true" t="shared" si="32" ref="CN8:CN17">SUM(AJ8,+BL8)</f>
        <v>0</v>
      </c>
      <c r="CO8" s="120">
        <f aca="true" t="shared" si="33" ref="CO8:CO17">SUM(AK8,+BM8)</f>
        <v>0</v>
      </c>
      <c r="CP8" s="121" t="s">
        <v>288</v>
      </c>
      <c r="CQ8" s="120">
        <f aca="true" t="shared" si="34" ref="CQ8:CQ17">SUM(AM8,+BO8)</f>
        <v>198296</v>
      </c>
      <c r="CR8" s="120">
        <f aca="true" t="shared" si="35" ref="CR8:CR17">SUM(AN8,+BP8)</f>
        <v>132325</v>
      </c>
      <c r="CS8" s="120">
        <f aca="true" t="shared" si="36" ref="CS8:CS17">SUM(AO8,+BQ8)</f>
        <v>132325</v>
      </c>
      <c r="CT8" s="120">
        <f aca="true" t="shared" si="37" ref="CT8:CT17">SUM(AP8,+BR8)</f>
        <v>0</v>
      </c>
      <c r="CU8" s="120">
        <f aca="true" t="shared" si="38" ref="CU8:CU17">SUM(AQ8,+BS8)</f>
        <v>0</v>
      </c>
      <c r="CV8" s="120">
        <f aca="true" t="shared" si="39" ref="CV8:CV17">SUM(AR8,+BT8)</f>
        <v>0</v>
      </c>
      <c r="CW8" s="120">
        <f aca="true" t="shared" si="40" ref="CW8:CW17">SUM(AS8,+BU8)</f>
        <v>51630</v>
      </c>
      <c r="CX8" s="120">
        <f aca="true" t="shared" si="41" ref="CX8:CX17">SUM(AT8,+BV8)</f>
        <v>0</v>
      </c>
      <c r="CY8" s="120">
        <f aca="true" t="shared" si="42" ref="CY8:CY17">SUM(AU8,+BW8)</f>
        <v>51630</v>
      </c>
      <c r="CZ8" s="120">
        <f aca="true" t="shared" si="43" ref="CZ8:CZ17">SUM(AV8,+BX8)</f>
        <v>0</v>
      </c>
      <c r="DA8" s="120">
        <f aca="true" t="shared" si="44" ref="DA8:DA17">SUM(AW8,+BY8)</f>
        <v>0</v>
      </c>
      <c r="DB8" s="120">
        <f aca="true" t="shared" si="45" ref="DB8:DB17">SUM(AX8,+BZ8)</f>
        <v>14341</v>
      </c>
      <c r="DC8" s="120">
        <f aca="true" t="shared" si="46" ref="DC8:DC17">SUM(AY8,+CA8)</f>
        <v>0</v>
      </c>
      <c r="DD8" s="120">
        <f aca="true" t="shared" si="47" ref="DD8:DD17">SUM(AZ8,+CB8)</f>
        <v>0</v>
      </c>
      <c r="DE8" s="120">
        <f aca="true" t="shared" si="48" ref="DE8:DE17">SUM(BA8,+CC8)</f>
        <v>0</v>
      </c>
      <c r="DF8" s="120">
        <f aca="true" t="shared" si="49" ref="DF8:DF17">SUM(BB8,+CD8)</f>
        <v>14341</v>
      </c>
      <c r="DG8" s="121" t="s">
        <v>288</v>
      </c>
      <c r="DH8" s="120">
        <f aca="true" t="shared" si="50" ref="DH8:DH17">SUM(BD8,+CF8)</f>
        <v>0</v>
      </c>
      <c r="DI8" s="120">
        <f aca="true" t="shared" si="51" ref="DI8:DI17">SUM(BE8,+CG8)</f>
        <v>64807</v>
      </c>
      <c r="DJ8" s="120">
        <f aca="true" t="shared" si="52" ref="DJ8:DJ17">SUM(BF8,+CH8)</f>
        <v>263103</v>
      </c>
    </row>
    <row r="9" spans="1:114" s="122" customFormat="1" ht="12" customHeight="1">
      <c r="A9" s="118" t="s">
        <v>42</v>
      </c>
      <c r="B9" s="133" t="s">
        <v>46</v>
      </c>
      <c r="C9" s="118" t="s">
        <v>47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26615</v>
      </c>
      <c r="N9" s="120">
        <f t="shared" si="3"/>
        <v>26615</v>
      </c>
      <c r="O9" s="120">
        <v>0</v>
      </c>
      <c r="P9" s="120">
        <v>0</v>
      </c>
      <c r="Q9" s="120">
        <v>0</v>
      </c>
      <c r="R9" s="120">
        <v>1547</v>
      </c>
      <c r="S9" s="120">
        <v>152270</v>
      </c>
      <c r="T9" s="120">
        <v>25068</v>
      </c>
      <c r="U9" s="120">
        <v>0</v>
      </c>
      <c r="V9" s="120">
        <f t="shared" si="4"/>
        <v>26615</v>
      </c>
      <c r="W9" s="120">
        <f t="shared" si="5"/>
        <v>26615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1547</v>
      </c>
      <c r="AB9" s="120">
        <f t="shared" si="10"/>
        <v>152270</v>
      </c>
      <c r="AC9" s="120">
        <f t="shared" si="11"/>
        <v>25068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288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288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288</v>
      </c>
      <c r="BO9" s="120">
        <f t="shared" si="22"/>
        <v>162356</v>
      </c>
      <c r="BP9" s="120">
        <f t="shared" si="23"/>
        <v>59820</v>
      </c>
      <c r="BQ9" s="120">
        <v>59820</v>
      </c>
      <c r="BR9" s="120">
        <v>0</v>
      </c>
      <c r="BS9" s="120">
        <v>0</v>
      </c>
      <c r="BT9" s="120">
        <v>0</v>
      </c>
      <c r="BU9" s="120">
        <f t="shared" si="24"/>
        <v>98363</v>
      </c>
      <c r="BV9" s="120">
        <v>0</v>
      </c>
      <c r="BW9" s="120">
        <v>98363</v>
      </c>
      <c r="BX9" s="120">
        <v>0</v>
      </c>
      <c r="BY9" s="120">
        <v>0</v>
      </c>
      <c r="BZ9" s="120">
        <f t="shared" si="25"/>
        <v>4173</v>
      </c>
      <c r="CA9" s="120">
        <v>0</v>
      </c>
      <c r="CB9" s="120">
        <v>4173</v>
      </c>
      <c r="CC9" s="120">
        <v>0</v>
      </c>
      <c r="CD9" s="120">
        <v>0</v>
      </c>
      <c r="CE9" s="121" t="s">
        <v>288</v>
      </c>
      <c r="CF9" s="120">
        <v>0</v>
      </c>
      <c r="CG9" s="120">
        <v>16529</v>
      </c>
      <c r="CH9" s="120">
        <f t="shared" si="26"/>
        <v>178885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288</v>
      </c>
      <c r="CQ9" s="120">
        <f t="shared" si="34"/>
        <v>162356</v>
      </c>
      <c r="CR9" s="120">
        <f t="shared" si="35"/>
        <v>59820</v>
      </c>
      <c r="CS9" s="120">
        <f t="shared" si="36"/>
        <v>59820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98363</v>
      </c>
      <c r="CX9" s="120">
        <f t="shared" si="41"/>
        <v>0</v>
      </c>
      <c r="CY9" s="120">
        <f t="shared" si="42"/>
        <v>98363</v>
      </c>
      <c r="CZ9" s="120">
        <f t="shared" si="43"/>
        <v>0</v>
      </c>
      <c r="DA9" s="120">
        <f t="shared" si="44"/>
        <v>0</v>
      </c>
      <c r="DB9" s="120">
        <f t="shared" si="45"/>
        <v>4173</v>
      </c>
      <c r="DC9" s="120">
        <f t="shared" si="46"/>
        <v>0</v>
      </c>
      <c r="DD9" s="120">
        <f t="shared" si="47"/>
        <v>4173</v>
      </c>
      <c r="DE9" s="120">
        <f t="shared" si="48"/>
        <v>0</v>
      </c>
      <c r="DF9" s="120">
        <f t="shared" si="49"/>
        <v>0</v>
      </c>
      <c r="DG9" s="121" t="s">
        <v>288</v>
      </c>
      <c r="DH9" s="120">
        <f t="shared" si="50"/>
        <v>0</v>
      </c>
      <c r="DI9" s="120">
        <f t="shared" si="51"/>
        <v>16529</v>
      </c>
      <c r="DJ9" s="120">
        <f t="shared" si="52"/>
        <v>178885</v>
      </c>
    </row>
    <row r="10" spans="1:114" s="122" customFormat="1" ht="12" customHeight="1">
      <c r="A10" s="118" t="s">
        <v>42</v>
      </c>
      <c r="B10" s="133" t="s">
        <v>48</v>
      </c>
      <c r="C10" s="118" t="s">
        <v>49</v>
      </c>
      <c r="D10" s="120">
        <f t="shared" si="0"/>
        <v>43666</v>
      </c>
      <c r="E10" s="120">
        <f t="shared" si="1"/>
        <v>34534</v>
      </c>
      <c r="F10" s="120">
        <v>0</v>
      </c>
      <c r="G10" s="120">
        <v>0</v>
      </c>
      <c r="H10" s="120">
        <v>0</v>
      </c>
      <c r="I10" s="120">
        <v>11131</v>
      </c>
      <c r="J10" s="120">
        <v>153873</v>
      </c>
      <c r="K10" s="120">
        <v>23403</v>
      </c>
      <c r="L10" s="120">
        <v>9132</v>
      </c>
      <c r="M10" s="120">
        <f t="shared" si="2"/>
        <v>29816</v>
      </c>
      <c r="N10" s="120">
        <f t="shared" si="3"/>
        <v>26735</v>
      </c>
      <c r="O10" s="120">
        <v>0</v>
      </c>
      <c r="P10" s="120">
        <v>0</v>
      </c>
      <c r="Q10" s="120">
        <v>0</v>
      </c>
      <c r="R10" s="120">
        <v>26735</v>
      </c>
      <c r="S10" s="120">
        <v>57017</v>
      </c>
      <c r="T10" s="120">
        <v>0</v>
      </c>
      <c r="U10" s="120">
        <v>3081</v>
      </c>
      <c r="V10" s="120">
        <f t="shared" si="4"/>
        <v>73482</v>
      </c>
      <c r="W10" s="120">
        <f t="shared" si="5"/>
        <v>61269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37866</v>
      </c>
      <c r="AB10" s="120">
        <f t="shared" si="10"/>
        <v>210890</v>
      </c>
      <c r="AC10" s="120">
        <f t="shared" si="11"/>
        <v>23403</v>
      </c>
      <c r="AD10" s="120">
        <f t="shared" si="12"/>
        <v>12213</v>
      </c>
      <c r="AE10" s="120">
        <f t="shared" si="13"/>
        <v>28258</v>
      </c>
      <c r="AF10" s="120">
        <f t="shared" si="14"/>
        <v>28258</v>
      </c>
      <c r="AG10" s="120">
        <v>2649</v>
      </c>
      <c r="AH10" s="120">
        <v>24613</v>
      </c>
      <c r="AI10" s="120">
        <v>996</v>
      </c>
      <c r="AJ10" s="120">
        <v>0</v>
      </c>
      <c r="AK10" s="120">
        <v>0</v>
      </c>
      <c r="AL10" s="121" t="s">
        <v>288</v>
      </c>
      <c r="AM10" s="120">
        <f t="shared" si="15"/>
        <v>148159</v>
      </c>
      <c r="AN10" s="120">
        <f t="shared" si="16"/>
        <v>43677</v>
      </c>
      <c r="AO10" s="120">
        <v>13982</v>
      </c>
      <c r="AP10" s="120">
        <v>0</v>
      </c>
      <c r="AQ10" s="120">
        <v>21260</v>
      </c>
      <c r="AR10" s="120">
        <v>8435</v>
      </c>
      <c r="AS10" s="120">
        <f t="shared" si="17"/>
        <v>38979</v>
      </c>
      <c r="AT10" s="120">
        <v>0</v>
      </c>
      <c r="AU10" s="120">
        <v>35791</v>
      </c>
      <c r="AV10" s="120">
        <v>3188</v>
      </c>
      <c r="AW10" s="120">
        <v>0</v>
      </c>
      <c r="AX10" s="120">
        <f t="shared" si="18"/>
        <v>65503</v>
      </c>
      <c r="AY10" s="120">
        <v>44065</v>
      </c>
      <c r="AZ10" s="120">
        <v>18908</v>
      </c>
      <c r="BA10" s="120">
        <v>2530</v>
      </c>
      <c r="BB10" s="120">
        <v>0</v>
      </c>
      <c r="BC10" s="121" t="s">
        <v>288</v>
      </c>
      <c r="BD10" s="120">
        <v>0</v>
      </c>
      <c r="BE10" s="120">
        <v>21122</v>
      </c>
      <c r="BF10" s="120">
        <f t="shared" si="19"/>
        <v>197539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288</v>
      </c>
      <c r="BO10" s="120">
        <f t="shared" si="22"/>
        <v>79292</v>
      </c>
      <c r="BP10" s="120">
        <f t="shared" si="23"/>
        <v>19171</v>
      </c>
      <c r="BQ10" s="120">
        <v>11913</v>
      </c>
      <c r="BR10" s="120">
        <v>0</v>
      </c>
      <c r="BS10" s="120">
        <v>7258</v>
      </c>
      <c r="BT10" s="120">
        <v>0</v>
      </c>
      <c r="BU10" s="120">
        <f t="shared" si="24"/>
        <v>25593</v>
      </c>
      <c r="BV10" s="120">
        <v>0</v>
      </c>
      <c r="BW10" s="120">
        <v>25593</v>
      </c>
      <c r="BX10" s="120">
        <v>0</v>
      </c>
      <c r="BY10" s="120">
        <v>0</v>
      </c>
      <c r="BZ10" s="120">
        <f t="shared" si="25"/>
        <v>34528</v>
      </c>
      <c r="CA10" s="120">
        <v>25552</v>
      </c>
      <c r="CB10" s="120">
        <v>8976</v>
      </c>
      <c r="CC10" s="120">
        <v>0</v>
      </c>
      <c r="CD10" s="120">
        <v>0</v>
      </c>
      <c r="CE10" s="121" t="s">
        <v>288</v>
      </c>
      <c r="CF10" s="120">
        <v>0</v>
      </c>
      <c r="CG10" s="120">
        <v>7541</v>
      </c>
      <c r="CH10" s="120">
        <f t="shared" si="26"/>
        <v>86833</v>
      </c>
      <c r="CI10" s="120">
        <f t="shared" si="27"/>
        <v>28258</v>
      </c>
      <c r="CJ10" s="120">
        <f t="shared" si="28"/>
        <v>28258</v>
      </c>
      <c r="CK10" s="120">
        <f t="shared" si="29"/>
        <v>2649</v>
      </c>
      <c r="CL10" s="120">
        <f t="shared" si="30"/>
        <v>24613</v>
      </c>
      <c r="CM10" s="120">
        <f t="shared" si="31"/>
        <v>996</v>
      </c>
      <c r="CN10" s="120">
        <f t="shared" si="32"/>
        <v>0</v>
      </c>
      <c r="CO10" s="120">
        <f t="shared" si="33"/>
        <v>0</v>
      </c>
      <c r="CP10" s="121" t="s">
        <v>288</v>
      </c>
      <c r="CQ10" s="120">
        <f t="shared" si="34"/>
        <v>227451</v>
      </c>
      <c r="CR10" s="120">
        <f t="shared" si="35"/>
        <v>62848</v>
      </c>
      <c r="CS10" s="120">
        <f t="shared" si="36"/>
        <v>25895</v>
      </c>
      <c r="CT10" s="120">
        <f t="shared" si="37"/>
        <v>0</v>
      </c>
      <c r="CU10" s="120">
        <f t="shared" si="38"/>
        <v>28518</v>
      </c>
      <c r="CV10" s="120">
        <f t="shared" si="39"/>
        <v>8435</v>
      </c>
      <c r="CW10" s="120">
        <f t="shared" si="40"/>
        <v>64572</v>
      </c>
      <c r="CX10" s="120">
        <f t="shared" si="41"/>
        <v>0</v>
      </c>
      <c r="CY10" s="120">
        <f t="shared" si="42"/>
        <v>61384</v>
      </c>
      <c r="CZ10" s="120">
        <f t="shared" si="43"/>
        <v>3188</v>
      </c>
      <c r="DA10" s="120">
        <f t="shared" si="44"/>
        <v>0</v>
      </c>
      <c r="DB10" s="120">
        <f t="shared" si="45"/>
        <v>100031</v>
      </c>
      <c r="DC10" s="120">
        <f t="shared" si="46"/>
        <v>69617</v>
      </c>
      <c r="DD10" s="120">
        <f t="shared" si="47"/>
        <v>27884</v>
      </c>
      <c r="DE10" s="120">
        <f t="shared" si="48"/>
        <v>2530</v>
      </c>
      <c r="DF10" s="120">
        <f t="shared" si="49"/>
        <v>0</v>
      </c>
      <c r="DG10" s="121" t="s">
        <v>288</v>
      </c>
      <c r="DH10" s="120">
        <f t="shared" si="50"/>
        <v>0</v>
      </c>
      <c r="DI10" s="120">
        <f t="shared" si="51"/>
        <v>28663</v>
      </c>
      <c r="DJ10" s="120">
        <f t="shared" si="52"/>
        <v>284372</v>
      </c>
    </row>
    <row r="11" spans="1:114" s="122" customFormat="1" ht="12" customHeight="1">
      <c r="A11" s="118" t="s">
        <v>42</v>
      </c>
      <c r="B11" s="133" t="s">
        <v>50</v>
      </c>
      <c r="C11" s="118" t="s">
        <v>51</v>
      </c>
      <c r="D11" s="120">
        <f t="shared" si="0"/>
        <v>5247</v>
      </c>
      <c r="E11" s="120">
        <f t="shared" si="1"/>
        <v>5247</v>
      </c>
      <c r="F11" s="120">
        <v>0</v>
      </c>
      <c r="G11" s="120">
        <v>0</v>
      </c>
      <c r="H11" s="120">
        <v>0</v>
      </c>
      <c r="I11" s="120">
        <v>5247</v>
      </c>
      <c r="J11" s="120">
        <v>261473</v>
      </c>
      <c r="K11" s="120">
        <v>0</v>
      </c>
      <c r="L11" s="120">
        <v>0</v>
      </c>
      <c r="M11" s="120">
        <f t="shared" si="2"/>
        <v>2483</v>
      </c>
      <c r="N11" s="120">
        <f t="shared" si="3"/>
        <v>2483</v>
      </c>
      <c r="O11" s="120">
        <v>0</v>
      </c>
      <c r="P11" s="120">
        <v>0</v>
      </c>
      <c r="Q11" s="120">
        <v>0</v>
      </c>
      <c r="R11" s="120">
        <v>2483</v>
      </c>
      <c r="S11" s="120">
        <v>73058</v>
      </c>
      <c r="T11" s="120">
        <v>0</v>
      </c>
      <c r="U11" s="120">
        <v>0</v>
      </c>
      <c r="V11" s="120">
        <f t="shared" si="4"/>
        <v>7730</v>
      </c>
      <c r="W11" s="120">
        <f t="shared" si="5"/>
        <v>7730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7730</v>
      </c>
      <c r="AB11" s="120">
        <f t="shared" si="10"/>
        <v>334531</v>
      </c>
      <c r="AC11" s="120">
        <f t="shared" si="11"/>
        <v>0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288</v>
      </c>
      <c r="AM11" s="120">
        <f t="shared" si="15"/>
        <v>266720</v>
      </c>
      <c r="AN11" s="120">
        <f t="shared" si="16"/>
        <v>14507</v>
      </c>
      <c r="AO11" s="120">
        <v>2341</v>
      </c>
      <c r="AP11" s="120">
        <v>0</v>
      </c>
      <c r="AQ11" s="120">
        <v>12166</v>
      </c>
      <c r="AR11" s="120">
        <v>0</v>
      </c>
      <c r="AS11" s="120">
        <f t="shared" si="17"/>
        <v>185197</v>
      </c>
      <c r="AT11" s="120">
        <v>0</v>
      </c>
      <c r="AU11" s="120">
        <v>132446</v>
      </c>
      <c r="AV11" s="120">
        <v>52751</v>
      </c>
      <c r="AW11" s="120">
        <v>0</v>
      </c>
      <c r="AX11" s="120">
        <f t="shared" si="18"/>
        <v>67016</v>
      </c>
      <c r="AY11" s="120">
        <v>0</v>
      </c>
      <c r="AZ11" s="120">
        <v>66597</v>
      </c>
      <c r="BA11" s="120">
        <v>419</v>
      </c>
      <c r="BB11" s="120">
        <v>0</v>
      </c>
      <c r="BC11" s="121" t="s">
        <v>288</v>
      </c>
      <c r="BD11" s="120">
        <v>0</v>
      </c>
      <c r="BE11" s="120">
        <v>0</v>
      </c>
      <c r="BF11" s="120">
        <f t="shared" si="19"/>
        <v>266720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288</v>
      </c>
      <c r="BO11" s="120">
        <f t="shared" si="22"/>
        <v>75541</v>
      </c>
      <c r="BP11" s="120">
        <f t="shared" si="23"/>
        <v>2372</v>
      </c>
      <c r="BQ11" s="120">
        <v>2372</v>
      </c>
      <c r="BR11" s="120">
        <v>0</v>
      </c>
      <c r="BS11" s="120">
        <v>0</v>
      </c>
      <c r="BT11" s="120">
        <v>0</v>
      </c>
      <c r="BU11" s="120">
        <f t="shared" si="24"/>
        <v>50306</v>
      </c>
      <c r="BV11" s="120">
        <v>0</v>
      </c>
      <c r="BW11" s="120">
        <v>50306</v>
      </c>
      <c r="BX11" s="120">
        <v>0</v>
      </c>
      <c r="BY11" s="120">
        <v>0</v>
      </c>
      <c r="BZ11" s="120">
        <f t="shared" si="25"/>
        <v>22863</v>
      </c>
      <c r="CA11" s="120">
        <v>0</v>
      </c>
      <c r="CB11" s="120">
        <v>22863</v>
      </c>
      <c r="CC11" s="120">
        <v>0</v>
      </c>
      <c r="CD11" s="120">
        <v>0</v>
      </c>
      <c r="CE11" s="121" t="s">
        <v>288</v>
      </c>
      <c r="CF11" s="120">
        <v>0</v>
      </c>
      <c r="CG11" s="120">
        <v>0</v>
      </c>
      <c r="CH11" s="120">
        <f t="shared" si="26"/>
        <v>75541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288</v>
      </c>
      <c r="CQ11" s="120">
        <f t="shared" si="34"/>
        <v>342261</v>
      </c>
      <c r="CR11" s="120">
        <f t="shared" si="35"/>
        <v>16879</v>
      </c>
      <c r="CS11" s="120">
        <f t="shared" si="36"/>
        <v>4713</v>
      </c>
      <c r="CT11" s="120">
        <f t="shared" si="37"/>
        <v>0</v>
      </c>
      <c r="CU11" s="120">
        <f t="shared" si="38"/>
        <v>12166</v>
      </c>
      <c r="CV11" s="120">
        <f t="shared" si="39"/>
        <v>0</v>
      </c>
      <c r="CW11" s="120">
        <f t="shared" si="40"/>
        <v>235503</v>
      </c>
      <c r="CX11" s="120">
        <f t="shared" si="41"/>
        <v>0</v>
      </c>
      <c r="CY11" s="120">
        <f t="shared" si="42"/>
        <v>182752</v>
      </c>
      <c r="CZ11" s="120">
        <f t="shared" si="43"/>
        <v>52751</v>
      </c>
      <c r="DA11" s="120">
        <f t="shared" si="44"/>
        <v>0</v>
      </c>
      <c r="DB11" s="120">
        <f t="shared" si="45"/>
        <v>89879</v>
      </c>
      <c r="DC11" s="120">
        <f t="shared" si="46"/>
        <v>0</v>
      </c>
      <c r="DD11" s="120">
        <f t="shared" si="47"/>
        <v>89460</v>
      </c>
      <c r="DE11" s="120">
        <f t="shared" si="48"/>
        <v>419</v>
      </c>
      <c r="DF11" s="120">
        <f t="shared" si="49"/>
        <v>0</v>
      </c>
      <c r="DG11" s="121" t="s">
        <v>288</v>
      </c>
      <c r="DH11" s="120">
        <f t="shared" si="50"/>
        <v>0</v>
      </c>
      <c r="DI11" s="120">
        <f t="shared" si="51"/>
        <v>0</v>
      </c>
      <c r="DJ11" s="120">
        <f t="shared" si="52"/>
        <v>342261</v>
      </c>
    </row>
    <row r="12" spans="1:114" s="122" customFormat="1" ht="12" customHeight="1">
      <c r="A12" s="118" t="s">
        <v>42</v>
      </c>
      <c r="B12" s="133" t="s">
        <v>52</v>
      </c>
      <c r="C12" s="118" t="s">
        <v>53</v>
      </c>
      <c r="D12" s="130">
        <f t="shared" si="0"/>
        <v>502437</v>
      </c>
      <c r="E12" s="130">
        <f t="shared" si="1"/>
        <v>502437</v>
      </c>
      <c r="F12" s="130">
        <v>119576</v>
      </c>
      <c r="G12" s="130">
        <v>0</v>
      </c>
      <c r="H12" s="130">
        <v>139200</v>
      </c>
      <c r="I12" s="130">
        <v>179984</v>
      </c>
      <c r="J12" s="130">
        <v>657071</v>
      </c>
      <c r="K12" s="130">
        <v>63677</v>
      </c>
      <c r="L12" s="130">
        <v>0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502437</v>
      </c>
      <c r="W12" s="130">
        <f t="shared" si="5"/>
        <v>502437</v>
      </c>
      <c r="X12" s="130">
        <f t="shared" si="6"/>
        <v>119576</v>
      </c>
      <c r="Y12" s="130">
        <f t="shared" si="7"/>
        <v>0</v>
      </c>
      <c r="Z12" s="130">
        <f t="shared" si="8"/>
        <v>139200</v>
      </c>
      <c r="AA12" s="130">
        <f t="shared" si="9"/>
        <v>179984</v>
      </c>
      <c r="AB12" s="130">
        <f t="shared" si="10"/>
        <v>657071</v>
      </c>
      <c r="AC12" s="130">
        <f t="shared" si="11"/>
        <v>63677</v>
      </c>
      <c r="AD12" s="130">
        <f t="shared" si="12"/>
        <v>0</v>
      </c>
      <c r="AE12" s="130">
        <f t="shared" si="13"/>
        <v>631424</v>
      </c>
      <c r="AF12" s="130">
        <f t="shared" si="14"/>
        <v>586337</v>
      </c>
      <c r="AG12" s="130">
        <v>0</v>
      </c>
      <c r="AH12" s="130">
        <v>231315</v>
      </c>
      <c r="AI12" s="130">
        <v>90626</v>
      </c>
      <c r="AJ12" s="130">
        <v>264396</v>
      </c>
      <c r="AK12" s="130">
        <v>45087</v>
      </c>
      <c r="AL12" s="131" t="s">
        <v>288</v>
      </c>
      <c r="AM12" s="130">
        <f t="shared" si="15"/>
        <v>528084</v>
      </c>
      <c r="AN12" s="130">
        <f t="shared" si="16"/>
        <v>120059</v>
      </c>
      <c r="AO12" s="130">
        <v>0</v>
      </c>
      <c r="AP12" s="130">
        <v>0</v>
      </c>
      <c r="AQ12" s="130">
        <v>96135</v>
      </c>
      <c r="AR12" s="130">
        <v>23924</v>
      </c>
      <c r="AS12" s="130">
        <f t="shared" si="17"/>
        <v>179194</v>
      </c>
      <c r="AT12" s="130">
        <v>0</v>
      </c>
      <c r="AU12" s="130">
        <v>148264</v>
      </c>
      <c r="AV12" s="130">
        <v>30930</v>
      </c>
      <c r="AW12" s="130">
        <v>0</v>
      </c>
      <c r="AX12" s="130">
        <f t="shared" si="18"/>
        <v>228831</v>
      </c>
      <c r="AY12" s="130">
        <v>0</v>
      </c>
      <c r="AZ12" s="130">
        <v>216696</v>
      </c>
      <c r="BA12" s="130">
        <v>12135</v>
      </c>
      <c r="BB12" s="130">
        <v>0</v>
      </c>
      <c r="BC12" s="131" t="s">
        <v>288</v>
      </c>
      <c r="BD12" s="130">
        <v>0</v>
      </c>
      <c r="BE12" s="130">
        <v>0</v>
      </c>
      <c r="BF12" s="130">
        <f t="shared" si="19"/>
        <v>1159508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288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288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631424</v>
      </c>
      <c r="CJ12" s="130">
        <f t="shared" si="28"/>
        <v>586337</v>
      </c>
      <c r="CK12" s="130">
        <f t="shared" si="29"/>
        <v>0</v>
      </c>
      <c r="CL12" s="130">
        <f t="shared" si="30"/>
        <v>231315</v>
      </c>
      <c r="CM12" s="130">
        <f t="shared" si="31"/>
        <v>90626</v>
      </c>
      <c r="CN12" s="130">
        <f t="shared" si="32"/>
        <v>264396</v>
      </c>
      <c r="CO12" s="130">
        <f t="shared" si="33"/>
        <v>45087</v>
      </c>
      <c r="CP12" s="131" t="s">
        <v>288</v>
      </c>
      <c r="CQ12" s="130">
        <f t="shared" si="34"/>
        <v>528084</v>
      </c>
      <c r="CR12" s="130">
        <f t="shared" si="35"/>
        <v>120059</v>
      </c>
      <c r="CS12" s="130">
        <f t="shared" si="36"/>
        <v>0</v>
      </c>
      <c r="CT12" s="130">
        <f t="shared" si="37"/>
        <v>0</v>
      </c>
      <c r="CU12" s="130">
        <f t="shared" si="38"/>
        <v>96135</v>
      </c>
      <c r="CV12" s="130">
        <f t="shared" si="39"/>
        <v>23924</v>
      </c>
      <c r="CW12" s="130">
        <f t="shared" si="40"/>
        <v>179194</v>
      </c>
      <c r="CX12" s="130">
        <f t="shared" si="41"/>
        <v>0</v>
      </c>
      <c r="CY12" s="130">
        <f t="shared" si="42"/>
        <v>148264</v>
      </c>
      <c r="CZ12" s="130">
        <f t="shared" si="43"/>
        <v>30930</v>
      </c>
      <c r="DA12" s="130">
        <f t="shared" si="44"/>
        <v>0</v>
      </c>
      <c r="DB12" s="130">
        <f t="shared" si="45"/>
        <v>228831</v>
      </c>
      <c r="DC12" s="130">
        <f t="shared" si="46"/>
        <v>0</v>
      </c>
      <c r="DD12" s="130">
        <f t="shared" si="47"/>
        <v>216696</v>
      </c>
      <c r="DE12" s="130">
        <f t="shared" si="48"/>
        <v>12135</v>
      </c>
      <c r="DF12" s="130">
        <f t="shared" si="49"/>
        <v>0</v>
      </c>
      <c r="DG12" s="131" t="s">
        <v>288</v>
      </c>
      <c r="DH12" s="130">
        <f t="shared" si="50"/>
        <v>0</v>
      </c>
      <c r="DI12" s="130">
        <f t="shared" si="51"/>
        <v>0</v>
      </c>
      <c r="DJ12" s="130">
        <f t="shared" si="52"/>
        <v>1159508</v>
      </c>
    </row>
    <row r="13" spans="1:114" s="122" customFormat="1" ht="12" customHeight="1">
      <c r="A13" s="118" t="s">
        <v>42</v>
      </c>
      <c r="B13" s="133" t="s">
        <v>54</v>
      </c>
      <c r="C13" s="118" t="s">
        <v>55</v>
      </c>
      <c r="D13" s="130">
        <f t="shared" si="0"/>
        <v>215713</v>
      </c>
      <c r="E13" s="130">
        <f t="shared" si="1"/>
        <v>90378</v>
      </c>
      <c r="F13" s="130">
        <v>0</v>
      </c>
      <c r="G13" s="130">
        <v>0</v>
      </c>
      <c r="H13" s="130">
        <v>0</v>
      </c>
      <c r="I13" s="130">
        <v>90378</v>
      </c>
      <c r="J13" s="130">
        <v>427266</v>
      </c>
      <c r="K13" s="130">
        <v>0</v>
      </c>
      <c r="L13" s="130">
        <v>125335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215713</v>
      </c>
      <c r="W13" s="130">
        <f t="shared" si="5"/>
        <v>90378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90378</v>
      </c>
      <c r="AB13" s="130">
        <f t="shared" si="10"/>
        <v>427266</v>
      </c>
      <c r="AC13" s="130">
        <f t="shared" si="11"/>
        <v>0</v>
      </c>
      <c r="AD13" s="130">
        <f t="shared" si="12"/>
        <v>125335</v>
      </c>
      <c r="AE13" s="130">
        <f t="shared" si="13"/>
        <v>212012</v>
      </c>
      <c r="AF13" s="130">
        <f t="shared" si="14"/>
        <v>212012</v>
      </c>
      <c r="AG13" s="130">
        <v>0</v>
      </c>
      <c r="AH13" s="130">
        <v>208048</v>
      </c>
      <c r="AI13" s="130">
        <v>3964</v>
      </c>
      <c r="AJ13" s="130">
        <v>0</v>
      </c>
      <c r="AK13" s="130">
        <v>0</v>
      </c>
      <c r="AL13" s="131" t="s">
        <v>288</v>
      </c>
      <c r="AM13" s="130">
        <f t="shared" si="15"/>
        <v>430967</v>
      </c>
      <c r="AN13" s="130">
        <f t="shared" si="16"/>
        <v>138929</v>
      </c>
      <c r="AO13" s="130">
        <v>138929</v>
      </c>
      <c r="AP13" s="130">
        <v>0</v>
      </c>
      <c r="AQ13" s="130">
        <v>0</v>
      </c>
      <c r="AR13" s="130">
        <v>0</v>
      </c>
      <c r="AS13" s="130">
        <f t="shared" si="17"/>
        <v>222217</v>
      </c>
      <c r="AT13" s="130">
        <v>0</v>
      </c>
      <c r="AU13" s="130">
        <v>210804</v>
      </c>
      <c r="AV13" s="130">
        <v>11413</v>
      </c>
      <c r="AW13" s="130">
        <v>0</v>
      </c>
      <c r="AX13" s="130">
        <f t="shared" si="18"/>
        <v>69821</v>
      </c>
      <c r="AY13" s="130">
        <v>0</v>
      </c>
      <c r="AZ13" s="130">
        <v>56711</v>
      </c>
      <c r="BA13" s="130">
        <v>13110</v>
      </c>
      <c r="BB13" s="130">
        <v>0</v>
      </c>
      <c r="BC13" s="131" t="s">
        <v>288</v>
      </c>
      <c r="BD13" s="130">
        <v>0</v>
      </c>
      <c r="BE13" s="130">
        <v>0</v>
      </c>
      <c r="BF13" s="130">
        <f t="shared" si="19"/>
        <v>642979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288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288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212012</v>
      </c>
      <c r="CJ13" s="130">
        <f t="shared" si="28"/>
        <v>212012</v>
      </c>
      <c r="CK13" s="130">
        <f t="shared" si="29"/>
        <v>0</v>
      </c>
      <c r="CL13" s="130">
        <f t="shared" si="30"/>
        <v>208048</v>
      </c>
      <c r="CM13" s="130">
        <f t="shared" si="31"/>
        <v>3964</v>
      </c>
      <c r="CN13" s="130">
        <f t="shared" si="32"/>
        <v>0</v>
      </c>
      <c r="CO13" s="130">
        <f t="shared" si="33"/>
        <v>0</v>
      </c>
      <c r="CP13" s="131" t="s">
        <v>288</v>
      </c>
      <c r="CQ13" s="130">
        <f t="shared" si="34"/>
        <v>430967</v>
      </c>
      <c r="CR13" s="130">
        <f t="shared" si="35"/>
        <v>138929</v>
      </c>
      <c r="CS13" s="130">
        <f t="shared" si="36"/>
        <v>138929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222217</v>
      </c>
      <c r="CX13" s="130">
        <f t="shared" si="41"/>
        <v>0</v>
      </c>
      <c r="CY13" s="130">
        <f t="shared" si="42"/>
        <v>210804</v>
      </c>
      <c r="CZ13" s="130">
        <f t="shared" si="43"/>
        <v>11413</v>
      </c>
      <c r="DA13" s="130">
        <f t="shared" si="44"/>
        <v>0</v>
      </c>
      <c r="DB13" s="130">
        <f t="shared" si="45"/>
        <v>69821</v>
      </c>
      <c r="DC13" s="130">
        <f t="shared" si="46"/>
        <v>0</v>
      </c>
      <c r="DD13" s="130">
        <f t="shared" si="47"/>
        <v>56711</v>
      </c>
      <c r="DE13" s="130">
        <f t="shared" si="48"/>
        <v>13110</v>
      </c>
      <c r="DF13" s="130">
        <f t="shared" si="49"/>
        <v>0</v>
      </c>
      <c r="DG13" s="131" t="s">
        <v>288</v>
      </c>
      <c r="DH13" s="130">
        <f t="shared" si="50"/>
        <v>0</v>
      </c>
      <c r="DI13" s="130">
        <f t="shared" si="51"/>
        <v>0</v>
      </c>
      <c r="DJ13" s="130">
        <f t="shared" si="52"/>
        <v>642979</v>
      </c>
    </row>
    <row r="14" spans="1:114" s="122" customFormat="1" ht="12" customHeight="1">
      <c r="A14" s="118" t="s">
        <v>42</v>
      </c>
      <c r="B14" s="133" t="s">
        <v>56</v>
      </c>
      <c r="C14" s="118" t="s">
        <v>57</v>
      </c>
      <c r="D14" s="130">
        <f t="shared" si="0"/>
        <v>213645</v>
      </c>
      <c r="E14" s="130">
        <f t="shared" si="1"/>
        <v>213391</v>
      </c>
      <c r="F14" s="130">
        <v>0</v>
      </c>
      <c r="G14" s="130">
        <v>0</v>
      </c>
      <c r="H14" s="130">
        <v>0</v>
      </c>
      <c r="I14" s="130">
        <v>208983</v>
      </c>
      <c r="J14" s="130">
        <v>529035</v>
      </c>
      <c r="K14" s="130">
        <v>4408</v>
      </c>
      <c r="L14" s="130">
        <v>254</v>
      </c>
      <c r="M14" s="130">
        <f t="shared" si="2"/>
        <v>20835</v>
      </c>
      <c r="N14" s="130">
        <f t="shared" si="3"/>
        <v>20835</v>
      </c>
      <c r="O14" s="130">
        <v>0</v>
      </c>
      <c r="P14" s="130">
        <v>0</v>
      </c>
      <c r="Q14" s="130">
        <v>0</v>
      </c>
      <c r="R14" s="130">
        <v>20582</v>
      </c>
      <c r="S14" s="130">
        <v>260156</v>
      </c>
      <c r="T14" s="130">
        <v>253</v>
      </c>
      <c r="U14" s="130">
        <v>0</v>
      </c>
      <c r="V14" s="130">
        <f t="shared" si="4"/>
        <v>234480</v>
      </c>
      <c r="W14" s="130">
        <f t="shared" si="5"/>
        <v>234226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229565</v>
      </c>
      <c r="AB14" s="130">
        <f t="shared" si="10"/>
        <v>789191</v>
      </c>
      <c r="AC14" s="130">
        <f t="shared" si="11"/>
        <v>4661</v>
      </c>
      <c r="AD14" s="130">
        <f t="shared" si="12"/>
        <v>254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288</v>
      </c>
      <c r="AM14" s="130">
        <f t="shared" si="15"/>
        <v>727138</v>
      </c>
      <c r="AN14" s="130">
        <f t="shared" si="16"/>
        <v>99812</v>
      </c>
      <c r="AO14" s="130">
        <v>79130</v>
      </c>
      <c r="AP14" s="130">
        <v>0</v>
      </c>
      <c r="AQ14" s="130">
        <v>4215</v>
      </c>
      <c r="AR14" s="130">
        <v>16467</v>
      </c>
      <c r="AS14" s="130">
        <f t="shared" si="17"/>
        <v>439227</v>
      </c>
      <c r="AT14" s="130">
        <v>0</v>
      </c>
      <c r="AU14" s="130">
        <v>356137</v>
      </c>
      <c r="AV14" s="130">
        <v>83090</v>
      </c>
      <c r="AW14" s="130">
        <v>0</v>
      </c>
      <c r="AX14" s="130">
        <f t="shared" si="18"/>
        <v>188099</v>
      </c>
      <c r="AY14" s="130">
        <v>0</v>
      </c>
      <c r="AZ14" s="130">
        <v>188099</v>
      </c>
      <c r="BA14" s="130">
        <v>0</v>
      </c>
      <c r="BB14" s="130">
        <v>0</v>
      </c>
      <c r="BC14" s="131" t="s">
        <v>288</v>
      </c>
      <c r="BD14" s="130">
        <v>0</v>
      </c>
      <c r="BE14" s="130">
        <v>15542</v>
      </c>
      <c r="BF14" s="130">
        <f t="shared" si="19"/>
        <v>742680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288</v>
      </c>
      <c r="BO14" s="130">
        <f t="shared" si="22"/>
        <v>270876</v>
      </c>
      <c r="BP14" s="130">
        <f t="shared" si="23"/>
        <v>37817</v>
      </c>
      <c r="BQ14" s="130">
        <v>37817</v>
      </c>
      <c r="BR14" s="130">
        <v>0</v>
      </c>
      <c r="BS14" s="130">
        <v>0</v>
      </c>
      <c r="BT14" s="130">
        <v>0</v>
      </c>
      <c r="BU14" s="130">
        <f t="shared" si="24"/>
        <v>151803</v>
      </c>
      <c r="BV14" s="130">
        <v>0</v>
      </c>
      <c r="BW14" s="130">
        <v>151803</v>
      </c>
      <c r="BX14" s="130">
        <v>0</v>
      </c>
      <c r="BY14" s="130">
        <v>0</v>
      </c>
      <c r="BZ14" s="130">
        <f t="shared" si="25"/>
        <v>81256</v>
      </c>
      <c r="CA14" s="130">
        <v>0</v>
      </c>
      <c r="CB14" s="130">
        <v>81256</v>
      </c>
      <c r="CC14" s="130">
        <v>0</v>
      </c>
      <c r="CD14" s="130">
        <v>0</v>
      </c>
      <c r="CE14" s="131" t="s">
        <v>288</v>
      </c>
      <c r="CF14" s="130">
        <v>0</v>
      </c>
      <c r="CG14" s="130">
        <v>10115</v>
      </c>
      <c r="CH14" s="130">
        <f t="shared" si="26"/>
        <v>280991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288</v>
      </c>
      <c r="CQ14" s="130">
        <f t="shared" si="34"/>
        <v>998014</v>
      </c>
      <c r="CR14" s="130">
        <f t="shared" si="35"/>
        <v>137629</v>
      </c>
      <c r="CS14" s="130">
        <f t="shared" si="36"/>
        <v>116947</v>
      </c>
      <c r="CT14" s="130">
        <f t="shared" si="37"/>
        <v>0</v>
      </c>
      <c r="CU14" s="130">
        <f t="shared" si="38"/>
        <v>4215</v>
      </c>
      <c r="CV14" s="130">
        <f t="shared" si="39"/>
        <v>16467</v>
      </c>
      <c r="CW14" s="130">
        <f t="shared" si="40"/>
        <v>591030</v>
      </c>
      <c r="CX14" s="130">
        <f t="shared" si="41"/>
        <v>0</v>
      </c>
      <c r="CY14" s="130">
        <f t="shared" si="42"/>
        <v>507940</v>
      </c>
      <c r="CZ14" s="130">
        <f t="shared" si="43"/>
        <v>83090</v>
      </c>
      <c r="DA14" s="130">
        <f t="shared" si="44"/>
        <v>0</v>
      </c>
      <c r="DB14" s="130">
        <f t="shared" si="45"/>
        <v>269355</v>
      </c>
      <c r="DC14" s="130">
        <f t="shared" si="46"/>
        <v>0</v>
      </c>
      <c r="DD14" s="130">
        <f t="shared" si="47"/>
        <v>269355</v>
      </c>
      <c r="DE14" s="130">
        <f t="shared" si="48"/>
        <v>0</v>
      </c>
      <c r="DF14" s="130">
        <f t="shared" si="49"/>
        <v>0</v>
      </c>
      <c r="DG14" s="131" t="s">
        <v>288</v>
      </c>
      <c r="DH14" s="130">
        <f t="shared" si="50"/>
        <v>0</v>
      </c>
      <c r="DI14" s="130">
        <f t="shared" si="51"/>
        <v>25657</v>
      </c>
      <c r="DJ14" s="130">
        <f t="shared" si="52"/>
        <v>1023671</v>
      </c>
    </row>
    <row r="15" spans="1:114" s="122" customFormat="1" ht="12" customHeight="1">
      <c r="A15" s="118" t="s">
        <v>42</v>
      </c>
      <c r="B15" s="133" t="s">
        <v>58</v>
      </c>
      <c r="C15" s="118" t="s">
        <v>59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243582</v>
      </c>
      <c r="K15" s="130">
        <v>0</v>
      </c>
      <c r="L15" s="130">
        <v>0</v>
      </c>
      <c r="M15" s="130">
        <f t="shared" si="2"/>
        <v>4695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13049</v>
      </c>
      <c r="T15" s="130">
        <v>0</v>
      </c>
      <c r="U15" s="130">
        <v>4695</v>
      </c>
      <c r="V15" s="130">
        <f t="shared" si="4"/>
        <v>4695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0">
        <f t="shared" si="10"/>
        <v>256631</v>
      </c>
      <c r="AC15" s="130">
        <f t="shared" si="11"/>
        <v>0</v>
      </c>
      <c r="AD15" s="130">
        <f t="shared" si="12"/>
        <v>4695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288</v>
      </c>
      <c r="AM15" s="130">
        <f t="shared" si="15"/>
        <v>224206</v>
      </c>
      <c r="AN15" s="130">
        <f t="shared" si="16"/>
        <v>28967</v>
      </c>
      <c r="AO15" s="130">
        <v>28967</v>
      </c>
      <c r="AP15" s="130">
        <v>0</v>
      </c>
      <c r="AQ15" s="130">
        <v>0</v>
      </c>
      <c r="AR15" s="130">
        <v>0</v>
      </c>
      <c r="AS15" s="130">
        <f t="shared" si="17"/>
        <v>148048</v>
      </c>
      <c r="AT15" s="130">
        <v>0</v>
      </c>
      <c r="AU15" s="130">
        <v>142442</v>
      </c>
      <c r="AV15" s="130">
        <v>5606</v>
      </c>
      <c r="AW15" s="130">
        <v>0</v>
      </c>
      <c r="AX15" s="130">
        <f t="shared" si="18"/>
        <v>47191</v>
      </c>
      <c r="AY15" s="130">
        <v>0</v>
      </c>
      <c r="AZ15" s="130">
        <v>39954</v>
      </c>
      <c r="BA15" s="130">
        <v>7237</v>
      </c>
      <c r="BB15" s="130">
        <v>0</v>
      </c>
      <c r="BC15" s="131" t="s">
        <v>288</v>
      </c>
      <c r="BD15" s="130">
        <v>0</v>
      </c>
      <c r="BE15" s="130">
        <v>19376</v>
      </c>
      <c r="BF15" s="130">
        <f t="shared" si="19"/>
        <v>243582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288</v>
      </c>
      <c r="BO15" s="130">
        <f t="shared" si="22"/>
        <v>17744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/>
      <c r="BZ15" s="130">
        <f t="shared" si="25"/>
        <v>17744</v>
      </c>
      <c r="CA15" s="130">
        <v>0</v>
      </c>
      <c r="CB15" s="130">
        <v>17744</v>
      </c>
      <c r="CC15" s="130">
        <v>0</v>
      </c>
      <c r="CD15" s="130">
        <v>0</v>
      </c>
      <c r="CE15" s="131" t="s">
        <v>288</v>
      </c>
      <c r="CF15" s="130">
        <v>0</v>
      </c>
      <c r="CG15" s="130">
        <v>0</v>
      </c>
      <c r="CH15" s="130">
        <f t="shared" si="26"/>
        <v>17744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288</v>
      </c>
      <c r="CQ15" s="130">
        <f t="shared" si="34"/>
        <v>241950</v>
      </c>
      <c r="CR15" s="130">
        <f t="shared" si="35"/>
        <v>28967</v>
      </c>
      <c r="CS15" s="130">
        <f t="shared" si="36"/>
        <v>28967</v>
      </c>
      <c r="CT15" s="130">
        <f t="shared" si="37"/>
        <v>0</v>
      </c>
      <c r="CU15" s="130">
        <f t="shared" si="38"/>
        <v>0</v>
      </c>
      <c r="CV15" s="130">
        <f t="shared" si="39"/>
        <v>0</v>
      </c>
      <c r="CW15" s="130">
        <f t="shared" si="40"/>
        <v>148048</v>
      </c>
      <c r="CX15" s="130">
        <f t="shared" si="41"/>
        <v>0</v>
      </c>
      <c r="CY15" s="130">
        <f t="shared" si="42"/>
        <v>142442</v>
      </c>
      <c r="CZ15" s="130">
        <f t="shared" si="43"/>
        <v>5606</v>
      </c>
      <c r="DA15" s="130">
        <f t="shared" si="44"/>
        <v>0</v>
      </c>
      <c r="DB15" s="130">
        <f t="shared" si="45"/>
        <v>64935</v>
      </c>
      <c r="DC15" s="130">
        <f t="shared" si="46"/>
        <v>0</v>
      </c>
      <c r="DD15" s="130">
        <f t="shared" si="47"/>
        <v>57698</v>
      </c>
      <c r="DE15" s="130">
        <f t="shared" si="48"/>
        <v>7237</v>
      </c>
      <c r="DF15" s="130">
        <f t="shared" si="49"/>
        <v>0</v>
      </c>
      <c r="DG15" s="131" t="s">
        <v>288</v>
      </c>
      <c r="DH15" s="130">
        <f t="shared" si="50"/>
        <v>0</v>
      </c>
      <c r="DI15" s="130">
        <f t="shared" si="51"/>
        <v>19376</v>
      </c>
      <c r="DJ15" s="130">
        <f t="shared" si="52"/>
        <v>261326</v>
      </c>
    </row>
    <row r="16" spans="1:114" s="122" customFormat="1" ht="12" customHeight="1">
      <c r="A16" s="118" t="s">
        <v>42</v>
      </c>
      <c r="B16" s="133" t="s">
        <v>60</v>
      </c>
      <c r="C16" s="118" t="s">
        <v>61</v>
      </c>
      <c r="D16" s="130">
        <f t="shared" si="0"/>
        <v>101463</v>
      </c>
      <c r="E16" s="130">
        <f t="shared" si="1"/>
        <v>58575</v>
      </c>
      <c r="F16" s="130">
        <v>0</v>
      </c>
      <c r="G16" s="130">
        <v>0</v>
      </c>
      <c r="H16" s="130">
        <v>0</v>
      </c>
      <c r="I16" s="130">
        <v>58575</v>
      </c>
      <c r="J16" s="130">
        <v>221995</v>
      </c>
      <c r="K16" s="130">
        <v>0</v>
      </c>
      <c r="L16" s="130">
        <v>42888</v>
      </c>
      <c r="M16" s="130">
        <f t="shared" si="2"/>
        <v>4616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92825</v>
      </c>
      <c r="T16" s="130">
        <v>0</v>
      </c>
      <c r="U16" s="130">
        <v>4616</v>
      </c>
      <c r="V16" s="130">
        <f t="shared" si="4"/>
        <v>106079</v>
      </c>
      <c r="W16" s="130">
        <f t="shared" si="5"/>
        <v>58575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58575</v>
      </c>
      <c r="AB16" s="130">
        <f t="shared" si="10"/>
        <v>314820</v>
      </c>
      <c r="AC16" s="130">
        <f t="shared" si="11"/>
        <v>0</v>
      </c>
      <c r="AD16" s="130">
        <f t="shared" si="12"/>
        <v>47504</v>
      </c>
      <c r="AE16" s="130">
        <f t="shared" si="13"/>
        <v>32660</v>
      </c>
      <c r="AF16" s="130">
        <f t="shared" si="14"/>
        <v>32660</v>
      </c>
      <c r="AG16" s="130">
        <v>0</v>
      </c>
      <c r="AH16" s="130">
        <v>32660</v>
      </c>
      <c r="AI16" s="130">
        <v>0</v>
      </c>
      <c r="AJ16" s="130">
        <v>0</v>
      </c>
      <c r="AK16" s="130">
        <v>0</v>
      </c>
      <c r="AL16" s="131" t="s">
        <v>288</v>
      </c>
      <c r="AM16" s="130">
        <f t="shared" si="15"/>
        <v>290798</v>
      </c>
      <c r="AN16" s="130">
        <f t="shared" si="16"/>
        <v>82824</v>
      </c>
      <c r="AO16" s="130">
        <v>82824</v>
      </c>
      <c r="AP16" s="130">
        <v>0</v>
      </c>
      <c r="AQ16" s="130">
        <v>0</v>
      </c>
      <c r="AR16" s="130">
        <v>0</v>
      </c>
      <c r="AS16" s="130">
        <f t="shared" si="17"/>
        <v>85979</v>
      </c>
      <c r="AT16" s="130">
        <v>0</v>
      </c>
      <c r="AU16" s="130">
        <v>83492</v>
      </c>
      <c r="AV16" s="130">
        <v>2487</v>
      </c>
      <c r="AW16" s="130">
        <v>0</v>
      </c>
      <c r="AX16" s="130">
        <f t="shared" si="18"/>
        <v>121995</v>
      </c>
      <c r="AY16" s="130">
        <v>0</v>
      </c>
      <c r="AZ16" s="130">
        <v>102658</v>
      </c>
      <c r="BA16" s="130">
        <v>10170</v>
      </c>
      <c r="BB16" s="130">
        <v>9167</v>
      </c>
      <c r="BC16" s="131" t="s">
        <v>288</v>
      </c>
      <c r="BD16" s="130">
        <v>0</v>
      </c>
      <c r="BE16" s="130">
        <v>0</v>
      </c>
      <c r="BF16" s="130">
        <f t="shared" si="19"/>
        <v>323458</v>
      </c>
      <c r="BG16" s="130">
        <f t="shared" si="20"/>
        <v>5854</v>
      </c>
      <c r="BH16" s="130">
        <f t="shared" si="21"/>
        <v>5854</v>
      </c>
      <c r="BI16" s="130">
        <v>0</v>
      </c>
      <c r="BJ16" s="130">
        <v>5854</v>
      </c>
      <c r="BK16" s="130">
        <v>0</v>
      </c>
      <c r="BL16" s="130">
        <v>0</v>
      </c>
      <c r="BM16" s="130">
        <v>0</v>
      </c>
      <c r="BN16" s="131" t="s">
        <v>288</v>
      </c>
      <c r="BO16" s="130">
        <f t="shared" si="22"/>
        <v>91587</v>
      </c>
      <c r="BP16" s="130">
        <f t="shared" si="23"/>
        <v>13159</v>
      </c>
      <c r="BQ16" s="130">
        <v>13159</v>
      </c>
      <c r="BR16" s="130">
        <v>0</v>
      </c>
      <c r="BS16" s="130">
        <v>0</v>
      </c>
      <c r="BT16" s="130">
        <v>0</v>
      </c>
      <c r="BU16" s="130">
        <f t="shared" si="24"/>
        <v>62769</v>
      </c>
      <c r="BV16" s="130">
        <v>0</v>
      </c>
      <c r="BW16" s="130">
        <v>62769</v>
      </c>
      <c r="BX16" s="130">
        <v>0</v>
      </c>
      <c r="BY16" s="130">
        <v>0</v>
      </c>
      <c r="BZ16" s="130">
        <f t="shared" si="25"/>
        <v>15659</v>
      </c>
      <c r="CA16" s="130">
        <v>0</v>
      </c>
      <c r="CB16" s="130">
        <v>14689</v>
      </c>
      <c r="CC16" s="130">
        <v>0</v>
      </c>
      <c r="CD16" s="130">
        <v>970</v>
      </c>
      <c r="CE16" s="131" t="s">
        <v>288</v>
      </c>
      <c r="CF16" s="130">
        <v>0</v>
      </c>
      <c r="CG16" s="130">
        <v>0</v>
      </c>
      <c r="CH16" s="130">
        <f t="shared" si="26"/>
        <v>97441</v>
      </c>
      <c r="CI16" s="130">
        <f t="shared" si="27"/>
        <v>38514</v>
      </c>
      <c r="CJ16" s="130">
        <f t="shared" si="28"/>
        <v>38514</v>
      </c>
      <c r="CK16" s="130">
        <f t="shared" si="29"/>
        <v>0</v>
      </c>
      <c r="CL16" s="130">
        <f t="shared" si="30"/>
        <v>38514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288</v>
      </c>
      <c r="CQ16" s="130">
        <f t="shared" si="34"/>
        <v>382385</v>
      </c>
      <c r="CR16" s="130">
        <f t="shared" si="35"/>
        <v>95983</v>
      </c>
      <c r="CS16" s="130">
        <f t="shared" si="36"/>
        <v>95983</v>
      </c>
      <c r="CT16" s="130">
        <f t="shared" si="37"/>
        <v>0</v>
      </c>
      <c r="CU16" s="130">
        <f t="shared" si="38"/>
        <v>0</v>
      </c>
      <c r="CV16" s="130">
        <f t="shared" si="39"/>
        <v>0</v>
      </c>
      <c r="CW16" s="130">
        <f t="shared" si="40"/>
        <v>148748</v>
      </c>
      <c r="CX16" s="130">
        <f t="shared" si="41"/>
        <v>0</v>
      </c>
      <c r="CY16" s="130">
        <f t="shared" si="42"/>
        <v>146261</v>
      </c>
      <c r="CZ16" s="130">
        <f t="shared" si="43"/>
        <v>2487</v>
      </c>
      <c r="DA16" s="130">
        <f t="shared" si="44"/>
        <v>0</v>
      </c>
      <c r="DB16" s="130">
        <f t="shared" si="45"/>
        <v>137654</v>
      </c>
      <c r="DC16" s="130">
        <f t="shared" si="46"/>
        <v>0</v>
      </c>
      <c r="DD16" s="130">
        <f t="shared" si="47"/>
        <v>117347</v>
      </c>
      <c r="DE16" s="130">
        <f t="shared" si="48"/>
        <v>10170</v>
      </c>
      <c r="DF16" s="130">
        <f t="shared" si="49"/>
        <v>10137</v>
      </c>
      <c r="DG16" s="131" t="s">
        <v>288</v>
      </c>
      <c r="DH16" s="130">
        <f t="shared" si="50"/>
        <v>0</v>
      </c>
      <c r="DI16" s="130">
        <f t="shared" si="51"/>
        <v>0</v>
      </c>
      <c r="DJ16" s="130">
        <f t="shared" si="52"/>
        <v>420899</v>
      </c>
    </row>
    <row r="17" spans="1:114" s="122" customFormat="1" ht="12" customHeight="1">
      <c r="A17" s="118" t="s">
        <v>42</v>
      </c>
      <c r="B17" s="133" t="s">
        <v>62</v>
      </c>
      <c r="C17" s="118" t="s">
        <v>63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f t="shared" si="2"/>
        <v>11927</v>
      </c>
      <c r="N17" s="130">
        <f t="shared" si="3"/>
        <v>11927</v>
      </c>
      <c r="O17" s="130">
        <v>0</v>
      </c>
      <c r="P17" s="130">
        <v>0</v>
      </c>
      <c r="Q17" s="130">
        <v>0</v>
      </c>
      <c r="R17" s="130">
        <v>0</v>
      </c>
      <c r="S17" s="130">
        <v>160484</v>
      </c>
      <c r="T17" s="130">
        <v>11927</v>
      </c>
      <c r="U17" s="130">
        <v>0</v>
      </c>
      <c r="V17" s="130">
        <f t="shared" si="4"/>
        <v>11927</v>
      </c>
      <c r="W17" s="130">
        <f t="shared" si="5"/>
        <v>11927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0</v>
      </c>
      <c r="AB17" s="130">
        <f t="shared" si="10"/>
        <v>160484</v>
      </c>
      <c r="AC17" s="130">
        <f t="shared" si="11"/>
        <v>11927</v>
      </c>
      <c r="AD17" s="130">
        <f t="shared" si="12"/>
        <v>0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288</v>
      </c>
      <c r="AM17" s="130">
        <f t="shared" si="15"/>
        <v>0</v>
      </c>
      <c r="AN17" s="130">
        <f t="shared" si="16"/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f t="shared" si="17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8"/>
        <v>0</v>
      </c>
      <c r="AY17" s="130">
        <v>0</v>
      </c>
      <c r="AZ17" s="130">
        <v>0</v>
      </c>
      <c r="BA17" s="130">
        <v>0</v>
      </c>
      <c r="BB17" s="130">
        <v>0</v>
      </c>
      <c r="BC17" s="131" t="s">
        <v>288</v>
      </c>
      <c r="BD17" s="130">
        <v>0</v>
      </c>
      <c r="BE17" s="130">
        <v>0</v>
      </c>
      <c r="BF17" s="130">
        <f t="shared" si="19"/>
        <v>0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288</v>
      </c>
      <c r="BO17" s="130">
        <f t="shared" si="22"/>
        <v>172411</v>
      </c>
      <c r="BP17" s="130">
        <f t="shared" si="23"/>
        <v>54282</v>
      </c>
      <c r="BQ17" s="130">
        <v>54282</v>
      </c>
      <c r="BR17" s="130">
        <v>0</v>
      </c>
      <c r="BS17" s="130">
        <v>0</v>
      </c>
      <c r="BT17" s="130">
        <v>0</v>
      </c>
      <c r="BU17" s="130">
        <f t="shared" si="24"/>
        <v>118129</v>
      </c>
      <c r="BV17" s="130">
        <v>0</v>
      </c>
      <c r="BW17" s="130">
        <v>118129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288</v>
      </c>
      <c r="CF17" s="130">
        <v>0</v>
      </c>
      <c r="CG17" s="130">
        <v>0</v>
      </c>
      <c r="CH17" s="130">
        <f t="shared" si="26"/>
        <v>172411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288</v>
      </c>
      <c r="CQ17" s="130">
        <f t="shared" si="34"/>
        <v>172411</v>
      </c>
      <c r="CR17" s="130">
        <f t="shared" si="35"/>
        <v>54282</v>
      </c>
      <c r="CS17" s="130">
        <f t="shared" si="36"/>
        <v>54282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118129</v>
      </c>
      <c r="CX17" s="130">
        <f t="shared" si="41"/>
        <v>0</v>
      </c>
      <c r="CY17" s="130">
        <f t="shared" si="42"/>
        <v>118129</v>
      </c>
      <c r="CZ17" s="130">
        <f t="shared" si="43"/>
        <v>0</v>
      </c>
      <c r="DA17" s="130">
        <f t="shared" si="44"/>
        <v>0</v>
      </c>
      <c r="DB17" s="130">
        <f t="shared" si="45"/>
        <v>0</v>
      </c>
      <c r="DC17" s="130">
        <f t="shared" si="46"/>
        <v>0</v>
      </c>
      <c r="DD17" s="130">
        <f t="shared" si="47"/>
        <v>0</v>
      </c>
      <c r="DE17" s="130">
        <f t="shared" si="48"/>
        <v>0</v>
      </c>
      <c r="DF17" s="130">
        <f t="shared" si="49"/>
        <v>0</v>
      </c>
      <c r="DG17" s="131" t="s">
        <v>288</v>
      </c>
      <c r="DH17" s="130">
        <f t="shared" si="50"/>
        <v>0</v>
      </c>
      <c r="DI17" s="130">
        <f t="shared" si="51"/>
        <v>0</v>
      </c>
      <c r="DJ17" s="130">
        <f t="shared" si="52"/>
        <v>172411</v>
      </c>
    </row>
  </sheetData>
  <sheetProtection/>
  <autoFilter ref="A6:DJ17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224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225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42</v>
      </c>
      <c r="B7" s="191" t="s">
        <v>43</v>
      </c>
      <c r="C7" s="190" t="s">
        <v>289</v>
      </c>
      <c r="D7" s="192">
        <f>SUM(D8:D232)</f>
        <v>37747458</v>
      </c>
      <c r="E7" s="192">
        <f>SUM(E8:E232)</f>
        <v>15563048</v>
      </c>
      <c r="F7" s="192">
        <f>SUM(F8:F232)</f>
        <v>3500753</v>
      </c>
      <c r="G7" s="192">
        <f>SUM(G8:G232)</f>
        <v>19234</v>
      </c>
      <c r="H7" s="192">
        <f>SUM(H8:H232)</f>
        <v>5231847</v>
      </c>
      <c r="I7" s="192">
        <f>SUM(I8:I232)</f>
        <v>5018233</v>
      </c>
      <c r="J7" s="192">
        <f>SUM(J8:J232)</f>
        <v>2494295</v>
      </c>
      <c r="K7" s="192">
        <f>SUM(K8:K232)</f>
        <v>1792981</v>
      </c>
      <c r="L7" s="192">
        <f>SUM(L8:L232)</f>
        <v>22184410</v>
      </c>
      <c r="M7" s="192">
        <f>SUM(M8:M232)</f>
        <v>5858865</v>
      </c>
      <c r="N7" s="192">
        <f>SUM(N8:N232)</f>
        <v>1627953</v>
      </c>
      <c r="O7" s="192">
        <f>SUM(O8:O232)</f>
        <v>306752</v>
      </c>
      <c r="P7" s="192">
        <f>SUM(P8:P232)</f>
        <v>94500</v>
      </c>
      <c r="Q7" s="192">
        <f>SUM(Q8:Q232)</f>
        <v>42400</v>
      </c>
      <c r="R7" s="192">
        <f>SUM(R8:R232)</f>
        <v>1067321</v>
      </c>
      <c r="S7" s="192">
        <f>SUM(S8:S232)</f>
        <v>1071962</v>
      </c>
      <c r="T7" s="192">
        <f>SUM(T8:T232)</f>
        <v>116980</v>
      </c>
      <c r="U7" s="192">
        <f>SUM(U8:U232)</f>
        <v>4230912</v>
      </c>
      <c r="V7" s="192">
        <f>SUM(V8:V232)</f>
        <v>43606323</v>
      </c>
      <c r="W7" s="192">
        <f>SUM(W8:W232)</f>
        <v>17191001</v>
      </c>
      <c r="X7" s="192">
        <f>SUM(X8:X232)</f>
        <v>3807505</v>
      </c>
      <c r="Y7" s="192">
        <f>SUM(Y8:Y232)</f>
        <v>113734</v>
      </c>
      <c r="Z7" s="192">
        <f>SUM(Z8:Z232)</f>
        <v>5274247</v>
      </c>
      <c r="AA7" s="192">
        <f>SUM(AA8:AA232)</f>
        <v>6085554</v>
      </c>
      <c r="AB7" s="192">
        <f>SUM(AB8:AB232)</f>
        <v>3566257</v>
      </c>
      <c r="AC7" s="192">
        <f>SUM(AC8:AC232)</f>
        <v>1909961</v>
      </c>
      <c r="AD7" s="192">
        <f>SUM(AD8:AD232)</f>
        <v>26415322</v>
      </c>
    </row>
    <row r="8" spans="1:30" s="122" customFormat="1" ht="12" customHeight="1">
      <c r="A8" s="118" t="s">
        <v>42</v>
      </c>
      <c r="B8" s="133" t="s">
        <v>228</v>
      </c>
      <c r="C8" s="118" t="s">
        <v>229</v>
      </c>
      <c r="D8" s="120">
        <f aca="true" t="shared" si="0" ref="D8:D47">SUM(E8,+L8)</f>
        <v>17840841</v>
      </c>
      <c r="E8" s="120">
        <f aca="true" t="shared" si="1" ref="E8:E47">+SUM(F8:I8,K8)</f>
        <v>9813038</v>
      </c>
      <c r="F8" s="120">
        <v>3186242</v>
      </c>
      <c r="G8" s="120">
        <v>1202</v>
      </c>
      <c r="H8" s="120">
        <v>4209800</v>
      </c>
      <c r="I8" s="120">
        <v>1990516</v>
      </c>
      <c r="J8" s="121">
        <v>0</v>
      </c>
      <c r="K8" s="120">
        <v>425278</v>
      </c>
      <c r="L8" s="120">
        <v>8027803</v>
      </c>
      <c r="M8" s="120">
        <f aca="true" t="shared" si="2" ref="M8:M47">SUM(N8,+U8)</f>
        <v>1514256</v>
      </c>
      <c r="N8" s="120">
        <f aca="true" t="shared" si="3" ref="N8:N47">+SUM(O8:R8,T8)</f>
        <v>413316</v>
      </c>
      <c r="O8" s="120">
        <v>137396</v>
      </c>
      <c r="P8" s="120">
        <v>30000</v>
      </c>
      <c r="Q8" s="120">
        <v>29100</v>
      </c>
      <c r="R8" s="120">
        <v>207246</v>
      </c>
      <c r="S8" s="121">
        <v>0</v>
      </c>
      <c r="T8" s="120">
        <v>9574</v>
      </c>
      <c r="U8" s="120">
        <v>1100940</v>
      </c>
      <c r="V8" s="120">
        <f aca="true" t="shared" si="4" ref="V8:V47">+SUM(D8,M8)</f>
        <v>19355097</v>
      </c>
      <c r="W8" s="120">
        <f aca="true" t="shared" si="5" ref="W8:W47">+SUM(E8,N8)</f>
        <v>10226354</v>
      </c>
      <c r="X8" s="120">
        <f aca="true" t="shared" si="6" ref="X8:X47">+SUM(F8,O8)</f>
        <v>3323638</v>
      </c>
      <c r="Y8" s="120">
        <f aca="true" t="shared" si="7" ref="Y8:Y47">+SUM(G8,P8)</f>
        <v>31202</v>
      </c>
      <c r="Z8" s="120">
        <f aca="true" t="shared" si="8" ref="Z8:Z47">+SUM(H8,Q8)</f>
        <v>4238900</v>
      </c>
      <c r="AA8" s="120">
        <f aca="true" t="shared" si="9" ref="AA8:AA47">+SUM(I8,R8)</f>
        <v>2197762</v>
      </c>
      <c r="AB8" s="121">
        <v>0</v>
      </c>
      <c r="AC8" s="120">
        <f aca="true" t="shared" si="10" ref="AC8:AC47">+SUM(K8,T8)</f>
        <v>434852</v>
      </c>
      <c r="AD8" s="120">
        <f aca="true" t="shared" si="11" ref="AD8:AD47">+SUM(L8,U8)</f>
        <v>9128743</v>
      </c>
    </row>
    <row r="9" spans="1:30" s="122" customFormat="1" ht="12" customHeight="1">
      <c r="A9" s="118" t="s">
        <v>42</v>
      </c>
      <c r="B9" s="133" t="s">
        <v>230</v>
      </c>
      <c r="C9" s="118" t="s">
        <v>231</v>
      </c>
      <c r="D9" s="120">
        <f t="shared" si="0"/>
        <v>2295143</v>
      </c>
      <c r="E9" s="120">
        <f t="shared" si="1"/>
        <v>956294</v>
      </c>
      <c r="F9" s="120">
        <v>17955</v>
      </c>
      <c r="G9" s="120">
        <v>312</v>
      </c>
      <c r="H9" s="120">
        <v>499700</v>
      </c>
      <c r="I9" s="120">
        <v>239384</v>
      </c>
      <c r="J9" s="121">
        <v>0</v>
      </c>
      <c r="K9" s="120">
        <v>198943</v>
      </c>
      <c r="L9" s="120">
        <v>1338849</v>
      </c>
      <c r="M9" s="120">
        <f t="shared" si="2"/>
        <v>178695</v>
      </c>
      <c r="N9" s="120">
        <f t="shared" si="3"/>
        <v>12897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12897</v>
      </c>
      <c r="U9" s="120">
        <v>165798</v>
      </c>
      <c r="V9" s="120">
        <f t="shared" si="4"/>
        <v>2473838</v>
      </c>
      <c r="W9" s="120">
        <f t="shared" si="5"/>
        <v>969191</v>
      </c>
      <c r="X9" s="120">
        <f t="shared" si="6"/>
        <v>17955</v>
      </c>
      <c r="Y9" s="120">
        <f t="shared" si="7"/>
        <v>312</v>
      </c>
      <c r="Z9" s="120">
        <f t="shared" si="8"/>
        <v>499700</v>
      </c>
      <c r="AA9" s="120">
        <f t="shared" si="9"/>
        <v>239384</v>
      </c>
      <c r="AB9" s="121">
        <v>0</v>
      </c>
      <c r="AC9" s="120">
        <f t="shared" si="10"/>
        <v>211840</v>
      </c>
      <c r="AD9" s="120">
        <f t="shared" si="11"/>
        <v>1504647</v>
      </c>
    </row>
    <row r="10" spans="1:30" s="122" customFormat="1" ht="12" customHeight="1">
      <c r="A10" s="118" t="s">
        <v>42</v>
      </c>
      <c r="B10" s="133" t="s">
        <v>232</v>
      </c>
      <c r="C10" s="118" t="s">
        <v>233</v>
      </c>
      <c r="D10" s="120">
        <f t="shared" si="0"/>
        <v>1115029</v>
      </c>
      <c r="E10" s="120">
        <f t="shared" si="1"/>
        <v>287434</v>
      </c>
      <c r="F10" s="120">
        <v>0</v>
      </c>
      <c r="G10" s="120">
        <v>0</v>
      </c>
      <c r="H10" s="120">
        <v>0</v>
      </c>
      <c r="I10" s="120">
        <v>245348</v>
      </c>
      <c r="J10" s="121">
        <v>0</v>
      </c>
      <c r="K10" s="120">
        <v>42086</v>
      </c>
      <c r="L10" s="120">
        <v>827595</v>
      </c>
      <c r="M10" s="120">
        <f t="shared" si="2"/>
        <v>282595</v>
      </c>
      <c r="N10" s="120">
        <f t="shared" si="3"/>
        <v>62982</v>
      </c>
      <c r="O10" s="120">
        <v>0</v>
      </c>
      <c r="P10" s="120">
        <v>0</v>
      </c>
      <c r="Q10" s="120">
        <v>0</v>
      </c>
      <c r="R10" s="120">
        <v>62982</v>
      </c>
      <c r="S10" s="121">
        <v>0</v>
      </c>
      <c r="T10" s="120">
        <v>0</v>
      </c>
      <c r="U10" s="120">
        <v>219613</v>
      </c>
      <c r="V10" s="120">
        <f t="shared" si="4"/>
        <v>1397624</v>
      </c>
      <c r="W10" s="120">
        <f t="shared" si="5"/>
        <v>350416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308330</v>
      </c>
      <c r="AB10" s="121">
        <v>0</v>
      </c>
      <c r="AC10" s="120">
        <f t="shared" si="10"/>
        <v>42086</v>
      </c>
      <c r="AD10" s="120">
        <f t="shared" si="11"/>
        <v>1047208</v>
      </c>
    </row>
    <row r="11" spans="1:30" s="122" customFormat="1" ht="12" customHeight="1">
      <c r="A11" s="118" t="s">
        <v>42</v>
      </c>
      <c r="B11" s="133" t="s">
        <v>234</v>
      </c>
      <c r="C11" s="118" t="s">
        <v>235</v>
      </c>
      <c r="D11" s="120">
        <f t="shared" si="0"/>
        <v>1186649</v>
      </c>
      <c r="E11" s="120">
        <f t="shared" si="1"/>
        <v>339497</v>
      </c>
      <c r="F11" s="120">
        <v>0</v>
      </c>
      <c r="G11" s="120">
        <v>3800</v>
      </c>
      <c r="H11" s="120">
        <v>0</v>
      </c>
      <c r="I11" s="120">
        <v>229801</v>
      </c>
      <c r="J11" s="121">
        <v>0</v>
      </c>
      <c r="K11" s="120">
        <v>105896</v>
      </c>
      <c r="L11" s="120">
        <v>847152</v>
      </c>
      <c r="M11" s="120">
        <f t="shared" si="2"/>
        <v>181389</v>
      </c>
      <c r="N11" s="120">
        <f t="shared" si="3"/>
        <v>48479</v>
      </c>
      <c r="O11" s="120">
        <v>0</v>
      </c>
      <c r="P11" s="120">
        <v>0</v>
      </c>
      <c r="Q11" s="120">
        <v>0</v>
      </c>
      <c r="R11" s="120">
        <v>23996</v>
      </c>
      <c r="S11" s="121">
        <v>0</v>
      </c>
      <c r="T11" s="120">
        <v>24483</v>
      </c>
      <c r="U11" s="120">
        <v>132910</v>
      </c>
      <c r="V11" s="120">
        <f t="shared" si="4"/>
        <v>1368038</v>
      </c>
      <c r="W11" s="120">
        <f t="shared" si="5"/>
        <v>387976</v>
      </c>
      <c r="X11" s="120">
        <f t="shared" si="6"/>
        <v>0</v>
      </c>
      <c r="Y11" s="120">
        <f t="shared" si="7"/>
        <v>3800</v>
      </c>
      <c r="Z11" s="120">
        <f t="shared" si="8"/>
        <v>0</v>
      </c>
      <c r="AA11" s="120">
        <f t="shared" si="9"/>
        <v>253797</v>
      </c>
      <c r="AB11" s="121">
        <v>0</v>
      </c>
      <c r="AC11" s="120">
        <f t="shared" si="10"/>
        <v>130379</v>
      </c>
      <c r="AD11" s="120">
        <f t="shared" si="11"/>
        <v>980062</v>
      </c>
    </row>
    <row r="12" spans="1:30" s="122" customFormat="1" ht="12" customHeight="1">
      <c r="A12" s="118" t="s">
        <v>42</v>
      </c>
      <c r="B12" s="133" t="s">
        <v>236</v>
      </c>
      <c r="C12" s="118" t="s">
        <v>237</v>
      </c>
      <c r="D12" s="130">
        <f t="shared" si="0"/>
        <v>567186</v>
      </c>
      <c r="E12" s="130">
        <f t="shared" si="1"/>
        <v>159530</v>
      </c>
      <c r="F12" s="130">
        <v>0</v>
      </c>
      <c r="G12" s="130">
        <v>0</v>
      </c>
      <c r="H12" s="130">
        <v>0</v>
      </c>
      <c r="I12" s="130">
        <v>159530</v>
      </c>
      <c r="J12" s="131">
        <v>0</v>
      </c>
      <c r="K12" s="130">
        <v>0</v>
      </c>
      <c r="L12" s="130">
        <v>407656</v>
      </c>
      <c r="M12" s="130">
        <f t="shared" si="2"/>
        <v>382460</v>
      </c>
      <c r="N12" s="130">
        <f t="shared" si="3"/>
        <v>104700</v>
      </c>
      <c r="O12" s="130">
        <v>0</v>
      </c>
      <c r="P12" s="130">
        <v>0</v>
      </c>
      <c r="Q12" s="130">
        <v>0</v>
      </c>
      <c r="R12" s="130">
        <v>104700</v>
      </c>
      <c r="S12" s="131">
        <v>0</v>
      </c>
      <c r="T12" s="130">
        <v>0</v>
      </c>
      <c r="U12" s="130">
        <v>277760</v>
      </c>
      <c r="V12" s="130">
        <f t="shared" si="4"/>
        <v>949646</v>
      </c>
      <c r="W12" s="130">
        <f t="shared" si="5"/>
        <v>264230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264230</v>
      </c>
      <c r="AB12" s="131">
        <v>0</v>
      </c>
      <c r="AC12" s="130">
        <f t="shared" si="10"/>
        <v>0</v>
      </c>
      <c r="AD12" s="130">
        <f t="shared" si="11"/>
        <v>685416</v>
      </c>
    </row>
    <row r="13" spans="1:30" s="122" customFormat="1" ht="12" customHeight="1">
      <c r="A13" s="118" t="s">
        <v>42</v>
      </c>
      <c r="B13" s="133" t="s">
        <v>238</v>
      </c>
      <c r="C13" s="118" t="s">
        <v>239</v>
      </c>
      <c r="D13" s="130">
        <f t="shared" si="0"/>
        <v>468893</v>
      </c>
      <c r="E13" s="130">
        <f t="shared" si="1"/>
        <v>48081</v>
      </c>
      <c r="F13" s="130">
        <v>0</v>
      </c>
      <c r="G13" s="130">
        <v>0</v>
      </c>
      <c r="H13" s="130">
        <v>0</v>
      </c>
      <c r="I13" s="130">
        <v>17693</v>
      </c>
      <c r="J13" s="131">
        <v>0</v>
      </c>
      <c r="K13" s="130">
        <v>30388</v>
      </c>
      <c r="L13" s="130">
        <v>420812</v>
      </c>
      <c r="M13" s="130">
        <f t="shared" si="2"/>
        <v>86816</v>
      </c>
      <c r="N13" s="130">
        <f t="shared" si="3"/>
        <v>854</v>
      </c>
      <c r="O13" s="130">
        <v>0</v>
      </c>
      <c r="P13" s="130">
        <v>0</v>
      </c>
      <c r="Q13" s="130">
        <v>0</v>
      </c>
      <c r="R13" s="130">
        <v>854</v>
      </c>
      <c r="S13" s="131">
        <v>0</v>
      </c>
      <c r="T13" s="130">
        <v>0</v>
      </c>
      <c r="U13" s="130">
        <v>85962</v>
      </c>
      <c r="V13" s="130">
        <f t="shared" si="4"/>
        <v>555709</v>
      </c>
      <c r="W13" s="130">
        <f t="shared" si="5"/>
        <v>48935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18547</v>
      </c>
      <c r="AB13" s="131">
        <v>0</v>
      </c>
      <c r="AC13" s="130">
        <f t="shared" si="10"/>
        <v>30388</v>
      </c>
      <c r="AD13" s="130">
        <f t="shared" si="11"/>
        <v>506774</v>
      </c>
    </row>
    <row r="14" spans="1:30" s="122" customFormat="1" ht="12" customHeight="1">
      <c r="A14" s="118" t="s">
        <v>42</v>
      </c>
      <c r="B14" s="133" t="s">
        <v>240</v>
      </c>
      <c r="C14" s="118" t="s">
        <v>241</v>
      </c>
      <c r="D14" s="130">
        <f t="shared" si="0"/>
        <v>271792</v>
      </c>
      <c r="E14" s="130">
        <f t="shared" si="1"/>
        <v>391</v>
      </c>
      <c r="F14" s="130">
        <v>0</v>
      </c>
      <c r="G14" s="130">
        <v>0</v>
      </c>
      <c r="H14" s="130">
        <v>0</v>
      </c>
      <c r="I14" s="130">
        <v>364</v>
      </c>
      <c r="J14" s="131">
        <v>0</v>
      </c>
      <c r="K14" s="130">
        <v>27</v>
      </c>
      <c r="L14" s="130">
        <v>271401</v>
      </c>
      <c r="M14" s="130">
        <f t="shared" si="2"/>
        <v>66864</v>
      </c>
      <c r="N14" s="130">
        <f t="shared" si="3"/>
        <v>12644</v>
      </c>
      <c r="O14" s="130">
        <v>1131</v>
      </c>
      <c r="P14" s="130">
        <v>0</v>
      </c>
      <c r="Q14" s="130">
        <v>0</v>
      </c>
      <c r="R14" s="130">
        <v>11513</v>
      </c>
      <c r="S14" s="131">
        <v>0</v>
      </c>
      <c r="T14" s="130">
        <v>0</v>
      </c>
      <c r="U14" s="130">
        <v>54220</v>
      </c>
      <c r="V14" s="130">
        <f t="shared" si="4"/>
        <v>338656</v>
      </c>
      <c r="W14" s="130">
        <f t="shared" si="5"/>
        <v>13035</v>
      </c>
      <c r="X14" s="130">
        <f t="shared" si="6"/>
        <v>1131</v>
      </c>
      <c r="Y14" s="130">
        <f t="shared" si="7"/>
        <v>0</v>
      </c>
      <c r="Z14" s="130">
        <f t="shared" si="8"/>
        <v>0</v>
      </c>
      <c r="AA14" s="130">
        <f t="shared" si="9"/>
        <v>11877</v>
      </c>
      <c r="AB14" s="131">
        <v>0</v>
      </c>
      <c r="AC14" s="130">
        <f t="shared" si="10"/>
        <v>27</v>
      </c>
      <c r="AD14" s="130">
        <f t="shared" si="11"/>
        <v>325621</v>
      </c>
    </row>
    <row r="15" spans="1:30" s="122" customFormat="1" ht="12" customHeight="1">
      <c r="A15" s="118" t="s">
        <v>42</v>
      </c>
      <c r="B15" s="133" t="s">
        <v>242</v>
      </c>
      <c r="C15" s="118" t="s">
        <v>243</v>
      </c>
      <c r="D15" s="130">
        <f t="shared" si="0"/>
        <v>486966</v>
      </c>
      <c r="E15" s="130">
        <f t="shared" si="1"/>
        <v>191208</v>
      </c>
      <c r="F15" s="130">
        <v>72442</v>
      </c>
      <c r="G15" s="130">
        <v>0</v>
      </c>
      <c r="H15" s="130">
        <v>12600</v>
      </c>
      <c r="I15" s="130">
        <v>105512</v>
      </c>
      <c r="J15" s="131">
        <v>0</v>
      </c>
      <c r="K15" s="130">
        <v>654</v>
      </c>
      <c r="L15" s="130">
        <v>295758</v>
      </c>
      <c r="M15" s="130">
        <f t="shared" si="2"/>
        <v>139571</v>
      </c>
      <c r="N15" s="130">
        <f t="shared" si="3"/>
        <v>38486</v>
      </c>
      <c r="O15" s="130">
        <v>0</v>
      </c>
      <c r="P15" s="130">
        <v>0</v>
      </c>
      <c r="Q15" s="130">
        <v>13300</v>
      </c>
      <c r="R15" s="130">
        <v>25185</v>
      </c>
      <c r="S15" s="131">
        <v>0</v>
      </c>
      <c r="T15" s="130">
        <v>1</v>
      </c>
      <c r="U15" s="130">
        <v>101085</v>
      </c>
      <c r="V15" s="130">
        <f t="shared" si="4"/>
        <v>626537</v>
      </c>
      <c r="W15" s="130">
        <f t="shared" si="5"/>
        <v>229694</v>
      </c>
      <c r="X15" s="130">
        <f t="shared" si="6"/>
        <v>72442</v>
      </c>
      <c r="Y15" s="130">
        <f t="shared" si="7"/>
        <v>0</v>
      </c>
      <c r="Z15" s="130">
        <f t="shared" si="8"/>
        <v>25900</v>
      </c>
      <c r="AA15" s="130">
        <f t="shared" si="9"/>
        <v>130697</v>
      </c>
      <c r="AB15" s="131">
        <v>0</v>
      </c>
      <c r="AC15" s="130">
        <f t="shared" si="10"/>
        <v>655</v>
      </c>
      <c r="AD15" s="130">
        <f t="shared" si="11"/>
        <v>396843</v>
      </c>
    </row>
    <row r="16" spans="1:30" s="122" customFormat="1" ht="12" customHeight="1">
      <c r="A16" s="118" t="s">
        <v>42</v>
      </c>
      <c r="B16" s="133" t="s">
        <v>244</v>
      </c>
      <c r="C16" s="118" t="s">
        <v>245</v>
      </c>
      <c r="D16" s="130">
        <f t="shared" si="0"/>
        <v>554272</v>
      </c>
      <c r="E16" s="130">
        <f t="shared" si="1"/>
        <v>119785</v>
      </c>
      <c r="F16" s="130">
        <v>0</v>
      </c>
      <c r="G16" s="130">
        <v>7948</v>
      </c>
      <c r="H16" s="130">
        <v>0</v>
      </c>
      <c r="I16" s="130">
        <v>89302</v>
      </c>
      <c r="J16" s="131">
        <v>0</v>
      </c>
      <c r="K16" s="130">
        <v>22535</v>
      </c>
      <c r="L16" s="130">
        <v>434487</v>
      </c>
      <c r="M16" s="130">
        <f t="shared" si="2"/>
        <v>18858</v>
      </c>
      <c r="N16" s="130">
        <f t="shared" si="3"/>
        <v>14259</v>
      </c>
      <c r="O16" s="130">
        <v>0</v>
      </c>
      <c r="P16" s="130">
        <v>0</v>
      </c>
      <c r="Q16" s="130">
        <v>0</v>
      </c>
      <c r="R16" s="130">
        <v>14256</v>
      </c>
      <c r="S16" s="131">
        <v>0</v>
      </c>
      <c r="T16" s="130">
        <v>3</v>
      </c>
      <c r="U16" s="130">
        <v>4599</v>
      </c>
      <c r="V16" s="130">
        <f t="shared" si="4"/>
        <v>573130</v>
      </c>
      <c r="W16" s="130">
        <f t="shared" si="5"/>
        <v>134044</v>
      </c>
      <c r="X16" s="130">
        <f t="shared" si="6"/>
        <v>0</v>
      </c>
      <c r="Y16" s="130">
        <f t="shared" si="7"/>
        <v>7948</v>
      </c>
      <c r="Z16" s="130">
        <f t="shared" si="8"/>
        <v>0</v>
      </c>
      <c r="AA16" s="130">
        <f t="shared" si="9"/>
        <v>103558</v>
      </c>
      <c r="AB16" s="131">
        <v>0</v>
      </c>
      <c r="AC16" s="130">
        <f t="shared" si="10"/>
        <v>22538</v>
      </c>
      <c r="AD16" s="130">
        <f t="shared" si="11"/>
        <v>439086</v>
      </c>
    </row>
    <row r="17" spans="1:30" s="122" customFormat="1" ht="12" customHeight="1">
      <c r="A17" s="118" t="s">
        <v>42</v>
      </c>
      <c r="B17" s="133" t="s">
        <v>246</v>
      </c>
      <c r="C17" s="118" t="s">
        <v>247</v>
      </c>
      <c r="D17" s="130">
        <f t="shared" si="0"/>
        <v>801321</v>
      </c>
      <c r="E17" s="130">
        <f t="shared" si="1"/>
        <v>206369</v>
      </c>
      <c r="F17" s="130">
        <v>0</v>
      </c>
      <c r="G17" s="130">
        <v>0</v>
      </c>
      <c r="H17" s="130">
        <v>0</v>
      </c>
      <c r="I17" s="130">
        <v>151654</v>
      </c>
      <c r="J17" s="131">
        <v>0</v>
      </c>
      <c r="K17" s="130">
        <v>54715</v>
      </c>
      <c r="L17" s="130">
        <v>594952</v>
      </c>
      <c r="M17" s="130">
        <f t="shared" si="2"/>
        <v>234764</v>
      </c>
      <c r="N17" s="130">
        <f t="shared" si="3"/>
        <v>38493</v>
      </c>
      <c r="O17" s="130">
        <v>0</v>
      </c>
      <c r="P17" s="130">
        <v>0</v>
      </c>
      <c r="Q17" s="130">
        <v>0</v>
      </c>
      <c r="R17" s="130">
        <v>38493</v>
      </c>
      <c r="S17" s="131">
        <v>0</v>
      </c>
      <c r="T17" s="130">
        <v>0</v>
      </c>
      <c r="U17" s="130">
        <v>196271</v>
      </c>
      <c r="V17" s="130">
        <f t="shared" si="4"/>
        <v>1036085</v>
      </c>
      <c r="W17" s="130">
        <f t="shared" si="5"/>
        <v>244862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190147</v>
      </c>
      <c r="AB17" s="131">
        <v>0</v>
      </c>
      <c r="AC17" s="130">
        <f t="shared" si="10"/>
        <v>54715</v>
      </c>
      <c r="AD17" s="130">
        <f t="shared" si="11"/>
        <v>791223</v>
      </c>
    </row>
    <row r="18" spans="1:30" s="122" customFormat="1" ht="12" customHeight="1">
      <c r="A18" s="118" t="s">
        <v>42</v>
      </c>
      <c r="B18" s="133" t="s">
        <v>248</v>
      </c>
      <c r="C18" s="118" t="s">
        <v>249</v>
      </c>
      <c r="D18" s="130">
        <f t="shared" si="0"/>
        <v>1023735</v>
      </c>
      <c r="E18" s="130">
        <f t="shared" si="1"/>
        <v>12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30">
        <v>12</v>
      </c>
      <c r="L18" s="130">
        <v>1023723</v>
      </c>
      <c r="M18" s="130">
        <f t="shared" si="2"/>
        <v>479983</v>
      </c>
      <c r="N18" s="130">
        <f t="shared" si="3"/>
        <v>46715</v>
      </c>
      <c r="O18" s="130">
        <v>3834</v>
      </c>
      <c r="P18" s="130">
        <v>0</v>
      </c>
      <c r="Q18" s="130">
        <v>0</v>
      </c>
      <c r="R18" s="130">
        <v>42881</v>
      </c>
      <c r="S18" s="131">
        <v>0</v>
      </c>
      <c r="T18" s="130">
        <v>0</v>
      </c>
      <c r="U18" s="130">
        <v>433268</v>
      </c>
      <c r="V18" s="130">
        <f t="shared" si="4"/>
        <v>1503718</v>
      </c>
      <c r="W18" s="130">
        <f t="shared" si="5"/>
        <v>46727</v>
      </c>
      <c r="X18" s="130">
        <f t="shared" si="6"/>
        <v>3834</v>
      </c>
      <c r="Y18" s="130">
        <f t="shared" si="7"/>
        <v>0</v>
      </c>
      <c r="Z18" s="130">
        <f t="shared" si="8"/>
        <v>0</v>
      </c>
      <c r="AA18" s="130">
        <f t="shared" si="9"/>
        <v>42881</v>
      </c>
      <c r="AB18" s="131">
        <v>0</v>
      </c>
      <c r="AC18" s="130">
        <f t="shared" si="10"/>
        <v>12</v>
      </c>
      <c r="AD18" s="130">
        <f t="shared" si="11"/>
        <v>1456991</v>
      </c>
    </row>
    <row r="19" spans="1:30" s="122" customFormat="1" ht="12" customHeight="1">
      <c r="A19" s="118" t="s">
        <v>42</v>
      </c>
      <c r="B19" s="133" t="s">
        <v>250</v>
      </c>
      <c r="C19" s="118" t="s">
        <v>251</v>
      </c>
      <c r="D19" s="130">
        <f t="shared" si="0"/>
        <v>733135</v>
      </c>
      <c r="E19" s="130">
        <f t="shared" si="1"/>
        <v>41403</v>
      </c>
      <c r="F19" s="130">
        <v>0</v>
      </c>
      <c r="G19" s="130">
        <v>0</v>
      </c>
      <c r="H19" s="130">
        <v>0</v>
      </c>
      <c r="I19" s="130">
        <v>19739</v>
      </c>
      <c r="J19" s="131">
        <v>0</v>
      </c>
      <c r="K19" s="130">
        <v>21664</v>
      </c>
      <c r="L19" s="130">
        <v>691732</v>
      </c>
      <c r="M19" s="130">
        <f t="shared" si="2"/>
        <v>75522</v>
      </c>
      <c r="N19" s="130">
        <f t="shared" si="3"/>
        <v>2447</v>
      </c>
      <c r="O19" s="130">
        <v>0</v>
      </c>
      <c r="P19" s="130">
        <v>0</v>
      </c>
      <c r="Q19" s="130">
        <v>0</v>
      </c>
      <c r="R19" s="130">
        <v>2447</v>
      </c>
      <c r="S19" s="131">
        <v>0</v>
      </c>
      <c r="T19" s="130">
        <v>0</v>
      </c>
      <c r="U19" s="130">
        <v>73075</v>
      </c>
      <c r="V19" s="130">
        <f t="shared" si="4"/>
        <v>808657</v>
      </c>
      <c r="W19" s="130">
        <f t="shared" si="5"/>
        <v>43850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22186</v>
      </c>
      <c r="AB19" s="131">
        <v>0</v>
      </c>
      <c r="AC19" s="130">
        <f t="shared" si="10"/>
        <v>21664</v>
      </c>
      <c r="AD19" s="130">
        <f t="shared" si="11"/>
        <v>764807</v>
      </c>
    </row>
    <row r="20" spans="1:30" s="122" customFormat="1" ht="12" customHeight="1">
      <c r="A20" s="118" t="s">
        <v>42</v>
      </c>
      <c r="B20" s="133" t="s">
        <v>252</v>
      </c>
      <c r="C20" s="118" t="s">
        <v>253</v>
      </c>
      <c r="D20" s="130">
        <f t="shared" si="0"/>
        <v>393083</v>
      </c>
      <c r="E20" s="130">
        <f t="shared" si="1"/>
        <v>131958</v>
      </c>
      <c r="F20" s="130">
        <v>0</v>
      </c>
      <c r="G20" s="130">
        <v>0</v>
      </c>
      <c r="H20" s="130">
        <v>0</v>
      </c>
      <c r="I20" s="130">
        <v>110377</v>
      </c>
      <c r="J20" s="131">
        <v>0</v>
      </c>
      <c r="K20" s="130">
        <v>21581</v>
      </c>
      <c r="L20" s="130">
        <v>261125</v>
      </c>
      <c r="M20" s="130">
        <f t="shared" si="2"/>
        <v>77086</v>
      </c>
      <c r="N20" s="130">
        <f t="shared" si="3"/>
        <v>28670</v>
      </c>
      <c r="O20" s="130">
        <v>0</v>
      </c>
      <c r="P20" s="130">
        <v>0</v>
      </c>
      <c r="Q20" s="130">
        <v>0</v>
      </c>
      <c r="R20" s="130">
        <v>28667</v>
      </c>
      <c r="S20" s="131">
        <v>0</v>
      </c>
      <c r="T20" s="130">
        <v>3</v>
      </c>
      <c r="U20" s="130">
        <v>48416</v>
      </c>
      <c r="V20" s="130">
        <f t="shared" si="4"/>
        <v>470169</v>
      </c>
      <c r="W20" s="130">
        <f t="shared" si="5"/>
        <v>160628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139044</v>
      </c>
      <c r="AB20" s="131">
        <v>0</v>
      </c>
      <c r="AC20" s="130">
        <f t="shared" si="10"/>
        <v>21584</v>
      </c>
      <c r="AD20" s="130">
        <f t="shared" si="11"/>
        <v>309541</v>
      </c>
    </row>
    <row r="21" spans="1:30" s="122" customFormat="1" ht="12" customHeight="1">
      <c r="A21" s="118" t="s">
        <v>42</v>
      </c>
      <c r="B21" s="133" t="s">
        <v>254</v>
      </c>
      <c r="C21" s="118" t="s">
        <v>255</v>
      </c>
      <c r="D21" s="130">
        <f t="shared" si="0"/>
        <v>377973</v>
      </c>
      <c r="E21" s="130">
        <f t="shared" si="1"/>
        <v>10577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10577</v>
      </c>
      <c r="L21" s="130">
        <v>367396</v>
      </c>
      <c r="M21" s="130">
        <f t="shared" si="2"/>
        <v>142805</v>
      </c>
      <c r="N21" s="130">
        <f t="shared" si="3"/>
        <v>50184</v>
      </c>
      <c r="O21" s="130">
        <v>0</v>
      </c>
      <c r="P21" s="130">
        <v>0</v>
      </c>
      <c r="Q21" s="130">
        <v>0</v>
      </c>
      <c r="R21" s="130">
        <v>50184</v>
      </c>
      <c r="S21" s="131">
        <v>0</v>
      </c>
      <c r="T21" s="130">
        <v>0</v>
      </c>
      <c r="U21" s="130">
        <v>92621</v>
      </c>
      <c r="V21" s="130">
        <f t="shared" si="4"/>
        <v>520778</v>
      </c>
      <c r="W21" s="130">
        <f t="shared" si="5"/>
        <v>60761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50184</v>
      </c>
      <c r="AB21" s="131">
        <v>0</v>
      </c>
      <c r="AC21" s="130">
        <f t="shared" si="10"/>
        <v>10577</v>
      </c>
      <c r="AD21" s="130">
        <f t="shared" si="11"/>
        <v>460017</v>
      </c>
    </row>
    <row r="22" spans="1:30" s="122" customFormat="1" ht="12" customHeight="1">
      <c r="A22" s="118" t="s">
        <v>42</v>
      </c>
      <c r="B22" s="133" t="s">
        <v>256</v>
      </c>
      <c r="C22" s="118" t="s">
        <v>257</v>
      </c>
      <c r="D22" s="130">
        <f t="shared" si="0"/>
        <v>2663722</v>
      </c>
      <c r="E22" s="130">
        <f t="shared" si="1"/>
        <v>705679</v>
      </c>
      <c r="F22" s="130">
        <v>59356</v>
      </c>
      <c r="G22" s="130">
        <v>5972</v>
      </c>
      <c r="H22" s="130">
        <v>0</v>
      </c>
      <c r="I22" s="130">
        <v>538530</v>
      </c>
      <c r="J22" s="131">
        <v>0</v>
      </c>
      <c r="K22" s="130">
        <v>101821</v>
      </c>
      <c r="L22" s="130">
        <v>1958043</v>
      </c>
      <c r="M22" s="130">
        <f t="shared" si="2"/>
        <v>683074</v>
      </c>
      <c r="N22" s="130">
        <f t="shared" si="3"/>
        <v>263487</v>
      </c>
      <c r="O22" s="130">
        <v>71198</v>
      </c>
      <c r="P22" s="130">
        <v>64500</v>
      </c>
      <c r="Q22" s="130">
        <v>0</v>
      </c>
      <c r="R22" s="130">
        <v>120730</v>
      </c>
      <c r="S22" s="131">
        <v>0</v>
      </c>
      <c r="T22" s="130">
        <v>7059</v>
      </c>
      <c r="U22" s="130">
        <v>419587</v>
      </c>
      <c r="V22" s="130">
        <f t="shared" si="4"/>
        <v>3346796</v>
      </c>
      <c r="W22" s="130">
        <f t="shared" si="5"/>
        <v>969166</v>
      </c>
      <c r="X22" s="130">
        <f t="shared" si="6"/>
        <v>130554</v>
      </c>
      <c r="Y22" s="130">
        <f t="shared" si="7"/>
        <v>70472</v>
      </c>
      <c r="Z22" s="130">
        <f t="shared" si="8"/>
        <v>0</v>
      </c>
      <c r="AA22" s="130">
        <f t="shared" si="9"/>
        <v>659260</v>
      </c>
      <c r="AB22" s="131">
        <v>0</v>
      </c>
      <c r="AC22" s="130">
        <f t="shared" si="10"/>
        <v>108880</v>
      </c>
      <c r="AD22" s="130">
        <f t="shared" si="11"/>
        <v>2377630</v>
      </c>
    </row>
    <row r="23" spans="1:30" s="122" customFormat="1" ht="12" customHeight="1">
      <c r="A23" s="118" t="s">
        <v>42</v>
      </c>
      <c r="B23" s="133" t="s">
        <v>258</v>
      </c>
      <c r="C23" s="118" t="s">
        <v>259</v>
      </c>
      <c r="D23" s="130">
        <f t="shared" si="0"/>
        <v>425830</v>
      </c>
      <c r="E23" s="130">
        <f t="shared" si="1"/>
        <v>42742</v>
      </c>
      <c r="F23" s="130">
        <v>0</v>
      </c>
      <c r="G23" s="130">
        <v>0</v>
      </c>
      <c r="H23" s="130">
        <v>0</v>
      </c>
      <c r="I23" s="130">
        <v>26208</v>
      </c>
      <c r="J23" s="131">
        <v>0</v>
      </c>
      <c r="K23" s="130">
        <v>16534</v>
      </c>
      <c r="L23" s="130">
        <v>383088</v>
      </c>
      <c r="M23" s="130">
        <f t="shared" si="2"/>
        <v>167476</v>
      </c>
      <c r="N23" s="130">
        <f t="shared" si="3"/>
        <v>44417</v>
      </c>
      <c r="O23" s="130">
        <v>0</v>
      </c>
      <c r="P23" s="130">
        <v>0</v>
      </c>
      <c r="Q23" s="130">
        <v>0</v>
      </c>
      <c r="R23" s="130">
        <v>44417</v>
      </c>
      <c r="S23" s="131">
        <v>0</v>
      </c>
      <c r="T23" s="130">
        <v>0</v>
      </c>
      <c r="U23" s="130">
        <v>123059</v>
      </c>
      <c r="V23" s="130">
        <f t="shared" si="4"/>
        <v>593306</v>
      </c>
      <c r="W23" s="130">
        <f t="shared" si="5"/>
        <v>87159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70625</v>
      </c>
      <c r="AB23" s="131">
        <v>0</v>
      </c>
      <c r="AC23" s="130">
        <f t="shared" si="10"/>
        <v>16534</v>
      </c>
      <c r="AD23" s="130">
        <f t="shared" si="11"/>
        <v>506147</v>
      </c>
    </row>
    <row r="24" spans="1:30" s="122" customFormat="1" ht="12" customHeight="1">
      <c r="A24" s="118" t="s">
        <v>42</v>
      </c>
      <c r="B24" s="133" t="s">
        <v>260</v>
      </c>
      <c r="C24" s="118" t="s">
        <v>261</v>
      </c>
      <c r="D24" s="130">
        <f t="shared" si="0"/>
        <v>1465393</v>
      </c>
      <c r="E24" s="130">
        <f t="shared" si="1"/>
        <v>147626</v>
      </c>
      <c r="F24" s="130">
        <v>0</v>
      </c>
      <c r="G24" s="130">
        <v>0</v>
      </c>
      <c r="H24" s="130">
        <v>0</v>
      </c>
      <c r="I24" s="130">
        <v>93555</v>
      </c>
      <c r="J24" s="131">
        <v>0</v>
      </c>
      <c r="K24" s="130">
        <v>54071</v>
      </c>
      <c r="L24" s="130">
        <v>1317767</v>
      </c>
      <c r="M24" s="130">
        <f t="shared" si="2"/>
        <v>340938</v>
      </c>
      <c r="N24" s="130">
        <f t="shared" si="3"/>
        <v>71469</v>
      </c>
      <c r="O24" s="130">
        <v>0</v>
      </c>
      <c r="P24" s="130">
        <v>0</v>
      </c>
      <c r="Q24" s="130">
        <v>0</v>
      </c>
      <c r="R24" s="130">
        <v>71469</v>
      </c>
      <c r="S24" s="131">
        <v>0</v>
      </c>
      <c r="T24" s="130">
        <v>0</v>
      </c>
      <c r="U24" s="130">
        <v>269469</v>
      </c>
      <c r="V24" s="130">
        <f t="shared" si="4"/>
        <v>1806331</v>
      </c>
      <c r="W24" s="130">
        <f t="shared" si="5"/>
        <v>219095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165024</v>
      </c>
      <c r="AB24" s="131">
        <v>0</v>
      </c>
      <c r="AC24" s="130">
        <f t="shared" si="10"/>
        <v>54071</v>
      </c>
      <c r="AD24" s="130">
        <f t="shared" si="11"/>
        <v>1587236</v>
      </c>
    </row>
    <row r="25" spans="1:30" s="122" customFormat="1" ht="12" customHeight="1">
      <c r="A25" s="118" t="s">
        <v>42</v>
      </c>
      <c r="B25" s="133" t="s">
        <v>262</v>
      </c>
      <c r="C25" s="118" t="s">
        <v>263</v>
      </c>
      <c r="D25" s="130">
        <f t="shared" si="0"/>
        <v>881647</v>
      </c>
      <c r="E25" s="130">
        <f t="shared" si="1"/>
        <v>618681</v>
      </c>
      <c r="F25" s="130">
        <v>0</v>
      </c>
      <c r="G25" s="130">
        <v>0</v>
      </c>
      <c r="H25" s="130">
        <v>307800</v>
      </c>
      <c r="I25" s="130">
        <v>117565</v>
      </c>
      <c r="J25" s="131">
        <v>0</v>
      </c>
      <c r="K25" s="130">
        <v>193316</v>
      </c>
      <c r="L25" s="130">
        <v>262966</v>
      </c>
      <c r="M25" s="130">
        <f t="shared" si="2"/>
        <v>144306</v>
      </c>
      <c r="N25" s="130">
        <f t="shared" si="3"/>
        <v>103284</v>
      </c>
      <c r="O25" s="130">
        <v>88600</v>
      </c>
      <c r="P25" s="130">
        <v>0</v>
      </c>
      <c r="Q25" s="130">
        <v>0</v>
      </c>
      <c r="R25" s="130">
        <v>14669</v>
      </c>
      <c r="S25" s="131">
        <v>0</v>
      </c>
      <c r="T25" s="130">
        <v>15</v>
      </c>
      <c r="U25" s="130">
        <v>41022</v>
      </c>
      <c r="V25" s="130">
        <f t="shared" si="4"/>
        <v>1025953</v>
      </c>
      <c r="W25" s="130">
        <f t="shared" si="5"/>
        <v>721965</v>
      </c>
      <c r="X25" s="130">
        <f t="shared" si="6"/>
        <v>88600</v>
      </c>
      <c r="Y25" s="130">
        <f t="shared" si="7"/>
        <v>0</v>
      </c>
      <c r="Z25" s="130">
        <f t="shared" si="8"/>
        <v>307800</v>
      </c>
      <c r="AA25" s="130">
        <f t="shared" si="9"/>
        <v>132234</v>
      </c>
      <c r="AB25" s="131">
        <v>0</v>
      </c>
      <c r="AC25" s="130">
        <f t="shared" si="10"/>
        <v>193331</v>
      </c>
      <c r="AD25" s="130">
        <f t="shared" si="11"/>
        <v>303988</v>
      </c>
    </row>
    <row r="26" spans="1:30" s="122" customFormat="1" ht="12" customHeight="1">
      <c r="A26" s="118" t="s">
        <v>42</v>
      </c>
      <c r="B26" s="133" t="s">
        <v>264</v>
      </c>
      <c r="C26" s="118" t="s">
        <v>265</v>
      </c>
      <c r="D26" s="130">
        <f t="shared" si="0"/>
        <v>1449117</v>
      </c>
      <c r="E26" s="130">
        <f t="shared" si="1"/>
        <v>744727</v>
      </c>
      <c r="F26" s="130">
        <v>42248</v>
      </c>
      <c r="G26" s="130">
        <v>0</v>
      </c>
      <c r="H26" s="130">
        <v>62747</v>
      </c>
      <c r="I26" s="130">
        <v>269655</v>
      </c>
      <c r="J26" s="131">
        <v>0</v>
      </c>
      <c r="K26" s="130">
        <v>370077</v>
      </c>
      <c r="L26" s="130">
        <v>704390</v>
      </c>
      <c r="M26" s="130">
        <f t="shared" si="2"/>
        <v>172133</v>
      </c>
      <c r="N26" s="130">
        <f t="shared" si="3"/>
        <v>137926</v>
      </c>
      <c r="O26" s="130">
        <v>0</v>
      </c>
      <c r="P26" s="130">
        <v>0</v>
      </c>
      <c r="Q26" s="130">
        <v>0</v>
      </c>
      <c r="R26" s="130">
        <v>112759</v>
      </c>
      <c r="S26" s="131">
        <v>0</v>
      </c>
      <c r="T26" s="130">
        <v>25167</v>
      </c>
      <c r="U26" s="130">
        <v>34207</v>
      </c>
      <c r="V26" s="130">
        <f t="shared" si="4"/>
        <v>1621250</v>
      </c>
      <c r="W26" s="130">
        <f t="shared" si="5"/>
        <v>882653</v>
      </c>
      <c r="X26" s="130">
        <f t="shared" si="6"/>
        <v>42248</v>
      </c>
      <c r="Y26" s="130">
        <f t="shared" si="7"/>
        <v>0</v>
      </c>
      <c r="Z26" s="130">
        <f t="shared" si="8"/>
        <v>62747</v>
      </c>
      <c r="AA26" s="130">
        <f t="shared" si="9"/>
        <v>382414</v>
      </c>
      <c r="AB26" s="131">
        <v>0</v>
      </c>
      <c r="AC26" s="130">
        <f t="shared" si="10"/>
        <v>395244</v>
      </c>
      <c r="AD26" s="130">
        <f t="shared" si="11"/>
        <v>738597</v>
      </c>
    </row>
    <row r="27" spans="1:30" s="122" customFormat="1" ht="12" customHeight="1">
      <c r="A27" s="118" t="s">
        <v>42</v>
      </c>
      <c r="B27" s="133" t="s">
        <v>266</v>
      </c>
      <c r="C27" s="118" t="s">
        <v>267</v>
      </c>
      <c r="D27" s="130">
        <f t="shared" si="0"/>
        <v>260654</v>
      </c>
      <c r="E27" s="130">
        <f t="shared" si="1"/>
        <v>53043</v>
      </c>
      <c r="F27" s="130">
        <v>0</v>
      </c>
      <c r="G27" s="130">
        <v>0</v>
      </c>
      <c r="H27" s="130">
        <v>0</v>
      </c>
      <c r="I27" s="130">
        <v>45307</v>
      </c>
      <c r="J27" s="131">
        <v>0</v>
      </c>
      <c r="K27" s="130">
        <v>7736</v>
      </c>
      <c r="L27" s="130">
        <v>207611</v>
      </c>
      <c r="M27" s="130">
        <f t="shared" si="2"/>
        <v>102848</v>
      </c>
      <c r="N27" s="130">
        <f t="shared" si="3"/>
        <v>18665</v>
      </c>
      <c r="O27" s="130">
        <v>0</v>
      </c>
      <c r="P27" s="130">
        <v>0</v>
      </c>
      <c r="Q27" s="130">
        <v>0</v>
      </c>
      <c r="R27" s="130">
        <v>18665</v>
      </c>
      <c r="S27" s="131">
        <v>0</v>
      </c>
      <c r="T27" s="130">
        <v>0</v>
      </c>
      <c r="U27" s="130">
        <v>84183</v>
      </c>
      <c r="V27" s="130">
        <f t="shared" si="4"/>
        <v>363502</v>
      </c>
      <c r="W27" s="130">
        <f t="shared" si="5"/>
        <v>71708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63972</v>
      </c>
      <c r="AB27" s="131">
        <v>0</v>
      </c>
      <c r="AC27" s="130">
        <f t="shared" si="10"/>
        <v>7736</v>
      </c>
      <c r="AD27" s="130">
        <f t="shared" si="11"/>
        <v>291794</v>
      </c>
    </row>
    <row r="28" spans="1:30" s="122" customFormat="1" ht="12" customHeight="1">
      <c r="A28" s="118" t="s">
        <v>42</v>
      </c>
      <c r="B28" s="133" t="s">
        <v>268</v>
      </c>
      <c r="C28" s="118" t="s">
        <v>269</v>
      </c>
      <c r="D28" s="130">
        <f t="shared" si="0"/>
        <v>296351</v>
      </c>
      <c r="E28" s="130">
        <f t="shared" si="1"/>
        <v>5023</v>
      </c>
      <c r="F28" s="130">
        <v>0</v>
      </c>
      <c r="G28" s="130">
        <v>0</v>
      </c>
      <c r="H28" s="130">
        <v>0</v>
      </c>
      <c r="I28" s="130">
        <v>1783</v>
      </c>
      <c r="J28" s="131">
        <v>0</v>
      </c>
      <c r="K28" s="130">
        <v>3240</v>
      </c>
      <c r="L28" s="130">
        <v>291328</v>
      </c>
      <c r="M28" s="130">
        <f t="shared" si="2"/>
        <v>37934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37934</v>
      </c>
      <c r="V28" s="130">
        <f t="shared" si="4"/>
        <v>334285</v>
      </c>
      <c r="W28" s="130">
        <f t="shared" si="5"/>
        <v>5023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1783</v>
      </c>
      <c r="AB28" s="131">
        <v>0</v>
      </c>
      <c r="AC28" s="130">
        <f t="shared" si="10"/>
        <v>3240</v>
      </c>
      <c r="AD28" s="130">
        <f t="shared" si="11"/>
        <v>329262</v>
      </c>
    </row>
    <row r="29" spans="1:30" s="122" customFormat="1" ht="12" customHeight="1">
      <c r="A29" s="118" t="s">
        <v>42</v>
      </c>
      <c r="B29" s="133" t="s">
        <v>270</v>
      </c>
      <c r="C29" s="118" t="s">
        <v>271</v>
      </c>
      <c r="D29" s="130">
        <f t="shared" si="0"/>
        <v>48229</v>
      </c>
      <c r="E29" s="130">
        <f t="shared" si="1"/>
        <v>306</v>
      </c>
      <c r="F29" s="130">
        <v>0</v>
      </c>
      <c r="G29" s="130">
        <v>0</v>
      </c>
      <c r="H29" s="130">
        <v>0</v>
      </c>
      <c r="I29" s="130">
        <v>306</v>
      </c>
      <c r="J29" s="131">
        <v>0</v>
      </c>
      <c r="K29" s="130">
        <v>0</v>
      </c>
      <c r="L29" s="130">
        <v>47923</v>
      </c>
      <c r="M29" s="130">
        <f t="shared" si="2"/>
        <v>15330</v>
      </c>
      <c r="N29" s="130">
        <f t="shared" si="3"/>
        <v>2644</v>
      </c>
      <c r="O29" s="130">
        <v>0</v>
      </c>
      <c r="P29" s="130">
        <v>0</v>
      </c>
      <c r="Q29" s="130">
        <v>0</v>
      </c>
      <c r="R29" s="130">
        <v>2644</v>
      </c>
      <c r="S29" s="131">
        <v>0</v>
      </c>
      <c r="T29" s="130">
        <v>0</v>
      </c>
      <c r="U29" s="130">
        <v>12686</v>
      </c>
      <c r="V29" s="130">
        <f t="shared" si="4"/>
        <v>63559</v>
      </c>
      <c r="W29" s="130">
        <f t="shared" si="5"/>
        <v>2950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2950</v>
      </c>
      <c r="AB29" s="131">
        <v>0</v>
      </c>
      <c r="AC29" s="130">
        <f t="shared" si="10"/>
        <v>0</v>
      </c>
      <c r="AD29" s="130">
        <f t="shared" si="11"/>
        <v>60609</v>
      </c>
    </row>
    <row r="30" spans="1:30" s="122" customFormat="1" ht="12" customHeight="1">
      <c r="A30" s="118" t="s">
        <v>42</v>
      </c>
      <c r="B30" s="133" t="s">
        <v>272</v>
      </c>
      <c r="C30" s="118" t="s">
        <v>273</v>
      </c>
      <c r="D30" s="130">
        <f t="shared" si="0"/>
        <v>109242</v>
      </c>
      <c r="E30" s="130">
        <f t="shared" si="1"/>
        <v>6</v>
      </c>
      <c r="F30" s="130">
        <v>0</v>
      </c>
      <c r="G30" s="130">
        <v>0</v>
      </c>
      <c r="H30" s="130">
        <v>0</v>
      </c>
      <c r="I30" s="130">
        <v>0</v>
      </c>
      <c r="J30" s="131">
        <v>0</v>
      </c>
      <c r="K30" s="130">
        <v>6</v>
      </c>
      <c r="L30" s="130">
        <v>109236</v>
      </c>
      <c r="M30" s="130">
        <f t="shared" si="2"/>
        <v>33581</v>
      </c>
      <c r="N30" s="130">
        <f t="shared" si="3"/>
        <v>5923</v>
      </c>
      <c r="O30" s="130">
        <v>0</v>
      </c>
      <c r="P30" s="130">
        <v>0</v>
      </c>
      <c r="Q30" s="130">
        <v>0</v>
      </c>
      <c r="R30" s="130">
        <v>5923</v>
      </c>
      <c r="S30" s="131">
        <v>0</v>
      </c>
      <c r="T30" s="130">
        <v>0</v>
      </c>
      <c r="U30" s="130">
        <v>27658</v>
      </c>
      <c r="V30" s="130">
        <f t="shared" si="4"/>
        <v>142823</v>
      </c>
      <c r="W30" s="130">
        <f t="shared" si="5"/>
        <v>5929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5923</v>
      </c>
      <c r="AB30" s="131">
        <v>0</v>
      </c>
      <c r="AC30" s="130">
        <f t="shared" si="10"/>
        <v>6</v>
      </c>
      <c r="AD30" s="130">
        <f t="shared" si="11"/>
        <v>136894</v>
      </c>
    </row>
    <row r="31" spans="1:30" s="122" customFormat="1" ht="12" customHeight="1">
      <c r="A31" s="118" t="s">
        <v>42</v>
      </c>
      <c r="B31" s="133" t="s">
        <v>274</v>
      </c>
      <c r="C31" s="118" t="s">
        <v>275</v>
      </c>
      <c r="D31" s="130">
        <f t="shared" si="0"/>
        <v>274971</v>
      </c>
      <c r="E31" s="130">
        <f t="shared" si="1"/>
        <v>17784</v>
      </c>
      <c r="F31" s="130">
        <v>0</v>
      </c>
      <c r="G31" s="130">
        <v>0</v>
      </c>
      <c r="H31" s="130">
        <v>0</v>
      </c>
      <c r="I31" s="130">
        <v>9581</v>
      </c>
      <c r="J31" s="131">
        <v>0</v>
      </c>
      <c r="K31" s="130">
        <v>8203</v>
      </c>
      <c r="L31" s="130">
        <v>257187</v>
      </c>
      <c r="M31" s="130">
        <f t="shared" si="2"/>
        <v>108977</v>
      </c>
      <c r="N31" s="130">
        <f t="shared" si="3"/>
        <v>11466</v>
      </c>
      <c r="O31" s="130">
        <v>0</v>
      </c>
      <c r="P31" s="130">
        <v>0</v>
      </c>
      <c r="Q31" s="130">
        <v>0</v>
      </c>
      <c r="R31" s="130">
        <v>10936</v>
      </c>
      <c r="S31" s="131">
        <v>0</v>
      </c>
      <c r="T31" s="130">
        <v>530</v>
      </c>
      <c r="U31" s="130">
        <v>97511</v>
      </c>
      <c r="V31" s="130">
        <f t="shared" si="4"/>
        <v>383948</v>
      </c>
      <c r="W31" s="130">
        <f t="shared" si="5"/>
        <v>29250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20517</v>
      </c>
      <c r="AB31" s="131">
        <v>0</v>
      </c>
      <c r="AC31" s="130">
        <f t="shared" si="10"/>
        <v>8733</v>
      </c>
      <c r="AD31" s="130">
        <f t="shared" si="11"/>
        <v>354698</v>
      </c>
    </row>
    <row r="32" spans="1:30" s="122" customFormat="1" ht="12" customHeight="1">
      <c r="A32" s="118" t="s">
        <v>42</v>
      </c>
      <c r="B32" s="133" t="s">
        <v>276</v>
      </c>
      <c r="C32" s="118" t="s">
        <v>277</v>
      </c>
      <c r="D32" s="130">
        <f t="shared" si="0"/>
        <v>71368</v>
      </c>
      <c r="E32" s="130">
        <f t="shared" si="1"/>
        <v>8090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0">
        <v>8090</v>
      </c>
      <c r="L32" s="130">
        <v>63278</v>
      </c>
      <c r="M32" s="130">
        <f t="shared" si="2"/>
        <v>13255</v>
      </c>
      <c r="N32" s="130">
        <f t="shared" si="3"/>
        <v>358</v>
      </c>
      <c r="O32" s="130">
        <v>0</v>
      </c>
      <c r="P32" s="130">
        <v>0</v>
      </c>
      <c r="Q32" s="130">
        <v>0</v>
      </c>
      <c r="R32" s="130">
        <v>358</v>
      </c>
      <c r="S32" s="131">
        <v>0</v>
      </c>
      <c r="T32" s="130">
        <v>0</v>
      </c>
      <c r="U32" s="130">
        <v>12897</v>
      </c>
      <c r="V32" s="130">
        <f t="shared" si="4"/>
        <v>84623</v>
      </c>
      <c r="W32" s="130">
        <f t="shared" si="5"/>
        <v>8448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358</v>
      </c>
      <c r="AB32" s="131">
        <v>0</v>
      </c>
      <c r="AC32" s="130">
        <f t="shared" si="10"/>
        <v>8090</v>
      </c>
      <c r="AD32" s="130">
        <f t="shared" si="11"/>
        <v>76175</v>
      </c>
    </row>
    <row r="33" spans="1:30" s="122" customFormat="1" ht="12" customHeight="1">
      <c r="A33" s="118" t="s">
        <v>42</v>
      </c>
      <c r="B33" s="133" t="s">
        <v>278</v>
      </c>
      <c r="C33" s="118" t="s">
        <v>279</v>
      </c>
      <c r="D33" s="130">
        <f t="shared" si="0"/>
        <v>367203</v>
      </c>
      <c r="E33" s="130">
        <f t="shared" si="1"/>
        <v>80</v>
      </c>
      <c r="F33" s="130">
        <v>0</v>
      </c>
      <c r="G33" s="130">
        <v>0</v>
      </c>
      <c r="H33" s="130">
        <v>0</v>
      </c>
      <c r="I33" s="130">
        <v>80</v>
      </c>
      <c r="J33" s="131">
        <v>0</v>
      </c>
      <c r="K33" s="130">
        <v>0</v>
      </c>
      <c r="L33" s="130">
        <v>367123</v>
      </c>
      <c r="M33" s="130">
        <f t="shared" si="2"/>
        <v>9671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9671</v>
      </c>
      <c r="V33" s="130">
        <f t="shared" si="4"/>
        <v>376874</v>
      </c>
      <c r="W33" s="130">
        <f t="shared" si="5"/>
        <v>80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80</v>
      </c>
      <c r="AB33" s="131">
        <v>0</v>
      </c>
      <c r="AC33" s="130">
        <f t="shared" si="10"/>
        <v>0</v>
      </c>
      <c r="AD33" s="130">
        <f t="shared" si="11"/>
        <v>376794</v>
      </c>
    </row>
    <row r="34" spans="1:30" s="122" customFormat="1" ht="12" customHeight="1">
      <c r="A34" s="118" t="s">
        <v>42</v>
      </c>
      <c r="B34" s="133" t="s">
        <v>280</v>
      </c>
      <c r="C34" s="118" t="s">
        <v>281</v>
      </c>
      <c r="D34" s="130">
        <f t="shared" si="0"/>
        <v>80808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80808</v>
      </c>
      <c r="M34" s="130">
        <f t="shared" si="2"/>
        <v>25458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25458</v>
      </c>
      <c r="V34" s="130">
        <f t="shared" si="4"/>
        <v>106266</v>
      </c>
      <c r="W34" s="130">
        <f t="shared" si="5"/>
        <v>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v>0</v>
      </c>
      <c r="AC34" s="130">
        <f t="shared" si="10"/>
        <v>0</v>
      </c>
      <c r="AD34" s="130">
        <f t="shared" si="11"/>
        <v>106266</v>
      </c>
    </row>
    <row r="35" spans="1:30" s="122" customFormat="1" ht="12" customHeight="1">
      <c r="A35" s="118" t="s">
        <v>42</v>
      </c>
      <c r="B35" s="133" t="s">
        <v>282</v>
      </c>
      <c r="C35" s="118" t="s">
        <v>283</v>
      </c>
      <c r="D35" s="130">
        <f t="shared" si="0"/>
        <v>57809</v>
      </c>
      <c r="E35" s="130">
        <f t="shared" si="1"/>
        <v>4681</v>
      </c>
      <c r="F35" s="130">
        <v>2934</v>
      </c>
      <c r="G35" s="130">
        <v>0</v>
      </c>
      <c r="H35" s="130">
        <v>0</v>
      </c>
      <c r="I35" s="130">
        <v>0</v>
      </c>
      <c r="J35" s="131">
        <v>0</v>
      </c>
      <c r="K35" s="130">
        <v>1747</v>
      </c>
      <c r="L35" s="130">
        <v>53128</v>
      </c>
      <c r="M35" s="130">
        <f t="shared" si="2"/>
        <v>24483</v>
      </c>
      <c r="N35" s="130">
        <f t="shared" si="3"/>
        <v>4593</v>
      </c>
      <c r="O35" s="130">
        <v>4593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19890</v>
      </c>
      <c r="V35" s="130">
        <f t="shared" si="4"/>
        <v>82292</v>
      </c>
      <c r="W35" s="130">
        <f t="shared" si="5"/>
        <v>9274</v>
      </c>
      <c r="X35" s="130">
        <f t="shared" si="6"/>
        <v>7527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>
        <v>0</v>
      </c>
      <c r="AC35" s="130">
        <f t="shared" si="10"/>
        <v>1747</v>
      </c>
      <c r="AD35" s="130">
        <f t="shared" si="11"/>
        <v>73018</v>
      </c>
    </row>
    <row r="36" spans="1:30" s="122" customFormat="1" ht="12" customHeight="1">
      <c r="A36" s="118" t="s">
        <v>42</v>
      </c>
      <c r="B36" s="133" t="s">
        <v>284</v>
      </c>
      <c r="C36" s="118" t="s">
        <v>285</v>
      </c>
      <c r="D36" s="130">
        <f t="shared" si="0"/>
        <v>66351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0">
        <v>0</v>
      </c>
      <c r="L36" s="130">
        <v>66351</v>
      </c>
      <c r="M36" s="130">
        <f t="shared" si="2"/>
        <v>16750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16750</v>
      </c>
      <c r="V36" s="130">
        <f t="shared" si="4"/>
        <v>83101</v>
      </c>
      <c r="W36" s="130">
        <f t="shared" si="5"/>
        <v>0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>
        <v>0</v>
      </c>
      <c r="AC36" s="130">
        <f t="shared" si="10"/>
        <v>0</v>
      </c>
      <c r="AD36" s="130">
        <f t="shared" si="11"/>
        <v>83101</v>
      </c>
    </row>
    <row r="37" spans="1:30" s="122" customFormat="1" ht="12" customHeight="1">
      <c r="A37" s="118" t="s">
        <v>42</v>
      </c>
      <c r="B37" s="133" t="s">
        <v>286</v>
      </c>
      <c r="C37" s="118" t="s">
        <v>287</v>
      </c>
      <c r="D37" s="130">
        <f t="shared" si="0"/>
        <v>30574</v>
      </c>
      <c r="E37" s="130">
        <f t="shared" si="1"/>
        <v>4441</v>
      </c>
      <c r="F37" s="130">
        <v>0</v>
      </c>
      <c r="G37" s="130">
        <v>0</v>
      </c>
      <c r="H37" s="130">
        <v>0</v>
      </c>
      <c r="I37" s="130">
        <v>2145</v>
      </c>
      <c r="J37" s="131">
        <v>0</v>
      </c>
      <c r="K37" s="130">
        <v>2296</v>
      </c>
      <c r="L37" s="130">
        <v>26133</v>
      </c>
      <c r="M37" s="130">
        <f t="shared" si="2"/>
        <v>0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1">
        <v>0</v>
      </c>
      <c r="T37" s="130">
        <v>0</v>
      </c>
      <c r="U37" s="130">
        <v>0</v>
      </c>
      <c r="V37" s="130">
        <f t="shared" si="4"/>
        <v>30574</v>
      </c>
      <c r="W37" s="130">
        <f t="shared" si="5"/>
        <v>4441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2145</v>
      </c>
      <c r="AB37" s="131">
        <v>0</v>
      </c>
      <c r="AC37" s="130">
        <f t="shared" si="10"/>
        <v>2296</v>
      </c>
      <c r="AD37" s="130">
        <f t="shared" si="11"/>
        <v>26133</v>
      </c>
    </row>
    <row r="38" spans="1:30" s="122" customFormat="1" ht="12" customHeight="1">
      <c r="A38" s="118" t="s">
        <v>42</v>
      </c>
      <c r="B38" s="133" t="s">
        <v>44</v>
      </c>
      <c r="C38" s="118" t="s">
        <v>45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0</v>
      </c>
      <c r="M38" s="130">
        <f t="shared" si="2"/>
        <v>0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263103</v>
      </c>
      <c r="T38" s="130">
        <v>0</v>
      </c>
      <c r="U38" s="130">
        <v>0</v>
      </c>
      <c r="V38" s="130">
        <f t="shared" si="4"/>
        <v>0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f aca="true" t="shared" si="12" ref="AB38:AB47">+SUM(J38,S38)</f>
        <v>263103</v>
      </c>
      <c r="AC38" s="130">
        <f t="shared" si="10"/>
        <v>0</v>
      </c>
      <c r="AD38" s="130">
        <f t="shared" si="11"/>
        <v>0</v>
      </c>
    </row>
    <row r="39" spans="1:30" s="122" customFormat="1" ht="12" customHeight="1">
      <c r="A39" s="118" t="s">
        <v>42</v>
      </c>
      <c r="B39" s="133" t="s">
        <v>46</v>
      </c>
      <c r="C39" s="118" t="s">
        <v>47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1">
        <v>0</v>
      </c>
      <c r="K39" s="130">
        <v>0</v>
      </c>
      <c r="L39" s="130">
        <v>0</v>
      </c>
      <c r="M39" s="130">
        <f t="shared" si="2"/>
        <v>26615</v>
      </c>
      <c r="N39" s="130">
        <f t="shared" si="3"/>
        <v>26615</v>
      </c>
      <c r="O39" s="130">
        <v>0</v>
      </c>
      <c r="P39" s="130">
        <v>0</v>
      </c>
      <c r="Q39" s="130">
        <v>0</v>
      </c>
      <c r="R39" s="130">
        <v>1547</v>
      </c>
      <c r="S39" s="131">
        <v>152270</v>
      </c>
      <c r="T39" s="130">
        <v>25068</v>
      </c>
      <c r="U39" s="130">
        <v>0</v>
      </c>
      <c r="V39" s="130">
        <f t="shared" si="4"/>
        <v>26615</v>
      </c>
      <c r="W39" s="130">
        <f t="shared" si="5"/>
        <v>26615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1547</v>
      </c>
      <c r="AB39" s="131">
        <f t="shared" si="12"/>
        <v>152270</v>
      </c>
      <c r="AC39" s="130">
        <f t="shared" si="10"/>
        <v>25068</v>
      </c>
      <c r="AD39" s="130">
        <f t="shared" si="11"/>
        <v>0</v>
      </c>
    </row>
    <row r="40" spans="1:30" s="122" customFormat="1" ht="12" customHeight="1">
      <c r="A40" s="118" t="s">
        <v>42</v>
      </c>
      <c r="B40" s="133" t="s">
        <v>48</v>
      </c>
      <c r="C40" s="118" t="s">
        <v>49</v>
      </c>
      <c r="D40" s="130">
        <f t="shared" si="0"/>
        <v>43666</v>
      </c>
      <c r="E40" s="130">
        <f t="shared" si="1"/>
        <v>34534</v>
      </c>
      <c r="F40" s="130">
        <v>0</v>
      </c>
      <c r="G40" s="130">
        <v>0</v>
      </c>
      <c r="H40" s="130">
        <v>0</v>
      </c>
      <c r="I40" s="130">
        <v>11131</v>
      </c>
      <c r="J40" s="131">
        <v>153873</v>
      </c>
      <c r="K40" s="130">
        <v>23403</v>
      </c>
      <c r="L40" s="130">
        <v>9132</v>
      </c>
      <c r="M40" s="130">
        <f t="shared" si="2"/>
        <v>29816</v>
      </c>
      <c r="N40" s="130">
        <f t="shared" si="3"/>
        <v>26735</v>
      </c>
      <c r="O40" s="130">
        <v>0</v>
      </c>
      <c r="P40" s="130">
        <v>0</v>
      </c>
      <c r="Q40" s="130">
        <v>0</v>
      </c>
      <c r="R40" s="130">
        <v>26735</v>
      </c>
      <c r="S40" s="131">
        <v>57017</v>
      </c>
      <c r="T40" s="130">
        <v>0</v>
      </c>
      <c r="U40" s="130">
        <v>3081</v>
      </c>
      <c r="V40" s="130">
        <f t="shared" si="4"/>
        <v>73482</v>
      </c>
      <c r="W40" s="130">
        <f t="shared" si="5"/>
        <v>61269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37866</v>
      </c>
      <c r="AB40" s="131">
        <f t="shared" si="12"/>
        <v>210890</v>
      </c>
      <c r="AC40" s="130">
        <f t="shared" si="10"/>
        <v>23403</v>
      </c>
      <c r="AD40" s="130">
        <f t="shared" si="11"/>
        <v>12213</v>
      </c>
    </row>
    <row r="41" spans="1:30" s="122" customFormat="1" ht="12" customHeight="1">
      <c r="A41" s="118" t="s">
        <v>42</v>
      </c>
      <c r="B41" s="133" t="s">
        <v>50</v>
      </c>
      <c r="C41" s="118" t="s">
        <v>51</v>
      </c>
      <c r="D41" s="130">
        <f t="shared" si="0"/>
        <v>5247</v>
      </c>
      <c r="E41" s="130">
        <f t="shared" si="1"/>
        <v>5247</v>
      </c>
      <c r="F41" s="130">
        <v>0</v>
      </c>
      <c r="G41" s="130">
        <v>0</v>
      </c>
      <c r="H41" s="130">
        <v>0</v>
      </c>
      <c r="I41" s="130">
        <v>5247</v>
      </c>
      <c r="J41" s="131">
        <v>261473</v>
      </c>
      <c r="K41" s="130">
        <v>0</v>
      </c>
      <c r="L41" s="130">
        <v>0</v>
      </c>
      <c r="M41" s="130">
        <f t="shared" si="2"/>
        <v>2483</v>
      </c>
      <c r="N41" s="130">
        <f t="shared" si="3"/>
        <v>2483</v>
      </c>
      <c r="O41" s="130">
        <v>0</v>
      </c>
      <c r="P41" s="130">
        <v>0</v>
      </c>
      <c r="Q41" s="130">
        <v>0</v>
      </c>
      <c r="R41" s="130">
        <v>2483</v>
      </c>
      <c r="S41" s="131">
        <v>73058</v>
      </c>
      <c r="T41" s="130">
        <v>0</v>
      </c>
      <c r="U41" s="130">
        <v>0</v>
      </c>
      <c r="V41" s="130">
        <f t="shared" si="4"/>
        <v>7730</v>
      </c>
      <c r="W41" s="130">
        <f t="shared" si="5"/>
        <v>7730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7730</v>
      </c>
      <c r="AB41" s="131">
        <f t="shared" si="12"/>
        <v>334531</v>
      </c>
      <c r="AC41" s="130">
        <f t="shared" si="10"/>
        <v>0</v>
      </c>
      <c r="AD41" s="130">
        <f t="shared" si="11"/>
        <v>0</v>
      </c>
    </row>
    <row r="42" spans="1:30" s="122" customFormat="1" ht="12" customHeight="1">
      <c r="A42" s="118" t="s">
        <v>42</v>
      </c>
      <c r="B42" s="133" t="s">
        <v>52</v>
      </c>
      <c r="C42" s="118" t="s">
        <v>53</v>
      </c>
      <c r="D42" s="130">
        <f t="shared" si="0"/>
        <v>502437</v>
      </c>
      <c r="E42" s="130">
        <f t="shared" si="1"/>
        <v>502437</v>
      </c>
      <c r="F42" s="130">
        <v>119576</v>
      </c>
      <c r="G42" s="130">
        <v>0</v>
      </c>
      <c r="H42" s="130">
        <v>139200</v>
      </c>
      <c r="I42" s="130">
        <v>179984</v>
      </c>
      <c r="J42" s="131">
        <v>657071</v>
      </c>
      <c r="K42" s="130">
        <v>63677</v>
      </c>
      <c r="L42" s="130">
        <v>0</v>
      </c>
      <c r="M42" s="130">
        <f t="shared" si="2"/>
        <v>0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1">
        <v>0</v>
      </c>
      <c r="T42" s="130">
        <v>0</v>
      </c>
      <c r="U42" s="130">
        <v>0</v>
      </c>
      <c r="V42" s="130">
        <f t="shared" si="4"/>
        <v>502437</v>
      </c>
      <c r="W42" s="130">
        <f t="shared" si="5"/>
        <v>502437</v>
      </c>
      <c r="X42" s="130">
        <f t="shared" si="6"/>
        <v>119576</v>
      </c>
      <c r="Y42" s="130">
        <f t="shared" si="7"/>
        <v>0</v>
      </c>
      <c r="Z42" s="130">
        <f t="shared" si="8"/>
        <v>139200</v>
      </c>
      <c r="AA42" s="130">
        <f t="shared" si="9"/>
        <v>179984</v>
      </c>
      <c r="AB42" s="131">
        <f t="shared" si="12"/>
        <v>657071</v>
      </c>
      <c r="AC42" s="130">
        <f t="shared" si="10"/>
        <v>63677</v>
      </c>
      <c r="AD42" s="130">
        <f t="shared" si="11"/>
        <v>0</v>
      </c>
    </row>
    <row r="43" spans="1:30" s="122" customFormat="1" ht="12" customHeight="1">
      <c r="A43" s="118" t="s">
        <v>42</v>
      </c>
      <c r="B43" s="133" t="s">
        <v>54</v>
      </c>
      <c r="C43" s="118" t="s">
        <v>55</v>
      </c>
      <c r="D43" s="130">
        <f t="shared" si="0"/>
        <v>215713</v>
      </c>
      <c r="E43" s="130">
        <f t="shared" si="1"/>
        <v>90378</v>
      </c>
      <c r="F43" s="130">
        <v>0</v>
      </c>
      <c r="G43" s="130">
        <v>0</v>
      </c>
      <c r="H43" s="130">
        <v>0</v>
      </c>
      <c r="I43" s="130">
        <v>90378</v>
      </c>
      <c r="J43" s="131">
        <v>427266</v>
      </c>
      <c r="K43" s="130">
        <v>0</v>
      </c>
      <c r="L43" s="130">
        <v>125335</v>
      </c>
      <c r="M43" s="130">
        <f t="shared" si="2"/>
        <v>0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1">
        <v>0</v>
      </c>
      <c r="T43" s="130">
        <v>0</v>
      </c>
      <c r="U43" s="130">
        <v>0</v>
      </c>
      <c r="V43" s="130">
        <f t="shared" si="4"/>
        <v>215713</v>
      </c>
      <c r="W43" s="130">
        <f t="shared" si="5"/>
        <v>90378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90378</v>
      </c>
      <c r="AB43" s="131">
        <f t="shared" si="12"/>
        <v>427266</v>
      </c>
      <c r="AC43" s="130">
        <f t="shared" si="10"/>
        <v>0</v>
      </c>
      <c r="AD43" s="130">
        <f t="shared" si="11"/>
        <v>125335</v>
      </c>
    </row>
    <row r="44" spans="1:30" s="122" customFormat="1" ht="12" customHeight="1">
      <c r="A44" s="118" t="s">
        <v>42</v>
      </c>
      <c r="B44" s="133" t="s">
        <v>56</v>
      </c>
      <c r="C44" s="118" t="s">
        <v>57</v>
      </c>
      <c r="D44" s="130">
        <f t="shared" si="0"/>
        <v>213645</v>
      </c>
      <c r="E44" s="130">
        <f t="shared" si="1"/>
        <v>213391</v>
      </c>
      <c r="F44" s="130">
        <v>0</v>
      </c>
      <c r="G44" s="130">
        <v>0</v>
      </c>
      <c r="H44" s="130">
        <v>0</v>
      </c>
      <c r="I44" s="130">
        <v>208983</v>
      </c>
      <c r="J44" s="131">
        <v>529035</v>
      </c>
      <c r="K44" s="130">
        <v>4408</v>
      </c>
      <c r="L44" s="130">
        <v>254</v>
      </c>
      <c r="M44" s="130">
        <f t="shared" si="2"/>
        <v>20835</v>
      </c>
      <c r="N44" s="130">
        <f t="shared" si="3"/>
        <v>20835</v>
      </c>
      <c r="O44" s="130">
        <v>0</v>
      </c>
      <c r="P44" s="130">
        <v>0</v>
      </c>
      <c r="Q44" s="130">
        <v>0</v>
      </c>
      <c r="R44" s="130">
        <v>20582</v>
      </c>
      <c r="S44" s="131">
        <v>260156</v>
      </c>
      <c r="T44" s="130">
        <v>253</v>
      </c>
      <c r="U44" s="130">
        <v>0</v>
      </c>
      <c r="V44" s="130">
        <f t="shared" si="4"/>
        <v>234480</v>
      </c>
      <c r="W44" s="130">
        <f t="shared" si="5"/>
        <v>234226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229565</v>
      </c>
      <c r="AB44" s="131">
        <f t="shared" si="12"/>
        <v>789191</v>
      </c>
      <c r="AC44" s="130">
        <f t="shared" si="10"/>
        <v>4661</v>
      </c>
      <c r="AD44" s="130">
        <f t="shared" si="11"/>
        <v>254</v>
      </c>
    </row>
    <row r="45" spans="1:30" s="122" customFormat="1" ht="12" customHeight="1">
      <c r="A45" s="118" t="s">
        <v>42</v>
      </c>
      <c r="B45" s="133" t="s">
        <v>58</v>
      </c>
      <c r="C45" s="118" t="s">
        <v>59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1">
        <v>243582</v>
      </c>
      <c r="K45" s="130">
        <v>0</v>
      </c>
      <c r="L45" s="130">
        <v>0</v>
      </c>
      <c r="M45" s="130">
        <f t="shared" si="2"/>
        <v>4695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13049</v>
      </c>
      <c r="T45" s="130">
        <v>0</v>
      </c>
      <c r="U45" s="130">
        <v>4695</v>
      </c>
      <c r="V45" s="130">
        <f t="shared" si="4"/>
        <v>4695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1">
        <f t="shared" si="12"/>
        <v>256631</v>
      </c>
      <c r="AC45" s="130">
        <f t="shared" si="10"/>
        <v>0</v>
      </c>
      <c r="AD45" s="130">
        <f t="shared" si="11"/>
        <v>4695</v>
      </c>
    </row>
    <row r="46" spans="1:30" s="122" customFormat="1" ht="12" customHeight="1">
      <c r="A46" s="118" t="s">
        <v>42</v>
      </c>
      <c r="B46" s="133" t="s">
        <v>60</v>
      </c>
      <c r="C46" s="118" t="s">
        <v>61</v>
      </c>
      <c r="D46" s="130">
        <f t="shared" si="0"/>
        <v>101463</v>
      </c>
      <c r="E46" s="130">
        <f t="shared" si="1"/>
        <v>58575</v>
      </c>
      <c r="F46" s="130">
        <v>0</v>
      </c>
      <c r="G46" s="130">
        <v>0</v>
      </c>
      <c r="H46" s="130">
        <v>0</v>
      </c>
      <c r="I46" s="130">
        <v>58575</v>
      </c>
      <c r="J46" s="131">
        <v>221995</v>
      </c>
      <c r="K46" s="130">
        <v>0</v>
      </c>
      <c r="L46" s="130">
        <v>42888</v>
      </c>
      <c r="M46" s="130">
        <f t="shared" si="2"/>
        <v>4616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92825</v>
      </c>
      <c r="T46" s="130">
        <v>0</v>
      </c>
      <c r="U46" s="130">
        <v>4616</v>
      </c>
      <c r="V46" s="130">
        <f t="shared" si="4"/>
        <v>106079</v>
      </c>
      <c r="W46" s="130">
        <f t="shared" si="5"/>
        <v>58575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58575</v>
      </c>
      <c r="AB46" s="131">
        <f t="shared" si="12"/>
        <v>314820</v>
      </c>
      <c r="AC46" s="130">
        <f t="shared" si="10"/>
        <v>0</v>
      </c>
      <c r="AD46" s="130">
        <f t="shared" si="11"/>
        <v>47504</v>
      </c>
    </row>
    <row r="47" spans="1:30" s="122" customFormat="1" ht="12" customHeight="1">
      <c r="A47" s="118" t="s">
        <v>42</v>
      </c>
      <c r="B47" s="133" t="s">
        <v>62</v>
      </c>
      <c r="C47" s="118" t="s">
        <v>63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1">
        <v>0</v>
      </c>
      <c r="K47" s="130">
        <v>0</v>
      </c>
      <c r="L47" s="130">
        <v>0</v>
      </c>
      <c r="M47" s="130">
        <f t="shared" si="2"/>
        <v>11927</v>
      </c>
      <c r="N47" s="130">
        <f t="shared" si="3"/>
        <v>11927</v>
      </c>
      <c r="O47" s="130">
        <v>0</v>
      </c>
      <c r="P47" s="130">
        <v>0</v>
      </c>
      <c r="Q47" s="130">
        <v>0</v>
      </c>
      <c r="R47" s="130">
        <v>0</v>
      </c>
      <c r="S47" s="131">
        <v>160484</v>
      </c>
      <c r="T47" s="130">
        <v>11927</v>
      </c>
      <c r="U47" s="130">
        <v>0</v>
      </c>
      <c r="V47" s="130">
        <f t="shared" si="4"/>
        <v>11927</v>
      </c>
      <c r="W47" s="130">
        <f t="shared" si="5"/>
        <v>11927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1">
        <f t="shared" si="12"/>
        <v>160484</v>
      </c>
      <c r="AC47" s="130">
        <f t="shared" si="10"/>
        <v>11927</v>
      </c>
      <c r="AD47" s="130">
        <f t="shared" si="11"/>
        <v>0</v>
      </c>
    </row>
  </sheetData>
  <sheetProtection/>
  <autoFilter ref="A6:AD47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4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291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225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42</v>
      </c>
      <c r="B7" s="191" t="s">
        <v>43</v>
      </c>
      <c r="C7" s="190" t="s">
        <v>289</v>
      </c>
      <c r="D7" s="192">
        <f>SUM(D8:D232)</f>
        <v>10368270</v>
      </c>
      <c r="E7" s="192">
        <f>SUM(E8:E232)</f>
        <v>10243917</v>
      </c>
      <c r="F7" s="192">
        <f>SUM(F8:F232)</f>
        <v>2649</v>
      </c>
      <c r="G7" s="192">
        <f>SUM(G8:G232)</f>
        <v>8347951</v>
      </c>
      <c r="H7" s="192">
        <f>SUM(H8:H232)</f>
        <v>1599029</v>
      </c>
      <c r="I7" s="192">
        <f>SUM(I8:I232)</f>
        <v>294288</v>
      </c>
      <c r="J7" s="192">
        <f>SUM(J8:J232)</f>
        <v>124353</v>
      </c>
      <c r="K7" s="192">
        <f>SUM(K8:K232)</f>
        <v>372648</v>
      </c>
      <c r="L7" s="192">
        <f>SUM(L8:L232)</f>
        <v>26299785</v>
      </c>
      <c r="M7" s="192">
        <f>SUM(M8:M232)</f>
        <v>4687028</v>
      </c>
      <c r="N7" s="192">
        <f>SUM(N8:N232)</f>
        <v>2378357</v>
      </c>
      <c r="O7" s="192">
        <f>SUM(O8:O232)</f>
        <v>465757</v>
      </c>
      <c r="P7" s="192">
        <f>SUM(P8:P232)</f>
        <v>1603546</v>
      </c>
      <c r="Q7" s="192">
        <f>SUM(Q8:Q232)</f>
        <v>239368</v>
      </c>
      <c r="R7" s="192">
        <f>SUM(R8:R232)</f>
        <v>7412960</v>
      </c>
      <c r="S7" s="192">
        <f>SUM(S8:S232)</f>
        <v>374951</v>
      </c>
      <c r="T7" s="192">
        <f>SUM(T8:T232)</f>
        <v>6532201</v>
      </c>
      <c r="U7" s="192">
        <f>SUM(U8:U232)</f>
        <v>505808</v>
      </c>
      <c r="V7" s="192">
        <f>SUM(V8:V232)</f>
        <v>0</v>
      </c>
      <c r="W7" s="192">
        <f>SUM(W8:W232)</f>
        <v>14168956</v>
      </c>
      <c r="X7" s="192">
        <f>SUM(X8:X232)</f>
        <v>6914658</v>
      </c>
      <c r="Y7" s="192">
        <f>SUM(Y8:Y232)</f>
        <v>5717002</v>
      </c>
      <c r="Z7" s="192">
        <f>SUM(Z8:Z232)</f>
        <v>1006021</v>
      </c>
      <c r="AA7" s="192">
        <f>SUM(AA8:AA232)</f>
        <v>531275</v>
      </c>
      <c r="AB7" s="192">
        <f>SUM(AB8:AB232)</f>
        <v>2107337</v>
      </c>
      <c r="AC7" s="192">
        <f>SUM(AC8:AC232)</f>
        <v>30841</v>
      </c>
      <c r="AD7" s="192">
        <f>SUM(AD8:AD232)</f>
        <v>1093713</v>
      </c>
      <c r="AE7" s="192">
        <f>SUM(AE8:AE232)</f>
        <v>37761768</v>
      </c>
      <c r="AF7" s="192">
        <f>SUM(AF8:AF232)</f>
        <v>579772</v>
      </c>
      <c r="AG7" s="192">
        <f>SUM(AG8:AG232)</f>
        <v>574566</v>
      </c>
      <c r="AH7" s="192">
        <f>SUM(AH8:AH232)</f>
        <v>265914</v>
      </c>
      <c r="AI7" s="192">
        <f>SUM(AI8:AI232)</f>
        <v>308652</v>
      </c>
      <c r="AJ7" s="192">
        <f>SUM(AJ8:AJ232)</f>
        <v>0</v>
      </c>
      <c r="AK7" s="192">
        <f>SUM(AK8:AK232)</f>
        <v>0</v>
      </c>
      <c r="AL7" s="192">
        <f>SUM(AL8:AL232)</f>
        <v>5206</v>
      </c>
      <c r="AM7" s="192">
        <f>SUM(AM8:AM232)</f>
        <v>0</v>
      </c>
      <c r="AN7" s="192">
        <f>SUM(AN8:AN232)</f>
        <v>5139149</v>
      </c>
      <c r="AO7" s="192">
        <f>SUM(AO8:AO232)</f>
        <v>1132628</v>
      </c>
      <c r="AP7" s="192">
        <f>SUM(AP8:AP232)</f>
        <v>869709</v>
      </c>
      <c r="AQ7" s="192">
        <f>SUM(AQ8:AQ232)</f>
        <v>24357</v>
      </c>
      <c r="AR7" s="192">
        <f>SUM(AR8:AR232)</f>
        <v>238562</v>
      </c>
      <c r="AS7" s="192">
        <f>SUM(AS8:AS232)</f>
        <v>0</v>
      </c>
      <c r="AT7" s="192">
        <f>SUM(AT8:AT232)</f>
        <v>1991855</v>
      </c>
      <c r="AU7" s="192">
        <f>SUM(AU8:AU232)</f>
        <v>33668</v>
      </c>
      <c r="AV7" s="192">
        <f>SUM(AV8:AV232)</f>
        <v>1958108</v>
      </c>
      <c r="AW7" s="192">
        <f>SUM(AW8:AW232)</f>
        <v>79</v>
      </c>
      <c r="AX7" s="192">
        <f>SUM(AX8:AX232)</f>
        <v>0</v>
      </c>
      <c r="AY7" s="192">
        <f>SUM(AY8:AY232)</f>
        <v>2013846</v>
      </c>
      <c r="AZ7" s="192">
        <f>SUM(AZ8:AZ232)</f>
        <v>1228090</v>
      </c>
      <c r="BA7" s="192">
        <f>SUM(BA8:BA232)</f>
        <v>710130</v>
      </c>
      <c r="BB7" s="192">
        <f>SUM(BB8:BB232)</f>
        <v>14888</v>
      </c>
      <c r="BC7" s="192">
        <f>SUM(BC8:BC232)</f>
        <v>60738</v>
      </c>
      <c r="BD7" s="192">
        <f>SUM(BD8:BD232)</f>
        <v>1062583</v>
      </c>
      <c r="BE7" s="192">
        <f>SUM(BE8:BE232)</f>
        <v>820</v>
      </c>
      <c r="BF7" s="192">
        <f>SUM(BF8:BF232)</f>
        <v>149323</v>
      </c>
      <c r="BG7" s="192">
        <f>SUM(BG8:BG232)</f>
        <v>5868244</v>
      </c>
      <c r="BH7" s="192">
        <f>SUM(BH8:BH232)</f>
        <v>10948042</v>
      </c>
      <c r="BI7" s="192">
        <f>SUM(BI8:BI232)</f>
        <v>10818483</v>
      </c>
      <c r="BJ7" s="192">
        <f>SUM(BJ8:BJ232)</f>
        <v>268563</v>
      </c>
      <c r="BK7" s="192">
        <f>SUM(BK8:BK232)</f>
        <v>8656603</v>
      </c>
      <c r="BL7" s="192">
        <f>SUM(BL8:BL232)</f>
        <v>1599029</v>
      </c>
      <c r="BM7" s="192">
        <f>SUM(BM8:BM232)</f>
        <v>294288</v>
      </c>
      <c r="BN7" s="192">
        <f>SUM(BN8:BN232)</f>
        <v>129559</v>
      </c>
      <c r="BO7" s="192">
        <f>SUM(BO8:BO232)</f>
        <v>372648</v>
      </c>
      <c r="BP7" s="192">
        <f>SUM(BP8:BP232)</f>
        <v>31438934</v>
      </c>
      <c r="BQ7" s="192">
        <f>SUM(BQ8:BQ232)</f>
        <v>5819656</v>
      </c>
      <c r="BR7" s="192">
        <f>SUM(BR8:BR232)</f>
        <v>3248066</v>
      </c>
      <c r="BS7" s="192">
        <f>SUM(BS8:BS232)</f>
        <v>490114</v>
      </c>
      <c r="BT7" s="192">
        <f>SUM(BT8:BT232)</f>
        <v>1842108</v>
      </c>
      <c r="BU7" s="192">
        <f>SUM(BU8:BU232)</f>
        <v>239368</v>
      </c>
      <c r="BV7" s="192">
        <f>SUM(BV8:BV232)</f>
        <v>9404815</v>
      </c>
      <c r="BW7" s="192">
        <f>SUM(BW8:BW232)</f>
        <v>408619</v>
      </c>
      <c r="BX7" s="192">
        <f>SUM(BX8:BX232)</f>
        <v>8490309</v>
      </c>
      <c r="BY7" s="192">
        <f>SUM(BY8:BY232)</f>
        <v>505887</v>
      </c>
      <c r="BZ7" s="192">
        <f>SUM(BZ8:BZ232)</f>
        <v>0</v>
      </c>
      <c r="CA7" s="192">
        <f>SUM(CA8:CA232)</f>
        <v>16182802</v>
      </c>
      <c r="CB7" s="192">
        <f>SUM(CB8:CB232)</f>
        <v>8142748</v>
      </c>
      <c r="CC7" s="192">
        <f>SUM(CC8:CC232)</f>
        <v>6427132</v>
      </c>
      <c r="CD7" s="192">
        <f>SUM(CD8:CD232)</f>
        <v>1020909</v>
      </c>
      <c r="CE7" s="192">
        <f>SUM(CE8:CE232)</f>
        <v>592013</v>
      </c>
      <c r="CF7" s="192">
        <f>SUM(CF8:CF232)</f>
        <v>3169920</v>
      </c>
      <c r="CG7" s="192">
        <f>SUM(CG8:CG232)</f>
        <v>31661</v>
      </c>
      <c r="CH7" s="192">
        <f>SUM(CH8:CH232)</f>
        <v>1243036</v>
      </c>
      <c r="CI7" s="192">
        <f>SUM(CI8:CI232)</f>
        <v>43630012</v>
      </c>
    </row>
    <row r="8" spans="1:87" s="122" customFormat="1" ht="12" customHeight="1">
      <c r="A8" s="118" t="s">
        <v>42</v>
      </c>
      <c r="B8" s="133" t="s">
        <v>228</v>
      </c>
      <c r="C8" s="118" t="s">
        <v>229</v>
      </c>
      <c r="D8" s="120">
        <f aca="true" t="shared" si="0" ref="D8:D47">+SUM(E8,J8)</f>
        <v>7937410</v>
      </c>
      <c r="E8" s="120">
        <f aca="true" t="shared" si="1" ref="E8:E47">+SUM(F8:I8)</f>
        <v>7926480</v>
      </c>
      <c r="F8" s="120">
        <v>0</v>
      </c>
      <c r="G8" s="120">
        <v>6648000</v>
      </c>
      <c r="H8" s="120">
        <v>1278480</v>
      </c>
      <c r="I8" s="120">
        <v>0</v>
      </c>
      <c r="J8" s="120">
        <v>10930</v>
      </c>
      <c r="K8" s="121">
        <v>0</v>
      </c>
      <c r="L8" s="120">
        <f aca="true" t="shared" si="2" ref="L8:L47">+SUM(M8,R8,V8,W8,AC8)</f>
        <v>9052433</v>
      </c>
      <c r="M8" s="120">
        <f aca="true" t="shared" si="3" ref="M8:M47">+SUM(N8:Q8)</f>
        <v>2012946</v>
      </c>
      <c r="N8" s="120">
        <v>803164</v>
      </c>
      <c r="O8" s="120">
        <v>420707</v>
      </c>
      <c r="P8" s="120">
        <v>666285</v>
      </c>
      <c r="Q8" s="120">
        <v>122790</v>
      </c>
      <c r="R8" s="120">
        <f aca="true" t="shared" si="4" ref="R8:R47">+SUM(S8:U8)</f>
        <v>1921344</v>
      </c>
      <c r="S8" s="120">
        <v>292382</v>
      </c>
      <c r="T8" s="120">
        <v>1528225</v>
      </c>
      <c r="U8" s="120">
        <v>100737</v>
      </c>
      <c r="V8" s="120">
        <v>0</v>
      </c>
      <c r="W8" s="120">
        <f aca="true" t="shared" si="5" ref="W8:W47">+SUM(X8:AA8)</f>
        <v>5106917</v>
      </c>
      <c r="X8" s="120">
        <v>2701498</v>
      </c>
      <c r="Y8" s="120">
        <v>2267516</v>
      </c>
      <c r="Z8" s="120">
        <v>137903</v>
      </c>
      <c r="AA8" s="120">
        <v>0</v>
      </c>
      <c r="AB8" s="121">
        <v>305477</v>
      </c>
      <c r="AC8" s="120">
        <v>11226</v>
      </c>
      <c r="AD8" s="120">
        <v>545521</v>
      </c>
      <c r="AE8" s="120">
        <f aca="true" t="shared" si="6" ref="AE8:AE47">+SUM(D8,L8,AD8)</f>
        <v>17535364</v>
      </c>
      <c r="AF8" s="120">
        <f aca="true" t="shared" si="7" ref="AF8:AF47">+SUM(AG8,AL8)</f>
        <v>190008</v>
      </c>
      <c r="AG8" s="120">
        <f aca="true" t="shared" si="8" ref="AG8:AG47">+SUM(AH8:AK8)</f>
        <v>190008</v>
      </c>
      <c r="AH8" s="120">
        <v>0</v>
      </c>
      <c r="AI8" s="120">
        <v>190008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47">+SUM(AO8,AT8,AX8,AY8,BE8)</f>
        <v>1232054</v>
      </c>
      <c r="AO8" s="120">
        <f aca="true" t="shared" si="10" ref="AO8:AO47">+SUM(AP8:AS8)</f>
        <v>393715</v>
      </c>
      <c r="AP8" s="120">
        <v>301192</v>
      </c>
      <c r="AQ8" s="120">
        <v>0</v>
      </c>
      <c r="AR8" s="120">
        <v>92523</v>
      </c>
      <c r="AS8" s="120">
        <v>0</v>
      </c>
      <c r="AT8" s="120">
        <f aca="true" t="shared" si="11" ref="AT8:AT47">+SUM(AU8:AW8)</f>
        <v>426410</v>
      </c>
      <c r="AU8" s="120">
        <v>0</v>
      </c>
      <c r="AV8" s="120">
        <v>426410</v>
      </c>
      <c r="AW8" s="120">
        <v>0</v>
      </c>
      <c r="AX8" s="120">
        <v>0</v>
      </c>
      <c r="AY8" s="120">
        <f aca="true" t="shared" si="12" ref="AY8:AY47">+SUM(AZ8:BC8)</f>
        <v>411929</v>
      </c>
      <c r="AZ8" s="120">
        <v>346420</v>
      </c>
      <c r="BA8" s="120">
        <v>65509</v>
      </c>
      <c r="BB8" s="120">
        <v>0</v>
      </c>
      <c r="BC8" s="120">
        <v>0</v>
      </c>
      <c r="BD8" s="121">
        <v>69812</v>
      </c>
      <c r="BE8" s="120">
        <v>0</v>
      </c>
      <c r="BF8" s="120">
        <v>22382</v>
      </c>
      <c r="BG8" s="120">
        <f aca="true" t="shared" si="13" ref="BG8:BG47">+SUM(BF8,AN8,AF8)</f>
        <v>1444444</v>
      </c>
      <c r="BH8" s="120">
        <f aca="true" t="shared" si="14" ref="BH8:BW23">SUM(D8,AF8)</f>
        <v>8127418</v>
      </c>
      <c r="BI8" s="120">
        <f t="shared" si="14"/>
        <v>8116488</v>
      </c>
      <c r="BJ8" s="120">
        <f t="shared" si="14"/>
        <v>0</v>
      </c>
      <c r="BK8" s="120">
        <f t="shared" si="14"/>
        <v>6838008</v>
      </c>
      <c r="BL8" s="120">
        <f t="shared" si="14"/>
        <v>1278480</v>
      </c>
      <c r="BM8" s="120">
        <f t="shared" si="14"/>
        <v>0</v>
      </c>
      <c r="BN8" s="120">
        <f t="shared" si="14"/>
        <v>10930</v>
      </c>
      <c r="BO8" s="121">
        <f t="shared" si="14"/>
        <v>0</v>
      </c>
      <c r="BP8" s="120">
        <f t="shared" si="14"/>
        <v>10284487</v>
      </c>
      <c r="BQ8" s="120">
        <f t="shared" si="14"/>
        <v>2406661</v>
      </c>
      <c r="BR8" s="120">
        <f t="shared" si="14"/>
        <v>1104356</v>
      </c>
      <c r="BS8" s="120">
        <f t="shared" si="14"/>
        <v>420707</v>
      </c>
      <c r="BT8" s="120">
        <f t="shared" si="14"/>
        <v>758808</v>
      </c>
      <c r="BU8" s="120">
        <f t="shared" si="14"/>
        <v>122790</v>
      </c>
      <c r="BV8" s="120">
        <f t="shared" si="14"/>
        <v>2347754</v>
      </c>
      <c r="BW8" s="120">
        <f t="shared" si="14"/>
        <v>292382</v>
      </c>
      <c r="BX8" s="120">
        <f aca="true" t="shared" si="15" ref="BX8:CI29">SUM(T8,AV8)</f>
        <v>1954635</v>
      </c>
      <c r="BY8" s="120">
        <f t="shared" si="15"/>
        <v>100737</v>
      </c>
      <c r="BZ8" s="120">
        <f t="shared" si="15"/>
        <v>0</v>
      </c>
      <c r="CA8" s="120">
        <f t="shared" si="15"/>
        <v>5518846</v>
      </c>
      <c r="CB8" s="120">
        <f t="shared" si="15"/>
        <v>3047918</v>
      </c>
      <c r="CC8" s="120">
        <f t="shared" si="15"/>
        <v>2333025</v>
      </c>
      <c r="CD8" s="120">
        <f t="shared" si="15"/>
        <v>137903</v>
      </c>
      <c r="CE8" s="120">
        <f t="shared" si="15"/>
        <v>0</v>
      </c>
      <c r="CF8" s="121">
        <f t="shared" si="15"/>
        <v>375289</v>
      </c>
      <c r="CG8" s="120">
        <f t="shared" si="15"/>
        <v>11226</v>
      </c>
      <c r="CH8" s="120">
        <f t="shared" si="15"/>
        <v>567903</v>
      </c>
      <c r="CI8" s="120">
        <f t="shared" si="15"/>
        <v>18979808</v>
      </c>
    </row>
    <row r="9" spans="1:87" s="122" customFormat="1" ht="12" customHeight="1">
      <c r="A9" s="118" t="s">
        <v>42</v>
      </c>
      <c r="B9" s="133" t="s">
        <v>230</v>
      </c>
      <c r="C9" s="118" t="s">
        <v>231</v>
      </c>
      <c r="D9" s="120">
        <f t="shared" si="0"/>
        <v>704221</v>
      </c>
      <c r="E9" s="120">
        <f t="shared" si="1"/>
        <v>672729</v>
      </c>
      <c r="F9" s="120">
        <v>0</v>
      </c>
      <c r="G9" s="120">
        <v>661852</v>
      </c>
      <c r="H9" s="120">
        <v>10877</v>
      </c>
      <c r="I9" s="120">
        <v>0</v>
      </c>
      <c r="J9" s="120">
        <v>31492</v>
      </c>
      <c r="K9" s="121">
        <v>0</v>
      </c>
      <c r="L9" s="120">
        <f t="shared" si="2"/>
        <v>1578370</v>
      </c>
      <c r="M9" s="120">
        <f t="shared" si="3"/>
        <v>431740</v>
      </c>
      <c r="N9" s="120">
        <v>169699</v>
      </c>
      <c r="O9" s="120">
        <v>0</v>
      </c>
      <c r="P9" s="120">
        <v>238804</v>
      </c>
      <c r="Q9" s="120">
        <v>23237</v>
      </c>
      <c r="R9" s="120">
        <f t="shared" si="4"/>
        <v>343670</v>
      </c>
      <c r="S9" s="120">
        <v>11155</v>
      </c>
      <c r="T9" s="120">
        <v>295643</v>
      </c>
      <c r="U9" s="120">
        <v>36872</v>
      </c>
      <c r="V9" s="120">
        <v>0</v>
      </c>
      <c r="W9" s="120">
        <f t="shared" si="5"/>
        <v>788677</v>
      </c>
      <c r="X9" s="120">
        <v>19778</v>
      </c>
      <c r="Y9" s="120">
        <v>721016</v>
      </c>
      <c r="Z9" s="120">
        <v>40823</v>
      </c>
      <c r="AA9" s="120">
        <v>7060</v>
      </c>
      <c r="AB9" s="121">
        <v>0</v>
      </c>
      <c r="AC9" s="120">
        <v>14283</v>
      </c>
      <c r="AD9" s="120">
        <v>12552</v>
      </c>
      <c r="AE9" s="120">
        <f t="shared" si="6"/>
        <v>2295143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178695</v>
      </c>
      <c r="AO9" s="120">
        <f t="shared" si="10"/>
        <v>8760</v>
      </c>
      <c r="AP9" s="120">
        <v>8760</v>
      </c>
      <c r="AQ9" s="120">
        <v>0</v>
      </c>
      <c r="AR9" s="120">
        <v>0</v>
      </c>
      <c r="AS9" s="120">
        <v>0</v>
      </c>
      <c r="AT9" s="120">
        <f t="shared" si="11"/>
        <v>61523</v>
      </c>
      <c r="AU9" s="120">
        <v>0</v>
      </c>
      <c r="AV9" s="120">
        <v>61523</v>
      </c>
      <c r="AW9" s="120">
        <v>0</v>
      </c>
      <c r="AX9" s="120">
        <v>0</v>
      </c>
      <c r="AY9" s="120">
        <f t="shared" si="12"/>
        <v>107592</v>
      </c>
      <c r="AZ9" s="120">
        <v>0</v>
      </c>
      <c r="BA9" s="120">
        <v>107592</v>
      </c>
      <c r="BB9" s="120">
        <v>0</v>
      </c>
      <c r="BC9" s="120">
        <v>0</v>
      </c>
      <c r="BD9" s="121">
        <v>0</v>
      </c>
      <c r="BE9" s="120">
        <v>820</v>
      </c>
      <c r="BF9" s="120">
        <v>0</v>
      </c>
      <c r="BG9" s="120">
        <f t="shared" si="13"/>
        <v>178695</v>
      </c>
      <c r="BH9" s="120">
        <f t="shared" si="14"/>
        <v>704221</v>
      </c>
      <c r="BI9" s="120">
        <f t="shared" si="14"/>
        <v>672729</v>
      </c>
      <c r="BJ9" s="120">
        <f t="shared" si="14"/>
        <v>0</v>
      </c>
      <c r="BK9" s="120">
        <f t="shared" si="14"/>
        <v>661852</v>
      </c>
      <c r="BL9" s="120">
        <f t="shared" si="14"/>
        <v>10877</v>
      </c>
      <c r="BM9" s="120">
        <f t="shared" si="14"/>
        <v>0</v>
      </c>
      <c r="BN9" s="120">
        <f t="shared" si="14"/>
        <v>31492</v>
      </c>
      <c r="BO9" s="121">
        <f t="shared" si="14"/>
        <v>0</v>
      </c>
      <c r="BP9" s="120">
        <f t="shared" si="14"/>
        <v>1757065</v>
      </c>
      <c r="BQ9" s="120">
        <f t="shared" si="14"/>
        <v>440500</v>
      </c>
      <c r="BR9" s="120">
        <f t="shared" si="14"/>
        <v>178459</v>
      </c>
      <c r="BS9" s="120">
        <f t="shared" si="14"/>
        <v>0</v>
      </c>
      <c r="BT9" s="120">
        <f t="shared" si="14"/>
        <v>238804</v>
      </c>
      <c r="BU9" s="120">
        <f t="shared" si="14"/>
        <v>23237</v>
      </c>
      <c r="BV9" s="120">
        <f t="shared" si="14"/>
        <v>405193</v>
      </c>
      <c r="BW9" s="120">
        <f t="shared" si="14"/>
        <v>11155</v>
      </c>
      <c r="BX9" s="120">
        <f t="shared" si="15"/>
        <v>357166</v>
      </c>
      <c r="BY9" s="120">
        <f t="shared" si="15"/>
        <v>36872</v>
      </c>
      <c r="BZ9" s="120">
        <f t="shared" si="15"/>
        <v>0</v>
      </c>
      <c r="CA9" s="120">
        <f t="shared" si="15"/>
        <v>896269</v>
      </c>
      <c r="CB9" s="120">
        <f t="shared" si="15"/>
        <v>19778</v>
      </c>
      <c r="CC9" s="120">
        <f t="shared" si="15"/>
        <v>828608</v>
      </c>
      <c r="CD9" s="120">
        <f t="shared" si="15"/>
        <v>40823</v>
      </c>
      <c r="CE9" s="120">
        <f t="shared" si="15"/>
        <v>7060</v>
      </c>
      <c r="CF9" s="121">
        <f t="shared" si="15"/>
        <v>0</v>
      </c>
      <c r="CG9" s="120">
        <f t="shared" si="15"/>
        <v>15103</v>
      </c>
      <c r="CH9" s="120">
        <f t="shared" si="15"/>
        <v>12552</v>
      </c>
      <c r="CI9" s="120">
        <f t="shared" si="15"/>
        <v>2473838</v>
      </c>
    </row>
    <row r="10" spans="1:87" s="122" customFormat="1" ht="12" customHeight="1">
      <c r="A10" s="118" t="s">
        <v>42</v>
      </c>
      <c r="B10" s="133" t="s">
        <v>232</v>
      </c>
      <c r="C10" s="118" t="s">
        <v>233</v>
      </c>
      <c r="D10" s="120">
        <f t="shared" si="0"/>
        <v>50350</v>
      </c>
      <c r="E10" s="120">
        <f t="shared" si="1"/>
        <v>47264</v>
      </c>
      <c r="F10" s="120">
        <v>0</v>
      </c>
      <c r="G10" s="120">
        <v>0</v>
      </c>
      <c r="H10" s="120">
        <v>47264</v>
      </c>
      <c r="I10" s="120">
        <v>0</v>
      </c>
      <c r="J10" s="120">
        <v>3086</v>
      </c>
      <c r="K10" s="121">
        <v>0</v>
      </c>
      <c r="L10" s="120">
        <f t="shared" si="2"/>
        <v>1014466</v>
      </c>
      <c r="M10" s="120">
        <f t="shared" si="3"/>
        <v>286199</v>
      </c>
      <c r="N10" s="120">
        <v>92991</v>
      </c>
      <c r="O10" s="120">
        <v>1852</v>
      </c>
      <c r="P10" s="120">
        <v>176581</v>
      </c>
      <c r="Q10" s="120">
        <v>14775</v>
      </c>
      <c r="R10" s="120">
        <f t="shared" si="4"/>
        <v>271608</v>
      </c>
      <c r="S10" s="120">
        <v>3286</v>
      </c>
      <c r="T10" s="120">
        <v>256232</v>
      </c>
      <c r="U10" s="120">
        <v>12090</v>
      </c>
      <c r="V10" s="120">
        <v>0</v>
      </c>
      <c r="W10" s="120">
        <f t="shared" si="5"/>
        <v>456659</v>
      </c>
      <c r="X10" s="120">
        <v>330801</v>
      </c>
      <c r="Y10" s="120">
        <v>112140</v>
      </c>
      <c r="Z10" s="120">
        <v>10444</v>
      </c>
      <c r="AA10" s="120">
        <v>3274</v>
      </c>
      <c r="AB10" s="121">
        <v>0</v>
      </c>
      <c r="AC10" s="120">
        <v>0</v>
      </c>
      <c r="AD10" s="120">
        <v>50213</v>
      </c>
      <c r="AE10" s="120">
        <f t="shared" si="6"/>
        <v>1115029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84067</v>
      </c>
      <c r="AO10" s="120">
        <f t="shared" si="10"/>
        <v>1962</v>
      </c>
      <c r="AP10" s="120">
        <v>1962</v>
      </c>
      <c r="AQ10" s="120">
        <v>0</v>
      </c>
      <c r="AR10" s="120">
        <v>0</v>
      </c>
      <c r="AS10" s="120">
        <v>0</v>
      </c>
      <c r="AT10" s="120">
        <f t="shared" si="11"/>
        <v>17412</v>
      </c>
      <c r="AU10" s="120">
        <v>378</v>
      </c>
      <c r="AV10" s="120">
        <v>17034</v>
      </c>
      <c r="AW10" s="120">
        <v>0</v>
      </c>
      <c r="AX10" s="120">
        <v>0</v>
      </c>
      <c r="AY10" s="120">
        <f t="shared" si="12"/>
        <v>64693</v>
      </c>
      <c r="AZ10" s="120">
        <v>64301</v>
      </c>
      <c r="BA10" s="120">
        <v>392</v>
      </c>
      <c r="BB10" s="120">
        <v>0</v>
      </c>
      <c r="BC10" s="120">
        <v>0</v>
      </c>
      <c r="BD10" s="121">
        <v>197874</v>
      </c>
      <c r="BE10" s="120">
        <v>0</v>
      </c>
      <c r="BF10" s="120">
        <v>654</v>
      </c>
      <c r="BG10" s="120">
        <f t="shared" si="13"/>
        <v>84721</v>
      </c>
      <c r="BH10" s="120">
        <f t="shared" si="14"/>
        <v>50350</v>
      </c>
      <c r="BI10" s="120">
        <f t="shared" si="14"/>
        <v>47264</v>
      </c>
      <c r="BJ10" s="120">
        <f t="shared" si="14"/>
        <v>0</v>
      </c>
      <c r="BK10" s="120">
        <f t="shared" si="14"/>
        <v>0</v>
      </c>
      <c r="BL10" s="120">
        <f t="shared" si="14"/>
        <v>47264</v>
      </c>
      <c r="BM10" s="120">
        <f t="shared" si="14"/>
        <v>0</v>
      </c>
      <c r="BN10" s="120">
        <f t="shared" si="14"/>
        <v>3086</v>
      </c>
      <c r="BO10" s="121">
        <f t="shared" si="14"/>
        <v>0</v>
      </c>
      <c r="BP10" s="120">
        <f t="shared" si="14"/>
        <v>1098533</v>
      </c>
      <c r="BQ10" s="120">
        <f t="shared" si="14"/>
        <v>288161</v>
      </c>
      <c r="BR10" s="120">
        <f t="shared" si="14"/>
        <v>94953</v>
      </c>
      <c r="BS10" s="120">
        <f t="shared" si="14"/>
        <v>1852</v>
      </c>
      <c r="BT10" s="120">
        <f t="shared" si="14"/>
        <v>176581</v>
      </c>
      <c r="BU10" s="120">
        <f t="shared" si="14"/>
        <v>14775</v>
      </c>
      <c r="BV10" s="120">
        <f t="shared" si="14"/>
        <v>289020</v>
      </c>
      <c r="BW10" s="120">
        <f t="shared" si="14"/>
        <v>3664</v>
      </c>
      <c r="BX10" s="120">
        <f t="shared" si="15"/>
        <v>273266</v>
      </c>
      <c r="BY10" s="120">
        <f t="shared" si="15"/>
        <v>12090</v>
      </c>
      <c r="BZ10" s="120">
        <f t="shared" si="15"/>
        <v>0</v>
      </c>
      <c r="CA10" s="120">
        <f t="shared" si="15"/>
        <v>521352</v>
      </c>
      <c r="CB10" s="120">
        <f t="shared" si="15"/>
        <v>395102</v>
      </c>
      <c r="CC10" s="120">
        <f t="shared" si="15"/>
        <v>112532</v>
      </c>
      <c r="CD10" s="120">
        <f t="shared" si="15"/>
        <v>10444</v>
      </c>
      <c r="CE10" s="120">
        <f t="shared" si="15"/>
        <v>3274</v>
      </c>
      <c r="CF10" s="121">
        <f t="shared" si="15"/>
        <v>197874</v>
      </c>
      <c r="CG10" s="120">
        <f t="shared" si="15"/>
        <v>0</v>
      </c>
      <c r="CH10" s="120">
        <f t="shared" si="15"/>
        <v>50867</v>
      </c>
      <c r="CI10" s="120">
        <f t="shared" si="15"/>
        <v>1199750</v>
      </c>
    </row>
    <row r="11" spans="1:87" s="122" customFormat="1" ht="12" customHeight="1">
      <c r="A11" s="118" t="s">
        <v>42</v>
      </c>
      <c r="B11" s="133" t="s">
        <v>234</v>
      </c>
      <c r="C11" s="118" t="s">
        <v>235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1132863</v>
      </c>
      <c r="M11" s="120">
        <f t="shared" si="3"/>
        <v>146142</v>
      </c>
      <c r="N11" s="120">
        <v>73071</v>
      </c>
      <c r="O11" s="120">
        <v>32476</v>
      </c>
      <c r="P11" s="120">
        <v>32476</v>
      </c>
      <c r="Q11" s="120">
        <v>8119</v>
      </c>
      <c r="R11" s="120">
        <f t="shared" si="4"/>
        <v>600995</v>
      </c>
      <c r="S11" s="120">
        <v>4163</v>
      </c>
      <c r="T11" s="120">
        <v>570020</v>
      </c>
      <c r="U11" s="120">
        <v>26812</v>
      </c>
      <c r="V11" s="120">
        <v>0</v>
      </c>
      <c r="W11" s="120">
        <f t="shared" si="5"/>
        <v>385726</v>
      </c>
      <c r="X11" s="120">
        <v>210810</v>
      </c>
      <c r="Y11" s="120">
        <v>72801</v>
      </c>
      <c r="Z11" s="120">
        <v>13860</v>
      </c>
      <c r="AA11" s="120">
        <v>88255</v>
      </c>
      <c r="AB11" s="121">
        <v>0</v>
      </c>
      <c r="AC11" s="120">
        <v>0</v>
      </c>
      <c r="AD11" s="120">
        <v>53786</v>
      </c>
      <c r="AE11" s="120">
        <f t="shared" si="6"/>
        <v>1186649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181389</v>
      </c>
      <c r="AO11" s="120">
        <f t="shared" si="10"/>
        <v>32476</v>
      </c>
      <c r="AP11" s="120">
        <v>8119</v>
      </c>
      <c r="AQ11" s="120">
        <v>24357</v>
      </c>
      <c r="AR11" s="120">
        <v>0</v>
      </c>
      <c r="AS11" s="120">
        <v>0</v>
      </c>
      <c r="AT11" s="120">
        <f t="shared" si="11"/>
        <v>129506</v>
      </c>
      <c r="AU11" s="120">
        <v>6333</v>
      </c>
      <c r="AV11" s="120">
        <v>123173</v>
      </c>
      <c r="AW11" s="120">
        <v>0</v>
      </c>
      <c r="AX11" s="120">
        <v>0</v>
      </c>
      <c r="AY11" s="120">
        <f t="shared" si="12"/>
        <v>19407</v>
      </c>
      <c r="AZ11" s="120">
        <v>0</v>
      </c>
      <c r="BA11" s="120">
        <v>17307</v>
      </c>
      <c r="BB11" s="120">
        <v>0</v>
      </c>
      <c r="BC11" s="120">
        <v>2100</v>
      </c>
      <c r="BD11" s="121">
        <v>0</v>
      </c>
      <c r="BE11" s="120">
        <v>0</v>
      </c>
      <c r="BF11" s="120">
        <v>0</v>
      </c>
      <c r="BG11" s="120">
        <f t="shared" si="13"/>
        <v>181389</v>
      </c>
      <c r="BH11" s="120">
        <f t="shared" si="14"/>
        <v>0</v>
      </c>
      <c r="BI11" s="120">
        <f t="shared" si="14"/>
        <v>0</v>
      </c>
      <c r="BJ11" s="120">
        <f t="shared" si="14"/>
        <v>0</v>
      </c>
      <c r="BK11" s="120">
        <f t="shared" si="14"/>
        <v>0</v>
      </c>
      <c r="BL11" s="120">
        <f t="shared" si="14"/>
        <v>0</v>
      </c>
      <c r="BM11" s="120">
        <f t="shared" si="14"/>
        <v>0</v>
      </c>
      <c r="BN11" s="120">
        <f t="shared" si="14"/>
        <v>0</v>
      </c>
      <c r="BO11" s="121">
        <f t="shared" si="14"/>
        <v>0</v>
      </c>
      <c r="BP11" s="120">
        <f t="shared" si="14"/>
        <v>1314252</v>
      </c>
      <c r="BQ11" s="120">
        <f t="shared" si="14"/>
        <v>178618</v>
      </c>
      <c r="BR11" s="120">
        <f t="shared" si="14"/>
        <v>81190</v>
      </c>
      <c r="BS11" s="120">
        <f t="shared" si="14"/>
        <v>56833</v>
      </c>
      <c r="BT11" s="120">
        <f t="shared" si="14"/>
        <v>32476</v>
      </c>
      <c r="BU11" s="120">
        <f t="shared" si="14"/>
        <v>8119</v>
      </c>
      <c r="BV11" s="120">
        <f t="shared" si="14"/>
        <v>730501</v>
      </c>
      <c r="BW11" s="120">
        <f t="shared" si="14"/>
        <v>10496</v>
      </c>
      <c r="BX11" s="120">
        <f t="shared" si="15"/>
        <v>693193</v>
      </c>
      <c r="BY11" s="120">
        <f t="shared" si="15"/>
        <v>26812</v>
      </c>
      <c r="BZ11" s="120">
        <f t="shared" si="15"/>
        <v>0</v>
      </c>
      <c r="CA11" s="120">
        <f t="shared" si="15"/>
        <v>405133</v>
      </c>
      <c r="CB11" s="120">
        <f t="shared" si="15"/>
        <v>210810</v>
      </c>
      <c r="CC11" s="120">
        <f t="shared" si="15"/>
        <v>90108</v>
      </c>
      <c r="CD11" s="120">
        <f t="shared" si="15"/>
        <v>13860</v>
      </c>
      <c r="CE11" s="120">
        <f t="shared" si="15"/>
        <v>90355</v>
      </c>
      <c r="CF11" s="121">
        <f t="shared" si="15"/>
        <v>0</v>
      </c>
      <c r="CG11" s="120">
        <f t="shared" si="15"/>
        <v>0</v>
      </c>
      <c r="CH11" s="120">
        <f t="shared" si="15"/>
        <v>53786</v>
      </c>
      <c r="CI11" s="120">
        <f t="shared" si="15"/>
        <v>1368038</v>
      </c>
    </row>
    <row r="12" spans="1:87" s="122" customFormat="1" ht="12" customHeight="1">
      <c r="A12" s="118" t="s">
        <v>42</v>
      </c>
      <c r="B12" s="133" t="s">
        <v>236</v>
      </c>
      <c r="C12" s="118" t="s">
        <v>237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171017</v>
      </c>
      <c r="M12" s="130">
        <f t="shared" si="3"/>
        <v>18586</v>
      </c>
      <c r="N12" s="130">
        <v>18586</v>
      </c>
      <c r="O12" s="130">
        <v>0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152431</v>
      </c>
      <c r="X12" s="130">
        <v>152431</v>
      </c>
      <c r="Y12" s="130">
        <v>0</v>
      </c>
      <c r="Z12" s="130">
        <v>0</v>
      </c>
      <c r="AA12" s="130">
        <v>0</v>
      </c>
      <c r="AB12" s="131">
        <v>396169</v>
      </c>
      <c r="AC12" s="130">
        <v>0</v>
      </c>
      <c r="AD12" s="130">
        <v>0</v>
      </c>
      <c r="AE12" s="130">
        <f t="shared" si="6"/>
        <v>171017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135397</v>
      </c>
      <c r="AO12" s="130">
        <f t="shared" si="10"/>
        <v>12390</v>
      </c>
      <c r="AP12" s="130">
        <v>12390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123007</v>
      </c>
      <c r="AZ12" s="130">
        <v>123007</v>
      </c>
      <c r="BA12" s="130">
        <v>0</v>
      </c>
      <c r="BB12" s="130">
        <v>0</v>
      </c>
      <c r="BC12" s="130">
        <v>0</v>
      </c>
      <c r="BD12" s="131">
        <v>247063</v>
      </c>
      <c r="BE12" s="130">
        <v>0</v>
      </c>
      <c r="BF12" s="130">
        <v>0</v>
      </c>
      <c r="BG12" s="130">
        <f t="shared" si="13"/>
        <v>135397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306414</v>
      </c>
      <c r="BQ12" s="130">
        <f t="shared" si="14"/>
        <v>30976</v>
      </c>
      <c r="BR12" s="130">
        <f t="shared" si="14"/>
        <v>30976</v>
      </c>
      <c r="BS12" s="130">
        <f t="shared" si="14"/>
        <v>0</v>
      </c>
      <c r="BT12" s="130">
        <f t="shared" si="14"/>
        <v>0</v>
      </c>
      <c r="BU12" s="130">
        <f t="shared" si="14"/>
        <v>0</v>
      </c>
      <c r="BV12" s="130">
        <f t="shared" si="14"/>
        <v>0</v>
      </c>
      <c r="BW12" s="130">
        <f t="shared" si="14"/>
        <v>0</v>
      </c>
      <c r="BX12" s="130">
        <f t="shared" si="15"/>
        <v>0</v>
      </c>
      <c r="BY12" s="130">
        <f t="shared" si="15"/>
        <v>0</v>
      </c>
      <c r="BZ12" s="130">
        <f t="shared" si="15"/>
        <v>0</v>
      </c>
      <c r="CA12" s="130">
        <f t="shared" si="15"/>
        <v>275438</v>
      </c>
      <c r="CB12" s="130">
        <f t="shared" si="15"/>
        <v>275438</v>
      </c>
      <c r="CC12" s="130">
        <f t="shared" si="15"/>
        <v>0</v>
      </c>
      <c r="CD12" s="130">
        <f t="shared" si="15"/>
        <v>0</v>
      </c>
      <c r="CE12" s="130">
        <f t="shared" si="15"/>
        <v>0</v>
      </c>
      <c r="CF12" s="131">
        <f t="shared" si="15"/>
        <v>643232</v>
      </c>
      <c r="CG12" s="130">
        <f t="shared" si="15"/>
        <v>0</v>
      </c>
      <c r="CH12" s="130">
        <f t="shared" si="15"/>
        <v>0</v>
      </c>
      <c r="CI12" s="130">
        <f t="shared" si="15"/>
        <v>306414</v>
      </c>
    </row>
    <row r="13" spans="1:87" s="122" customFormat="1" ht="12" customHeight="1">
      <c r="A13" s="118" t="s">
        <v>42</v>
      </c>
      <c r="B13" s="133" t="s">
        <v>238</v>
      </c>
      <c r="C13" s="118" t="s">
        <v>239</v>
      </c>
      <c r="D13" s="130">
        <f t="shared" si="0"/>
        <v>55660</v>
      </c>
      <c r="E13" s="130">
        <f t="shared" si="1"/>
        <v>55660</v>
      </c>
      <c r="F13" s="130">
        <v>0</v>
      </c>
      <c r="G13" s="130">
        <v>55660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413233</v>
      </c>
      <c r="M13" s="130">
        <f t="shared" si="3"/>
        <v>31405</v>
      </c>
      <c r="N13" s="130">
        <v>15079</v>
      </c>
      <c r="O13" s="130">
        <v>0</v>
      </c>
      <c r="P13" s="130">
        <v>16326</v>
      </c>
      <c r="Q13" s="130">
        <v>0</v>
      </c>
      <c r="R13" s="130">
        <f t="shared" si="4"/>
        <v>93290</v>
      </c>
      <c r="S13" s="130">
        <v>0</v>
      </c>
      <c r="T13" s="130">
        <v>81880</v>
      </c>
      <c r="U13" s="130">
        <v>11410</v>
      </c>
      <c r="V13" s="130">
        <v>0</v>
      </c>
      <c r="W13" s="130">
        <f t="shared" si="5"/>
        <v>288538</v>
      </c>
      <c r="X13" s="130">
        <v>106672</v>
      </c>
      <c r="Y13" s="130">
        <v>135524</v>
      </c>
      <c r="Z13" s="130">
        <v>28935</v>
      </c>
      <c r="AA13" s="130">
        <v>17407</v>
      </c>
      <c r="AB13" s="131">
        <v>0</v>
      </c>
      <c r="AC13" s="130">
        <v>0</v>
      </c>
      <c r="AD13" s="130">
        <v>0</v>
      </c>
      <c r="AE13" s="130">
        <f t="shared" si="6"/>
        <v>468893</v>
      </c>
      <c r="AF13" s="130">
        <f t="shared" si="7"/>
        <v>20936</v>
      </c>
      <c r="AG13" s="130">
        <f t="shared" si="8"/>
        <v>20936</v>
      </c>
      <c r="AH13" s="130">
        <v>0</v>
      </c>
      <c r="AI13" s="130">
        <v>20936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65880</v>
      </c>
      <c r="AO13" s="130">
        <f t="shared" si="10"/>
        <v>12500</v>
      </c>
      <c r="AP13" s="130">
        <v>7756</v>
      </c>
      <c r="AQ13" s="130">
        <v>0</v>
      </c>
      <c r="AR13" s="130">
        <v>4744</v>
      </c>
      <c r="AS13" s="130">
        <v>0</v>
      </c>
      <c r="AT13" s="130">
        <f t="shared" si="11"/>
        <v>29554</v>
      </c>
      <c r="AU13" s="130">
        <v>0</v>
      </c>
      <c r="AV13" s="130">
        <v>29554</v>
      </c>
      <c r="AW13" s="130">
        <v>0</v>
      </c>
      <c r="AX13" s="130">
        <v>0</v>
      </c>
      <c r="AY13" s="130">
        <f t="shared" si="12"/>
        <v>23826</v>
      </c>
      <c r="AZ13" s="130">
        <v>0</v>
      </c>
      <c r="BA13" s="130">
        <v>22557</v>
      </c>
      <c r="BB13" s="130">
        <v>0</v>
      </c>
      <c r="BC13" s="130">
        <v>1269</v>
      </c>
      <c r="BD13" s="131">
        <v>0</v>
      </c>
      <c r="BE13" s="130">
        <v>0</v>
      </c>
      <c r="BF13" s="130">
        <v>0</v>
      </c>
      <c r="BG13" s="130">
        <f t="shared" si="13"/>
        <v>86816</v>
      </c>
      <c r="BH13" s="130">
        <f t="shared" si="14"/>
        <v>76596</v>
      </c>
      <c r="BI13" s="130">
        <f t="shared" si="14"/>
        <v>76596</v>
      </c>
      <c r="BJ13" s="130">
        <f t="shared" si="14"/>
        <v>0</v>
      </c>
      <c r="BK13" s="130">
        <f t="shared" si="14"/>
        <v>76596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479113</v>
      </c>
      <c r="BQ13" s="130">
        <f t="shared" si="14"/>
        <v>43905</v>
      </c>
      <c r="BR13" s="130">
        <f t="shared" si="14"/>
        <v>22835</v>
      </c>
      <c r="BS13" s="130">
        <f t="shared" si="14"/>
        <v>0</v>
      </c>
      <c r="BT13" s="130">
        <f t="shared" si="14"/>
        <v>21070</v>
      </c>
      <c r="BU13" s="130">
        <f t="shared" si="14"/>
        <v>0</v>
      </c>
      <c r="BV13" s="130">
        <f t="shared" si="14"/>
        <v>122844</v>
      </c>
      <c r="BW13" s="130">
        <f t="shared" si="14"/>
        <v>0</v>
      </c>
      <c r="BX13" s="130">
        <f t="shared" si="15"/>
        <v>111434</v>
      </c>
      <c r="BY13" s="130">
        <f t="shared" si="15"/>
        <v>11410</v>
      </c>
      <c r="BZ13" s="130">
        <f t="shared" si="15"/>
        <v>0</v>
      </c>
      <c r="CA13" s="130">
        <f t="shared" si="15"/>
        <v>312364</v>
      </c>
      <c r="CB13" s="130">
        <f t="shared" si="15"/>
        <v>106672</v>
      </c>
      <c r="CC13" s="130">
        <f t="shared" si="15"/>
        <v>158081</v>
      </c>
      <c r="CD13" s="130">
        <f t="shared" si="15"/>
        <v>28935</v>
      </c>
      <c r="CE13" s="130">
        <f t="shared" si="15"/>
        <v>18676</v>
      </c>
      <c r="CF13" s="131">
        <f t="shared" si="15"/>
        <v>0</v>
      </c>
      <c r="CG13" s="130">
        <f t="shared" si="15"/>
        <v>0</v>
      </c>
      <c r="CH13" s="130">
        <f t="shared" si="15"/>
        <v>0</v>
      </c>
      <c r="CI13" s="130">
        <f t="shared" si="15"/>
        <v>555709</v>
      </c>
    </row>
    <row r="14" spans="1:87" s="122" customFormat="1" ht="12" customHeight="1">
      <c r="A14" s="118" t="s">
        <v>42</v>
      </c>
      <c r="B14" s="133" t="s">
        <v>240</v>
      </c>
      <c r="C14" s="118" t="s">
        <v>241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87773</v>
      </c>
      <c r="M14" s="130">
        <f t="shared" si="3"/>
        <v>13117</v>
      </c>
      <c r="N14" s="130">
        <v>13117</v>
      </c>
      <c r="O14" s="130">
        <v>0</v>
      </c>
      <c r="P14" s="130">
        <v>0</v>
      </c>
      <c r="Q14" s="130">
        <v>0</v>
      </c>
      <c r="R14" s="130">
        <f t="shared" si="4"/>
        <v>433</v>
      </c>
      <c r="S14" s="130">
        <v>0</v>
      </c>
      <c r="T14" s="130">
        <v>0</v>
      </c>
      <c r="U14" s="130">
        <v>433</v>
      </c>
      <c r="V14" s="130">
        <v>0</v>
      </c>
      <c r="W14" s="130">
        <f t="shared" si="5"/>
        <v>74223</v>
      </c>
      <c r="X14" s="130">
        <v>70397</v>
      </c>
      <c r="Y14" s="130">
        <v>0</v>
      </c>
      <c r="Z14" s="130">
        <v>3672</v>
      </c>
      <c r="AA14" s="130">
        <v>154</v>
      </c>
      <c r="AB14" s="131">
        <v>184019</v>
      </c>
      <c r="AC14" s="130">
        <v>0</v>
      </c>
      <c r="AD14" s="130">
        <v>0</v>
      </c>
      <c r="AE14" s="130">
        <f t="shared" si="6"/>
        <v>87773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21464</v>
      </c>
      <c r="AO14" s="130">
        <f t="shared" si="10"/>
        <v>6558</v>
      </c>
      <c r="AP14" s="130">
        <v>6558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14906</v>
      </c>
      <c r="AZ14" s="130">
        <v>11513</v>
      </c>
      <c r="BA14" s="130">
        <v>0</v>
      </c>
      <c r="BB14" s="130">
        <v>0</v>
      </c>
      <c r="BC14" s="130">
        <v>3393</v>
      </c>
      <c r="BD14" s="131">
        <v>45400</v>
      </c>
      <c r="BE14" s="130">
        <v>0</v>
      </c>
      <c r="BF14" s="130">
        <v>0</v>
      </c>
      <c r="BG14" s="130">
        <f t="shared" si="13"/>
        <v>21464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0</v>
      </c>
      <c r="BP14" s="130">
        <f t="shared" si="14"/>
        <v>109237</v>
      </c>
      <c r="BQ14" s="130">
        <f t="shared" si="14"/>
        <v>19675</v>
      </c>
      <c r="BR14" s="130">
        <f t="shared" si="14"/>
        <v>19675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433</v>
      </c>
      <c r="BW14" s="130">
        <f t="shared" si="14"/>
        <v>0</v>
      </c>
      <c r="BX14" s="130">
        <f t="shared" si="15"/>
        <v>0</v>
      </c>
      <c r="BY14" s="130">
        <f t="shared" si="15"/>
        <v>433</v>
      </c>
      <c r="BZ14" s="130">
        <f t="shared" si="15"/>
        <v>0</v>
      </c>
      <c r="CA14" s="130">
        <f t="shared" si="15"/>
        <v>89129</v>
      </c>
      <c r="CB14" s="130">
        <f t="shared" si="15"/>
        <v>81910</v>
      </c>
      <c r="CC14" s="130">
        <f t="shared" si="15"/>
        <v>0</v>
      </c>
      <c r="CD14" s="130">
        <f t="shared" si="15"/>
        <v>3672</v>
      </c>
      <c r="CE14" s="130">
        <f t="shared" si="15"/>
        <v>3547</v>
      </c>
      <c r="CF14" s="131">
        <f t="shared" si="15"/>
        <v>229419</v>
      </c>
      <c r="CG14" s="130">
        <f t="shared" si="15"/>
        <v>0</v>
      </c>
      <c r="CH14" s="130">
        <f t="shared" si="15"/>
        <v>0</v>
      </c>
      <c r="CI14" s="130">
        <f t="shared" si="15"/>
        <v>109237</v>
      </c>
    </row>
    <row r="15" spans="1:87" s="122" customFormat="1" ht="12" customHeight="1">
      <c r="A15" s="118" t="s">
        <v>42</v>
      </c>
      <c r="B15" s="133" t="s">
        <v>242</v>
      </c>
      <c r="C15" s="118" t="s">
        <v>243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428211</v>
      </c>
      <c r="M15" s="130">
        <f t="shared" si="3"/>
        <v>49441</v>
      </c>
      <c r="N15" s="130">
        <v>42798</v>
      </c>
      <c r="O15" s="130">
        <v>0</v>
      </c>
      <c r="P15" s="130">
        <v>6643</v>
      </c>
      <c r="Q15" s="130">
        <v>0</v>
      </c>
      <c r="R15" s="130">
        <f t="shared" si="4"/>
        <v>182377</v>
      </c>
      <c r="S15" s="130">
        <v>23785</v>
      </c>
      <c r="T15" s="130">
        <v>144036</v>
      </c>
      <c r="U15" s="130">
        <v>14556</v>
      </c>
      <c r="V15" s="130">
        <v>0</v>
      </c>
      <c r="W15" s="130">
        <f t="shared" si="5"/>
        <v>193665</v>
      </c>
      <c r="X15" s="130">
        <v>121947</v>
      </c>
      <c r="Y15" s="130">
        <v>40526</v>
      </c>
      <c r="Z15" s="130">
        <v>7248</v>
      </c>
      <c r="AA15" s="130">
        <v>23944</v>
      </c>
      <c r="AB15" s="131">
        <v>58755</v>
      </c>
      <c r="AC15" s="130">
        <v>2728</v>
      </c>
      <c r="AD15" s="130">
        <v>0</v>
      </c>
      <c r="AE15" s="130">
        <f t="shared" si="6"/>
        <v>428211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117391</v>
      </c>
      <c r="AO15" s="130">
        <f t="shared" si="10"/>
        <v>25159</v>
      </c>
      <c r="AP15" s="130">
        <v>25159</v>
      </c>
      <c r="AQ15" s="130">
        <v>0</v>
      </c>
      <c r="AR15" s="130">
        <v>0</v>
      </c>
      <c r="AS15" s="130">
        <v>0</v>
      </c>
      <c r="AT15" s="130">
        <f t="shared" si="11"/>
        <v>22006</v>
      </c>
      <c r="AU15" s="130">
        <v>389</v>
      </c>
      <c r="AV15" s="130">
        <v>21538</v>
      </c>
      <c r="AW15" s="130">
        <v>79</v>
      </c>
      <c r="AX15" s="130">
        <v>0</v>
      </c>
      <c r="AY15" s="130">
        <f t="shared" si="12"/>
        <v>70226</v>
      </c>
      <c r="AZ15" s="130">
        <v>35469</v>
      </c>
      <c r="BA15" s="130">
        <v>17062</v>
      </c>
      <c r="BB15" s="130">
        <v>2034</v>
      </c>
      <c r="BC15" s="130">
        <v>15661</v>
      </c>
      <c r="BD15" s="131">
        <v>22180</v>
      </c>
      <c r="BE15" s="130">
        <v>0</v>
      </c>
      <c r="BF15" s="130">
        <v>0</v>
      </c>
      <c r="BG15" s="130">
        <f t="shared" si="13"/>
        <v>117391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545602</v>
      </c>
      <c r="BQ15" s="130">
        <f t="shared" si="14"/>
        <v>74600</v>
      </c>
      <c r="BR15" s="130">
        <f t="shared" si="14"/>
        <v>67957</v>
      </c>
      <c r="BS15" s="130">
        <f t="shared" si="14"/>
        <v>0</v>
      </c>
      <c r="BT15" s="130">
        <f t="shared" si="14"/>
        <v>6643</v>
      </c>
      <c r="BU15" s="130">
        <f t="shared" si="14"/>
        <v>0</v>
      </c>
      <c r="BV15" s="130">
        <f t="shared" si="14"/>
        <v>204383</v>
      </c>
      <c r="BW15" s="130">
        <f t="shared" si="14"/>
        <v>24174</v>
      </c>
      <c r="BX15" s="130">
        <f t="shared" si="15"/>
        <v>165574</v>
      </c>
      <c r="BY15" s="130">
        <f t="shared" si="15"/>
        <v>14635</v>
      </c>
      <c r="BZ15" s="130">
        <f t="shared" si="15"/>
        <v>0</v>
      </c>
      <c r="CA15" s="130">
        <f t="shared" si="15"/>
        <v>263891</v>
      </c>
      <c r="CB15" s="130">
        <f t="shared" si="15"/>
        <v>157416</v>
      </c>
      <c r="CC15" s="130">
        <f t="shared" si="15"/>
        <v>57588</v>
      </c>
      <c r="CD15" s="130">
        <f t="shared" si="15"/>
        <v>9282</v>
      </c>
      <c r="CE15" s="130">
        <f t="shared" si="15"/>
        <v>39605</v>
      </c>
      <c r="CF15" s="131">
        <f t="shared" si="15"/>
        <v>80935</v>
      </c>
      <c r="CG15" s="130">
        <f t="shared" si="15"/>
        <v>2728</v>
      </c>
      <c r="CH15" s="130">
        <f t="shared" si="15"/>
        <v>0</v>
      </c>
      <c r="CI15" s="130">
        <f t="shared" si="15"/>
        <v>545602</v>
      </c>
    </row>
    <row r="16" spans="1:87" s="122" customFormat="1" ht="12" customHeight="1">
      <c r="A16" s="118" t="s">
        <v>42</v>
      </c>
      <c r="B16" s="133" t="s">
        <v>244</v>
      </c>
      <c r="C16" s="118" t="s">
        <v>245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541604</v>
      </c>
      <c r="M16" s="130">
        <f t="shared" si="3"/>
        <v>48420</v>
      </c>
      <c r="N16" s="130">
        <v>48420</v>
      </c>
      <c r="O16" s="130">
        <v>0</v>
      </c>
      <c r="P16" s="130">
        <v>0</v>
      </c>
      <c r="Q16" s="130">
        <v>0</v>
      </c>
      <c r="R16" s="130">
        <f t="shared" si="4"/>
        <v>255585</v>
      </c>
      <c r="S16" s="130">
        <v>204</v>
      </c>
      <c r="T16" s="130">
        <v>244566</v>
      </c>
      <c r="U16" s="130">
        <v>10815</v>
      </c>
      <c r="V16" s="130">
        <v>0</v>
      </c>
      <c r="W16" s="130">
        <f t="shared" si="5"/>
        <v>237599</v>
      </c>
      <c r="X16" s="130">
        <v>91019</v>
      </c>
      <c r="Y16" s="130">
        <v>127996</v>
      </c>
      <c r="Z16" s="130">
        <v>18584</v>
      </c>
      <c r="AA16" s="130">
        <v>0</v>
      </c>
      <c r="AB16" s="131">
        <v>0</v>
      </c>
      <c r="AC16" s="130">
        <v>0</v>
      </c>
      <c r="AD16" s="130">
        <v>12668</v>
      </c>
      <c r="AE16" s="130">
        <f t="shared" si="6"/>
        <v>554272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18858</v>
      </c>
      <c r="AO16" s="130">
        <f t="shared" si="10"/>
        <v>1577</v>
      </c>
      <c r="AP16" s="130">
        <v>1577</v>
      </c>
      <c r="AQ16" s="130">
        <v>0</v>
      </c>
      <c r="AR16" s="130">
        <v>0</v>
      </c>
      <c r="AS16" s="130">
        <v>0</v>
      </c>
      <c r="AT16" s="130">
        <f t="shared" si="11"/>
        <v>5091</v>
      </c>
      <c r="AU16" s="130">
        <v>144</v>
      </c>
      <c r="AV16" s="130">
        <v>4947</v>
      </c>
      <c r="AW16" s="130">
        <v>0</v>
      </c>
      <c r="AX16" s="130">
        <v>0</v>
      </c>
      <c r="AY16" s="130">
        <f t="shared" si="12"/>
        <v>12190</v>
      </c>
      <c r="AZ16" s="130">
        <v>12190</v>
      </c>
      <c r="BA16" s="130">
        <v>0</v>
      </c>
      <c r="BB16" s="130">
        <v>0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18858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0</v>
      </c>
      <c r="BP16" s="130">
        <f t="shared" si="14"/>
        <v>560462</v>
      </c>
      <c r="BQ16" s="130">
        <f t="shared" si="14"/>
        <v>49997</v>
      </c>
      <c r="BR16" s="130">
        <f t="shared" si="14"/>
        <v>49997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260676</v>
      </c>
      <c r="BW16" s="130">
        <f t="shared" si="14"/>
        <v>348</v>
      </c>
      <c r="BX16" s="130">
        <f t="shared" si="15"/>
        <v>249513</v>
      </c>
      <c r="BY16" s="130">
        <f t="shared" si="15"/>
        <v>10815</v>
      </c>
      <c r="BZ16" s="130">
        <f t="shared" si="15"/>
        <v>0</v>
      </c>
      <c r="CA16" s="130">
        <f t="shared" si="15"/>
        <v>249789</v>
      </c>
      <c r="CB16" s="130">
        <f t="shared" si="15"/>
        <v>103209</v>
      </c>
      <c r="CC16" s="130">
        <f t="shared" si="15"/>
        <v>127996</v>
      </c>
      <c r="CD16" s="130">
        <f t="shared" si="15"/>
        <v>18584</v>
      </c>
      <c r="CE16" s="130">
        <f t="shared" si="15"/>
        <v>0</v>
      </c>
      <c r="CF16" s="131">
        <f t="shared" si="15"/>
        <v>0</v>
      </c>
      <c r="CG16" s="130">
        <f t="shared" si="15"/>
        <v>0</v>
      </c>
      <c r="CH16" s="130">
        <f t="shared" si="15"/>
        <v>12668</v>
      </c>
      <c r="CI16" s="130">
        <f t="shared" si="15"/>
        <v>573130</v>
      </c>
    </row>
    <row r="17" spans="1:87" s="122" customFormat="1" ht="12" customHeight="1">
      <c r="A17" s="118" t="s">
        <v>42</v>
      </c>
      <c r="B17" s="133" t="s">
        <v>246</v>
      </c>
      <c r="C17" s="118" t="s">
        <v>247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801321</v>
      </c>
      <c r="M17" s="130">
        <f t="shared" si="3"/>
        <v>181613</v>
      </c>
      <c r="N17" s="130">
        <v>63250</v>
      </c>
      <c r="O17" s="130">
        <v>0</v>
      </c>
      <c r="P17" s="130">
        <v>110965</v>
      </c>
      <c r="Q17" s="130">
        <v>7398</v>
      </c>
      <c r="R17" s="130">
        <f t="shared" si="4"/>
        <v>334450</v>
      </c>
      <c r="S17" s="130">
        <v>36620</v>
      </c>
      <c r="T17" s="130">
        <v>272023</v>
      </c>
      <c r="U17" s="130">
        <v>25807</v>
      </c>
      <c r="V17" s="130">
        <v>0</v>
      </c>
      <c r="W17" s="130">
        <f t="shared" si="5"/>
        <v>285258</v>
      </c>
      <c r="X17" s="130">
        <v>225117</v>
      </c>
      <c r="Y17" s="130">
        <v>36475</v>
      </c>
      <c r="Z17" s="130">
        <v>23666</v>
      </c>
      <c r="AA17" s="130">
        <v>0</v>
      </c>
      <c r="AB17" s="131">
        <v>0</v>
      </c>
      <c r="AC17" s="130">
        <v>0</v>
      </c>
      <c r="AD17" s="130">
        <v>0</v>
      </c>
      <c r="AE17" s="130">
        <f t="shared" si="6"/>
        <v>801321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200808</v>
      </c>
      <c r="AO17" s="130">
        <f t="shared" si="10"/>
        <v>51239</v>
      </c>
      <c r="AP17" s="130">
        <v>7028</v>
      </c>
      <c r="AQ17" s="130">
        <v>0</v>
      </c>
      <c r="AR17" s="130">
        <v>44211</v>
      </c>
      <c r="AS17" s="130">
        <v>0</v>
      </c>
      <c r="AT17" s="130">
        <f t="shared" si="11"/>
        <v>114957</v>
      </c>
      <c r="AU17" s="130">
        <v>8083</v>
      </c>
      <c r="AV17" s="130">
        <v>106874</v>
      </c>
      <c r="AW17" s="130">
        <v>0</v>
      </c>
      <c r="AX17" s="130">
        <v>0</v>
      </c>
      <c r="AY17" s="130">
        <f t="shared" si="12"/>
        <v>34612</v>
      </c>
      <c r="AZ17" s="130">
        <v>29327</v>
      </c>
      <c r="BA17" s="130">
        <v>5285</v>
      </c>
      <c r="BB17" s="130">
        <v>0</v>
      </c>
      <c r="BC17" s="130">
        <v>0</v>
      </c>
      <c r="BD17" s="131">
        <v>33956</v>
      </c>
      <c r="BE17" s="130">
        <v>0</v>
      </c>
      <c r="BF17" s="130">
        <v>0</v>
      </c>
      <c r="BG17" s="130">
        <f t="shared" si="13"/>
        <v>200808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1002129</v>
      </c>
      <c r="BQ17" s="130">
        <f t="shared" si="14"/>
        <v>232852</v>
      </c>
      <c r="BR17" s="130">
        <f t="shared" si="14"/>
        <v>70278</v>
      </c>
      <c r="BS17" s="130">
        <f t="shared" si="14"/>
        <v>0</v>
      </c>
      <c r="BT17" s="130">
        <f t="shared" si="14"/>
        <v>155176</v>
      </c>
      <c r="BU17" s="130">
        <f t="shared" si="14"/>
        <v>7398</v>
      </c>
      <c r="BV17" s="130">
        <f t="shared" si="14"/>
        <v>449407</v>
      </c>
      <c r="BW17" s="130">
        <f t="shared" si="14"/>
        <v>44703</v>
      </c>
      <c r="BX17" s="130">
        <f t="shared" si="15"/>
        <v>378897</v>
      </c>
      <c r="BY17" s="130">
        <f t="shared" si="15"/>
        <v>25807</v>
      </c>
      <c r="BZ17" s="130">
        <f t="shared" si="15"/>
        <v>0</v>
      </c>
      <c r="CA17" s="130">
        <f t="shared" si="15"/>
        <v>319870</v>
      </c>
      <c r="CB17" s="130">
        <f t="shared" si="15"/>
        <v>254444</v>
      </c>
      <c r="CC17" s="130">
        <f t="shared" si="15"/>
        <v>41760</v>
      </c>
      <c r="CD17" s="130">
        <f t="shared" si="15"/>
        <v>23666</v>
      </c>
      <c r="CE17" s="130">
        <f t="shared" si="15"/>
        <v>0</v>
      </c>
      <c r="CF17" s="131">
        <f t="shared" si="15"/>
        <v>33956</v>
      </c>
      <c r="CG17" s="130">
        <f t="shared" si="15"/>
        <v>0</v>
      </c>
      <c r="CH17" s="130">
        <f t="shared" si="15"/>
        <v>0</v>
      </c>
      <c r="CI17" s="130">
        <f t="shared" si="15"/>
        <v>1002129</v>
      </c>
    </row>
    <row r="18" spans="1:87" s="122" customFormat="1" ht="12" customHeight="1">
      <c r="A18" s="118" t="s">
        <v>42</v>
      </c>
      <c r="B18" s="133" t="s">
        <v>248</v>
      </c>
      <c r="C18" s="118" t="s">
        <v>249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345296</v>
      </c>
      <c r="L18" s="130">
        <f t="shared" si="2"/>
        <v>414893</v>
      </c>
      <c r="M18" s="130">
        <f t="shared" si="3"/>
        <v>95392</v>
      </c>
      <c r="N18" s="130">
        <v>95392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319501</v>
      </c>
      <c r="X18" s="130">
        <v>295196</v>
      </c>
      <c r="Y18" s="130">
        <v>23373</v>
      </c>
      <c r="Z18" s="130">
        <v>932</v>
      </c>
      <c r="AA18" s="130">
        <v>0</v>
      </c>
      <c r="AB18" s="131">
        <v>263546</v>
      </c>
      <c r="AC18" s="130">
        <v>0</v>
      </c>
      <c r="AD18" s="130">
        <v>0</v>
      </c>
      <c r="AE18" s="130">
        <f t="shared" si="6"/>
        <v>414893</v>
      </c>
      <c r="AF18" s="130">
        <f t="shared" si="7"/>
        <v>265914</v>
      </c>
      <c r="AG18" s="130">
        <f t="shared" si="8"/>
        <v>265914</v>
      </c>
      <c r="AH18" s="130">
        <v>265914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137338</v>
      </c>
      <c r="AO18" s="130">
        <f t="shared" si="10"/>
        <v>54588</v>
      </c>
      <c r="AP18" s="130">
        <v>0</v>
      </c>
      <c r="AQ18" s="130">
        <v>0</v>
      </c>
      <c r="AR18" s="130">
        <v>54588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82750</v>
      </c>
      <c r="AZ18" s="130">
        <v>80267</v>
      </c>
      <c r="BA18" s="130">
        <v>2483</v>
      </c>
      <c r="BB18" s="130">
        <v>0</v>
      </c>
      <c r="BC18" s="130">
        <v>0</v>
      </c>
      <c r="BD18" s="131">
        <v>65229</v>
      </c>
      <c r="BE18" s="130">
        <v>0</v>
      </c>
      <c r="BF18" s="130">
        <v>11502</v>
      </c>
      <c r="BG18" s="130">
        <f t="shared" si="13"/>
        <v>414754</v>
      </c>
      <c r="BH18" s="130">
        <f t="shared" si="14"/>
        <v>265914</v>
      </c>
      <c r="BI18" s="130">
        <f t="shared" si="14"/>
        <v>265914</v>
      </c>
      <c r="BJ18" s="130">
        <f t="shared" si="14"/>
        <v>265914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345296</v>
      </c>
      <c r="BP18" s="130">
        <f t="shared" si="14"/>
        <v>552231</v>
      </c>
      <c r="BQ18" s="130">
        <f t="shared" si="14"/>
        <v>149980</v>
      </c>
      <c r="BR18" s="130">
        <f t="shared" si="14"/>
        <v>95392</v>
      </c>
      <c r="BS18" s="130">
        <f t="shared" si="14"/>
        <v>0</v>
      </c>
      <c r="BT18" s="130">
        <f t="shared" si="14"/>
        <v>54588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5"/>
        <v>0</v>
      </c>
      <c r="BZ18" s="130">
        <f t="shared" si="15"/>
        <v>0</v>
      </c>
      <c r="CA18" s="130">
        <f t="shared" si="15"/>
        <v>402251</v>
      </c>
      <c r="CB18" s="130">
        <f t="shared" si="15"/>
        <v>375463</v>
      </c>
      <c r="CC18" s="130">
        <f t="shared" si="15"/>
        <v>25856</v>
      </c>
      <c r="CD18" s="130">
        <f t="shared" si="15"/>
        <v>932</v>
      </c>
      <c r="CE18" s="130">
        <f t="shared" si="15"/>
        <v>0</v>
      </c>
      <c r="CF18" s="131">
        <f t="shared" si="15"/>
        <v>328775</v>
      </c>
      <c r="CG18" s="130">
        <f t="shared" si="15"/>
        <v>0</v>
      </c>
      <c r="CH18" s="130">
        <f t="shared" si="15"/>
        <v>11502</v>
      </c>
      <c r="CI18" s="130">
        <f t="shared" si="15"/>
        <v>829647</v>
      </c>
    </row>
    <row r="19" spans="1:87" s="122" customFormat="1" ht="12" customHeight="1">
      <c r="A19" s="118" t="s">
        <v>42</v>
      </c>
      <c r="B19" s="133" t="s">
        <v>250</v>
      </c>
      <c r="C19" s="118" t="s">
        <v>251</v>
      </c>
      <c r="D19" s="130">
        <f t="shared" si="0"/>
        <v>37177</v>
      </c>
      <c r="E19" s="130">
        <f t="shared" si="1"/>
        <v>7178</v>
      </c>
      <c r="F19" s="130">
        <v>0</v>
      </c>
      <c r="G19" s="130">
        <v>7178</v>
      </c>
      <c r="H19" s="130">
        <v>0</v>
      </c>
      <c r="I19" s="130">
        <v>0</v>
      </c>
      <c r="J19" s="130">
        <v>29999</v>
      </c>
      <c r="K19" s="131">
        <v>0</v>
      </c>
      <c r="L19" s="130">
        <f t="shared" si="2"/>
        <v>695958</v>
      </c>
      <c r="M19" s="130">
        <f t="shared" si="3"/>
        <v>59321</v>
      </c>
      <c r="N19" s="130">
        <v>52741</v>
      </c>
      <c r="O19" s="130">
        <v>0</v>
      </c>
      <c r="P19" s="130">
        <v>0</v>
      </c>
      <c r="Q19" s="130">
        <v>6580</v>
      </c>
      <c r="R19" s="130">
        <f t="shared" si="4"/>
        <v>250967</v>
      </c>
      <c r="S19" s="130"/>
      <c r="T19" s="130">
        <v>243430</v>
      </c>
      <c r="U19" s="130">
        <v>7537</v>
      </c>
      <c r="V19" s="130">
        <v>0</v>
      </c>
      <c r="W19" s="130">
        <f t="shared" si="5"/>
        <v>385670</v>
      </c>
      <c r="X19" s="130">
        <v>160960</v>
      </c>
      <c r="Y19" s="130">
        <v>122362</v>
      </c>
      <c r="Z19" s="130">
        <v>27813</v>
      </c>
      <c r="AA19" s="130">
        <v>74535</v>
      </c>
      <c r="AB19" s="131">
        <v>0</v>
      </c>
      <c r="AC19" s="130">
        <v>0</v>
      </c>
      <c r="AD19" s="130">
        <v>0</v>
      </c>
      <c r="AE19" s="130">
        <f t="shared" si="6"/>
        <v>733135</v>
      </c>
      <c r="AF19" s="130">
        <f t="shared" si="7"/>
        <v>4122</v>
      </c>
      <c r="AG19" s="130">
        <f t="shared" si="8"/>
        <v>4122</v>
      </c>
      <c r="AH19" s="130">
        <v>0</v>
      </c>
      <c r="AI19" s="130">
        <v>4122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71400</v>
      </c>
      <c r="AO19" s="130">
        <f t="shared" si="10"/>
        <v>9160</v>
      </c>
      <c r="AP19" s="130">
        <v>9160</v>
      </c>
      <c r="AQ19" s="130">
        <v>0</v>
      </c>
      <c r="AR19" s="130">
        <v>0</v>
      </c>
      <c r="AS19" s="130">
        <v>0</v>
      </c>
      <c r="AT19" s="130">
        <f t="shared" si="11"/>
        <v>24462</v>
      </c>
      <c r="AU19" s="130">
        <v>0</v>
      </c>
      <c r="AV19" s="130">
        <v>24462</v>
      </c>
      <c r="AW19" s="130">
        <v>0</v>
      </c>
      <c r="AX19" s="130">
        <v>0</v>
      </c>
      <c r="AY19" s="130">
        <f t="shared" si="12"/>
        <v>37778</v>
      </c>
      <c r="AZ19" s="130">
        <v>26811</v>
      </c>
      <c r="BA19" s="130">
        <v>10967</v>
      </c>
      <c r="BB19" s="130">
        <v>0</v>
      </c>
      <c r="BC19" s="130">
        <v>0</v>
      </c>
      <c r="BD19" s="131">
        <v>0</v>
      </c>
      <c r="BE19" s="130">
        <v>0</v>
      </c>
      <c r="BF19" s="130">
        <v>0</v>
      </c>
      <c r="BG19" s="130">
        <f t="shared" si="13"/>
        <v>75522</v>
      </c>
      <c r="BH19" s="130">
        <f t="shared" si="14"/>
        <v>41299</v>
      </c>
      <c r="BI19" s="130">
        <f t="shared" si="14"/>
        <v>11300</v>
      </c>
      <c r="BJ19" s="130">
        <f t="shared" si="14"/>
        <v>0</v>
      </c>
      <c r="BK19" s="130">
        <f t="shared" si="14"/>
        <v>11300</v>
      </c>
      <c r="BL19" s="130">
        <f t="shared" si="14"/>
        <v>0</v>
      </c>
      <c r="BM19" s="130">
        <f t="shared" si="14"/>
        <v>0</v>
      </c>
      <c r="BN19" s="130">
        <f t="shared" si="14"/>
        <v>29999</v>
      </c>
      <c r="BO19" s="131">
        <f t="shared" si="14"/>
        <v>0</v>
      </c>
      <c r="BP19" s="130">
        <f t="shared" si="14"/>
        <v>767358</v>
      </c>
      <c r="BQ19" s="130">
        <f t="shared" si="14"/>
        <v>68481</v>
      </c>
      <c r="BR19" s="130">
        <f t="shared" si="14"/>
        <v>61901</v>
      </c>
      <c r="BS19" s="130">
        <f t="shared" si="14"/>
        <v>0</v>
      </c>
      <c r="BT19" s="130">
        <f t="shared" si="14"/>
        <v>0</v>
      </c>
      <c r="BU19" s="130">
        <f t="shared" si="14"/>
        <v>6580</v>
      </c>
      <c r="BV19" s="130">
        <f t="shared" si="14"/>
        <v>275429</v>
      </c>
      <c r="BW19" s="130">
        <f t="shared" si="14"/>
        <v>0</v>
      </c>
      <c r="BX19" s="130">
        <f t="shared" si="15"/>
        <v>267892</v>
      </c>
      <c r="BY19" s="130">
        <f t="shared" si="15"/>
        <v>7537</v>
      </c>
      <c r="BZ19" s="130">
        <f t="shared" si="15"/>
        <v>0</v>
      </c>
      <c r="CA19" s="130">
        <f t="shared" si="15"/>
        <v>423448</v>
      </c>
      <c r="CB19" s="130">
        <f t="shared" si="15"/>
        <v>187771</v>
      </c>
      <c r="CC19" s="130">
        <f t="shared" si="15"/>
        <v>133329</v>
      </c>
      <c r="CD19" s="130">
        <f t="shared" si="15"/>
        <v>27813</v>
      </c>
      <c r="CE19" s="130">
        <f t="shared" si="15"/>
        <v>74535</v>
      </c>
      <c r="CF19" s="131">
        <f t="shared" si="15"/>
        <v>0</v>
      </c>
      <c r="CG19" s="130">
        <f t="shared" si="15"/>
        <v>0</v>
      </c>
      <c r="CH19" s="130">
        <f t="shared" si="15"/>
        <v>0</v>
      </c>
      <c r="CI19" s="130">
        <f t="shared" si="15"/>
        <v>808657</v>
      </c>
    </row>
    <row r="20" spans="1:87" s="122" customFormat="1" ht="12" customHeight="1">
      <c r="A20" s="118" t="s">
        <v>42</v>
      </c>
      <c r="B20" s="133" t="s">
        <v>252</v>
      </c>
      <c r="C20" s="118" t="s">
        <v>253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190526</v>
      </c>
      <c r="M20" s="130">
        <f t="shared" si="3"/>
        <v>21517</v>
      </c>
      <c r="N20" s="130">
        <v>21517</v>
      </c>
      <c r="O20" s="130">
        <v>0</v>
      </c>
      <c r="P20" s="130">
        <v>0</v>
      </c>
      <c r="Q20" s="130">
        <v>0</v>
      </c>
      <c r="R20" s="130">
        <f t="shared" si="4"/>
        <v>43058</v>
      </c>
      <c r="S20" s="130">
        <v>1750</v>
      </c>
      <c r="T20" s="130">
        <v>41308</v>
      </c>
      <c r="U20" s="130">
        <v>0</v>
      </c>
      <c r="V20" s="130">
        <v>0</v>
      </c>
      <c r="W20" s="130">
        <f t="shared" si="5"/>
        <v>125951</v>
      </c>
      <c r="X20" s="130">
        <v>89793</v>
      </c>
      <c r="Y20" s="130">
        <v>36158</v>
      </c>
      <c r="Z20" s="130">
        <v>0</v>
      </c>
      <c r="AA20" s="130">
        <v>0</v>
      </c>
      <c r="AB20" s="131">
        <v>193585</v>
      </c>
      <c r="AC20" s="130">
        <v>0</v>
      </c>
      <c r="AD20" s="130">
        <v>8972</v>
      </c>
      <c r="AE20" s="130">
        <f t="shared" si="6"/>
        <v>199498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58501</v>
      </c>
      <c r="AO20" s="130">
        <f t="shared" si="10"/>
        <v>1000</v>
      </c>
      <c r="AP20" s="130">
        <v>1000</v>
      </c>
      <c r="AQ20" s="130">
        <v>0</v>
      </c>
      <c r="AR20" s="130">
        <v>0</v>
      </c>
      <c r="AS20" s="130">
        <v>0</v>
      </c>
      <c r="AT20" s="130">
        <f t="shared" si="11"/>
        <v>18341</v>
      </c>
      <c r="AU20" s="130">
        <v>18341</v>
      </c>
      <c r="AV20" s="130">
        <v>0</v>
      </c>
      <c r="AW20" s="130">
        <v>0</v>
      </c>
      <c r="AX20" s="130">
        <v>0</v>
      </c>
      <c r="AY20" s="130">
        <f t="shared" si="12"/>
        <v>39160</v>
      </c>
      <c r="AZ20" s="130">
        <v>26169</v>
      </c>
      <c r="BA20" s="130">
        <v>12991</v>
      </c>
      <c r="BB20" s="130">
        <v>0</v>
      </c>
      <c r="BC20" s="130">
        <v>0</v>
      </c>
      <c r="BD20" s="131">
        <v>9973</v>
      </c>
      <c r="BE20" s="130">
        <v>0</v>
      </c>
      <c r="BF20" s="130">
        <v>8612</v>
      </c>
      <c r="BG20" s="130">
        <f t="shared" si="13"/>
        <v>67113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249027</v>
      </c>
      <c r="BQ20" s="130">
        <f t="shared" si="14"/>
        <v>22517</v>
      </c>
      <c r="BR20" s="130">
        <f t="shared" si="14"/>
        <v>22517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61399</v>
      </c>
      <c r="BW20" s="130">
        <f t="shared" si="14"/>
        <v>20091</v>
      </c>
      <c r="BX20" s="130">
        <f t="shared" si="15"/>
        <v>41308</v>
      </c>
      <c r="BY20" s="130">
        <f t="shared" si="15"/>
        <v>0</v>
      </c>
      <c r="BZ20" s="130">
        <f t="shared" si="15"/>
        <v>0</v>
      </c>
      <c r="CA20" s="130">
        <f t="shared" si="15"/>
        <v>165111</v>
      </c>
      <c r="CB20" s="130">
        <f t="shared" si="15"/>
        <v>115962</v>
      </c>
      <c r="CC20" s="130">
        <f t="shared" si="15"/>
        <v>49149</v>
      </c>
      <c r="CD20" s="130">
        <f t="shared" si="15"/>
        <v>0</v>
      </c>
      <c r="CE20" s="130">
        <f t="shared" si="15"/>
        <v>0</v>
      </c>
      <c r="CF20" s="131">
        <f t="shared" si="15"/>
        <v>203558</v>
      </c>
      <c r="CG20" s="130">
        <f t="shared" si="15"/>
        <v>0</v>
      </c>
      <c r="CH20" s="130">
        <f t="shared" si="15"/>
        <v>17584</v>
      </c>
      <c r="CI20" s="130">
        <f t="shared" si="15"/>
        <v>266611</v>
      </c>
    </row>
    <row r="21" spans="1:87" s="122" customFormat="1" ht="12" customHeight="1">
      <c r="A21" s="118" t="s">
        <v>42</v>
      </c>
      <c r="B21" s="133" t="s">
        <v>254</v>
      </c>
      <c r="C21" s="118" t="s">
        <v>255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201715</v>
      </c>
      <c r="M21" s="130">
        <f t="shared" si="3"/>
        <v>15350</v>
      </c>
      <c r="N21" s="130">
        <v>7547</v>
      </c>
      <c r="O21" s="130">
        <v>7803</v>
      </c>
      <c r="P21" s="130">
        <v>0</v>
      </c>
      <c r="Q21" s="130">
        <v>0</v>
      </c>
      <c r="R21" s="130">
        <f t="shared" si="4"/>
        <v>290</v>
      </c>
      <c r="S21" s="130">
        <v>246</v>
      </c>
      <c r="T21" s="130">
        <v>0</v>
      </c>
      <c r="U21" s="130">
        <v>44</v>
      </c>
      <c r="V21" s="130">
        <v>0</v>
      </c>
      <c r="W21" s="130">
        <f t="shared" si="5"/>
        <v>186075</v>
      </c>
      <c r="X21" s="130">
        <v>175887</v>
      </c>
      <c r="Y21" s="130">
        <v>7884</v>
      </c>
      <c r="Z21" s="130">
        <v>2304</v>
      </c>
      <c r="AA21" s="130">
        <v>0</v>
      </c>
      <c r="AB21" s="131">
        <v>176258</v>
      </c>
      <c r="AC21" s="130">
        <v>0</v>
      </c>
      <c r="AD21" s="130">
        <v>0</v>
      </c>
      <c r="AE21" s="130">
        <f t="shared" si="6"/>
        <v>201715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65205</v>
      </c>
      <c r="AO21" s="130">
        <f t="shared" si="10"/>
        <v>7172</v>
      </c>
      <c r="AP21" s="130">
        <v>7172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58033</v>
      </c>
      <c r="AZ21" s="130">
        <v>58033</v>
      </c>
      <c r="BA21" s="130">
        <v>0</v>
      </c>
      <c r="BB21" s="130">
        <v>0</v>
      </c>
      <c r="BC21" s="130">
        <v>0</v>
      </c>
      <c r="BD21" s="131">
        <v>77600</v>
      </c>
      <c r="BE21" s="130">
        <v>0</v>
      </c>
      <c r="BF21" s="130">
        <v>0</v>
      </c>
      <c r="BG21" s="130">
        <f t="shared" si="13"/>
        <v>65205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266920</v>
      </c>
      <c r="BQ21" s="130">
        <f t="shared" si="14"/>
        <v>22522</v>
      </c>
      <c r="BR21" s="130">
        <f t="shared" si="14"/>
        <v>14719</v>
      </c>
      <c r="BS21" s="130">
        <f t="shared" si="14"/>
        <v>7803</v>
      </c>
      <c r="BT21" s="130">
        <f t="shared" si="14"/>
        <v>0</v>
      </c>
      <c r="BU21" s="130">
        <f t="shared" si="14"/>
        <v>0</v>
      </c>
      <c r="BV21" s="130">
        <f t="shared" si="14"/>
        <v>290</v>
      </c>
      <c r="BW21" s="130">
        <f t="shared" si="14"/>
        <v>246</v>
      </c>
      <c r="BX21" s="130">
        <f t="shared" si="15"/>
        <v>0</v>
      </c>
      <c r="BY21" s="130">
        <f t="shared" si="15"/>
        <v>44</v>
      </c>
      <c r="BZ21" s="130">
        <f t="shared" si="15"/>
        <v>0</v>
      </c>
      <c r="CA21" s="130">
        <f t="shared" si="15"/>
        <v>244108</v>
      </c>
      <c r="CB21" s="130">
        <f t="shared" si="15"/>
        <v>233920</v>
      </c>
      <c r="CC21" s="130">
        <f t="shared" si="15"/>
        <v>7884</v>
      </c>
      <c r="CD21" s="130">
        <f t="shared" si="15"/>
        <v>2304</v>
      </c>
      <c r="CE21" s="130">
        <f t="shared" si="15"/>
        <v>0</v>
      </c>
      <c r="CF21" s="131">
        <f t="shared" si="15"/>
        <v>253858</v>
      </c>
      <c r="CG21" s="130">
        <f t="shared" si="15"/>
        <v>0</v>
      </c>
      <c r="CH21" s="130">
        <f t="shared" si="15"/>
        <v>0</v>
      </c>
      <c r="CI21" s="130">
        <f t="shared" si="15"/>
        <v>266920</v>
      </c>
    </row>
    <row r="22" spans="1:87" s="122" customFormat="1" ht="12" customHeight="1">
      <c r="A22" s="118" t="s">
        <v>42</v>
      </c>
      <c r="B22" s="133" t="s">
        <v>256</v>
      </c>
      <c r="C22" s="118" t="s">
        <v>257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2426494</v>
      </c>
      <c r="M22" s="130">
        <f t="shared" si="3"/>
        <v>235938</v>
      </c>
      <c r="N22" s="130">
        <v>235938</v>
      </c>
      <c r="O22" s="130">
        <v>0</v>
      </c>
      <c r="P22" s="130">
        <v>0</v>
      </c>
      <c r="Q22" s="130">
        <v>0</v>
      </c>
      <c r="R22" s="130">
        <f t="shared" si="4"/>
        <v>538299</v>
      </c>
      <c r="S22" s="130">
        <v>0</v>
      </c>
      <c r="T22" s="130">
        <v>538299</v>
      </c>
      <c r="U22" s="130">
        <v>0</v>
      </c>
      <c r="V22" s="130">
        <v>0</v>
      </c>
      <c r="W22" s="130">
        <f t="shared" si="5"/>
        <v>1652257</v>
      </c>
      <c r="X22" s="130">
        <v>798456</v>
      </c>
      <c r="Y22" s="130">
        <v>264052</v>
      </c>
      <c r="Z22" s="130">
        <v>461715</v>
      </c>
      <c r="AA22" s="130">
        <v>128034</v>
      </c>
      <c r="AB22" s="131">
        <v>49997</v>
      </c>
      <c r="AC22" s="130">
        <v>0</v>
      </c>
      <c r="AD22" s="130">
        <v>187231</v>
      </c>
      <c r="AE22" s="130">
        <f t="shared" si="6"/>
        <v>2613725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675290</v>
      </c>
      <c r="AO22" s="130">
        <f t="shared" si="10"/>
        <v>80377</v>
      </c>
      <c r="AP22" s="130">
        <v>80377</v>
      </c>
      <c r="AQ22" s="130">
        <v>0</v>
      </c>
      <c r="AR22" s="130">
        <v>0</v>
      </c>
      <c r="AS22" s="130">
        <v>0</v>
      </c>
      <c r="AT22" s="130">
        <f t="shared" si="11"/>
        <v>321503</v>
      </c>
      <c r="AU22" s="130">
        <v>0</v>
      </c>
      <c r="AV22" s="130">
        <v>321503</v>
      </c>
      <c r="AW22" s="130">
        <v>0</v>
      </c>
      <c r="AX22" s="130">
        <v>0</v>
      </c>
      <c r="AY22" s="130">
        <f t="shared" si="12"/>
        <v>273410</v>
      </c>
      <c r="AZ22" s="130">
        <v>87611</v>
      </c>
      <c r="BA22" s="130">
        <v>177498</v>
      </c>
      <c r="BB22" s="130">
        <v>3280</v>
      </c>
      <c r="BC22" s="130">
        <v>5021</v>
      </c>
      <c r="BD22" s="130">
        <v>3076</v>
      </c>
      <c r="BE22" s="130">
        <v>0</v>
      </c>
      <c r="BF22" s="130">
        <v>4708</v>
      </c>
      <c r="BG22" s="130">
        <f t="shared" si="13"/>
        <v>679998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0</v>
      </c>
      <c r="BP22" s="130">
        <f t="shared" si="14"/>
        <v>3101784</v>
      </c>
      <c r="BQ22" s="130">
        <f t="shared" si="14"/>
        <v>316315</v>
      </c>
      <c r="BR22" s="130">
        <f t="shared" si="14"/>
        <v>316315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859802</v>
      </c>
      <c r="BW22" s="130">
        <f t="shared" si="14"/>
        <v>0</v>
      </c>
      <c r="BX22" s="130">
        <f t="shared" si="15"/>
        <v>859802</v>
      </c>
      <c r="BY22" s="130">
        <f t="shared" si="15"/>
        <v>0</v>
      </c>
      <c r="BZ22" s="130">
        <f t="shared" si="15"/>
        <v>0</v>
      </c>
      <c r="CA22" s="130">
        <f t="shared" si="15"/>
        <v>1925667</v>
      </c>
      <c r="CB22" s="130">
        <f t="shared" si="15"/>
        <v>886067</v>
      </c>
      <c r="CC22" s="130">
        <f t="shared" si="15"/>
        <v>441550</v>
      </c>
      <c r="CD22" s="130">
        <f t="shared" si="15"/>
        <v>464995</v>
      </c>
      <c r="CE22" s="130">
        <f t="shared" si="15"/>
        <v>133055</v>
      </c>
      <c r="CF22" s="131">
        <f t="shared" si="15"/>
        <v>53073</v>
      </c>
      <c r="CG22" s="130">
        <f t="shared" si="15"/>
        <v>0</v>
      </c>
      <c r="CH22" s="130">
        <f t="shared" si="15"/>
        <v>191939</v>
      </c>
      <c r="CI22" s="130">
        <f t="shared" si="15"/>
        <v>3293723</v>
      </c>
    </row>
    <row r="23" spans="1:87" s="122" customFormat="1" ht="12" customHeight="1">
      <c r="A23" s="118" t="s">
        <v>42</v>
      </c>
      <c r="B23" s="133" t="s">
        <v>258</v>
      </c>
      <c r="C23" s="118" t="s">
        <v>259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386092</v>
      </c>
      <c r="M23" s="130">
        <f t="shared" si="3"/>
        <v>73303</v>
      </c>
      <c r="N23" s="130">
        <v>15962</v>
      </c>
      <c r="O23" s="130">
        <v>0</v>
      </c>
      <c r="P23" s="130">
        <v>57341</v>
      </c>
      <c r="Q23" s="130">
        <v>0</v>
      </c>
      <c r="R23" s="130">
        <f t="shared" si="4"/>
        <v>81961</v>
      </c>
      <c r="S23" s="130">
        <v>0</v>
      </c>
      <c r="T23" s="130">
        <v>67721</v>
      </c>
      <c r="U23" s="130">
        <v>14240</v>
      </c>
      <c r="V23" s="130">
        <v>0</v>
      </c>
      <c r="W23" s="130">
        <f t="shared" si="5"/>
        <v>228224</v>
      </c>
      <c r="X23" s="130">
        <v>193862</v>
      </c>
      <c r="Y23" s="130">
        <v>16292</v>
      </c>
      <c r="Z23" s="130">
        <v>18070</v>
      </c>
      <c r="AA23" s="130">
        <v>0</v>
      </c>
      <c r="AB23" s="131">
        <v>34582</v>
      </c>
      <c r="AC23" s="130">
        <v>2604</v>
      </c>
      <c r="AD23" s="130">
        <v>5156</v>
      </c>
      <c r="AE23" s="130">
        <f t="shared" si="6"/>
        <v>391248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61579</v>
      </c>
      <c r="AO23" s="130">
        <f t="shared" si="10"/>
        <v>7981</v>
      </c>
      <c r="AP23" s="130">
        <v>7981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53598</v>
      </c>
      <c r="AZ23" s="130">
        <v>53598</v>
      </c>
      <c r="BA23" s="130">
        <v>0</v>
      </c>
      <c r="BB23" s="130">
        <v>0</v>
      </c>
      <c r="BC23" s="130">
        <v>0</v>
      </c>
      <c r="BD23" s="131">
        <v>105897</v>
      </c>
      <c r="BE23" s="130">
        <v>0</v>
      </c>
      <c r="BF23" s="130">
        <v>0</v>
      </c>
      <c r="BG23" s="130">
        <f t="shared" si="13"/>
        <v>61579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0</v>
      </c>
      <c r="BP23" s="130">
        <f t="shared" si="14"/>
        <v>447671</v>
      </c>
      <c r="BQ23" s="130">
        <f t="shared" si="14"/>
        <v>81284</v>
      </c>
      <c r="BR23" s="130">
        <f t="shared" si="14"/>
        <v>23943</v>
      </c>
      <c r="BS23" s="130">
        <f t="shared" si="14"/>
        <v>0</v>
      </c>
      <c r="BT23" s="130">
        <f t="shared" si="14"/>
        <v>57341</v>
      </c>
      <c r="BU23" s="130">
        <f t="shared" si="14"/>
        <v>0</v>
      </c>
      <c r="BV23" s="130">
        <f t="shared" si="14"/>
        <v>81961</v>
      </c>
      <c r="BW23" s="130">
        <f aca="true" t="shared" si="16" ref="BW23:BW47">SUM(S23,AU23)</f>
        <v>0</v>
      </c>
      <c r="BX23" s="130">
        <f t="shared" si="15"/>
        <v>67721</v>
      </c>
      <c r="BY23" s="130">
        <f t="shared" si="15"/>
        <v>14240</v>
      </c>
      <c r="BZ23" s="130">
        <f t="shared" si="15"/>
        <v>0</v>
      </c>
      <c r="CA23" s="130">
        <f t="shared" si="15"/>
        <v>281822</v>
      </c>
      <c r="CB23" s="130">
        <f t="shared" si="15"/>
        <v>247460</v>
      </c>
      <c r="CC23" s="130">
        <f t="shared" si="15"/>
        <v>16292</v>
      </c>
      <c r="CD23" s="130">
        <f t="shared" si="15"/>
        <v>18070</v>
      </c>
      <c r="CE23" s="130">
        <f t="shared" si="15"/>
        <v>0</v>
      </c>
      <c r="CF23" s="131">
        <f t="shared" si="15"/>
        <v>140479</v>
      </c>
      <c r="CG23" s="130">
        <f t="shared" si="15"/>
        <v>2604</v>
      </c>
      <c r="CH23" s="130">
        <f t="shared" si="15"/>
        <v>5156</v>
      </c>
      <c r="CI23" s="130">
        <f t="shared" si="15"/>
        <v>452827</v>
      </c>
    </row>
    <row r="24" spans="1:87" s="122" customFormat="1" ht="12" customHeight="1">
      <c r="A24" s="118" t="s">
        <v>42</v>
      </c>
      <c r="B24" s="133" t="s">
        <v>260</v>
      </c>
      <c r="C24" s="118" t="s">
        <v>261</v>
      </c>
      <c r="D24" s="130">
        <f t="shared" si="0"/>
        <v>21450</v>
      </c>
      <c r="E24" s="130">
        <f t="shared" si="1"/>
        <v>21450</v>
      </c>
      <c r="F24" s="130">
        <v>0</v>
      </c>
      <c r="G24" s="130">
        <v>0</v>
      </c>
      <c r="H24" s="130">
        <v>0</v>
      </c>
      <c r="I24" s="130">
        <v>21450</v>
      </c>
      <c r="J24" s="130">
        <v>0</v>
      </c>
      <c r="K24" s="131">
        <v>0</v>
      </c>
      <c r="L24" s="130">
        <f t="shared" si="2"/>
        <v>1443943</v>
      </c>
      <c r="M24" s="130">
        <f t="shared" si="3"/>
        <v>158158</v>
      </c>
      <c r="N24" s="130">
        <v>71102</v>
      </c>
      <c r="O24" s="130">
        <v>0</v>
      </c>
      <c r="P24" s="130">
        <v>82066</v>
      </c>
      <c r="Q24" s="130">
        <v>4990</v>
      </c>
      <c r="R24" s="130">
        <f t="shared" si="4"/>
        <v>435000</v>
      </c>
      <c r="S24" s="130">
        <v>0</v>
      </c>
      <c r="T24" s="130">
        <v>402050</v>
      </c>
      <c r="U24" s="130">
        <v>32950</v>
      </c>
      <c r="V24" s="130">
        <v>0</v>
      </c>
      <c r="W24" s="130">
        <f t="shared" si="5"/>
        <v>850785</v>
      </c>
      <c r="X24" s="130">
        <v>392679</v>
      </c>
      <c r="Y24" s="130">
        <v>272769</v>
      </c>
      <c r="Z24" s="130">
        <v>14133</v>
      </c>
      <c r="AA24" s="130">
        <v>171204</v>
      </c>
      <c r="AB24" s="131">
        <v>0</v>
      </c>
      <c r="AC24" s="130">
        <v>0</v>
      </c>
      <c r="AD24" s="130">
        <v>0</v>
      </c>
      <c r="AE24" s="130">
        <f t="shared" si="6"/>
        <v>1465393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340938</v>
      </c>
      <c r="AO24" s="130">
        <f t="shared" si="10"/>
        <v>87476</v>
      </c>
      <c r="AP24" s="130">
        <v>52238</v>
      </c>
      <c r="AQ24" s="130">
        <v>0</v>
      </c>
      <c r="AR24" s="130">
        <v>35238</v>
      </c>
      <c r="AS24" s="130">
        <v>0</v>
      </c>
      <c r="AT24" s="130">
        <f t="shared" si="11"/>
        <v>104690</v>
      </c>
      <c r="AU24" s="130">
        <v>0</v>
      </c>
      <c r="AV24" s="130">
        <v>104690</v>
      </c>
      <c r="AW24" s="130">
        <v>0</v>
      </c>
      <c r="AX24" s="130">
        <v>0</v>
      </c>
      <c r="AY24" s="130">
        <f t="shared" si="12"/>
        <v>148772</v>
      </c>
      <c r="AZ24" s="130">
        <v>127324</v>
      </c>
      <c r="BA24" s="130">
        <v>3465</v>
      </c>
      <c r="BB24" s="130">
        <v>0</v>
      </c>
      <c r="BC24" s="130">
        <v>17983</v>
      </c>
      <c r="BD24" s="131">
        <v>0</v>
      </c>
      <c r="BE24" s="130">
        <v>0</v>
      </c>
      <c r="BF24" s="130">
        <v>0</v>
      </c>
      <c r="BG24" s="130">
        <f t="shared" si="13"/>
        <v>340938</v>
      </c>
      <c r="BH24" s="130">
        <f aca="true" t="shared" si="17" ref="BH24:BV41">SUM(D24,AF24)</f>
        <v>21450</v>
      </c>
      <c r="BI24" s="130">
        <f t="shared" si="17"/>
        <v>21450</v>
      </c>
      <c r="BJ24" s="130">
        <f t="shared" si="17"/>
        <v>0</v>
      </c>
      <c r="BK24" s="130">
        <f t="shared" si="17"/>
        <v>0</v>
      </c>
      <c r="BL24" s="130">
        <f t="shared" si="17"/>
        <v>0</v>
      </c>
      <c r="BM24" s="130">
        <f t="shared" si="17"/>
        <v>21450</v>
      </c>
      <c r="BN24" s="130">
        <f t="shared" si="17"/>
        <v>0</v>
      </c>
      <c r="BO24" s="131">
        <f t="shared" si="17"/>
        <v>0</v>
      </c>
      <c r="BP24" s="130">
        <f t="shared" si="17"/>
        <v>1784881</v>
      </c>
      <c r="BQ24" s="130">
        <f t="shared" si="17"/>
        <v>245634</v>
      </c>
      <c r="BR24" s="130">
        <f t="shared" si="17"/>
        <v>123340</v>
      </c>
      <c r="BS24" s="130">
        <f t="shared" si="17"/>
        <v>0</v>
      </c>
      <c r="BT24" s="130">
        <f t="shared" si="17"/>
        <v>117304</v>
      </c>
      <c r="BU24" s="130">
        <f t="shared" si="17"/>
        <v>4990</v>
      </c>
      <c r="BV24" s="130">
        <f t="shared" si="17"/>
        <v>539690</v>
      </c>
      <c r="BW24" s="130">
        <f t="shared" si="16"/>
        <v>0</v>
      </c>
      <c r="BX24" s="130">
        <f t="shared" si="15"/>
        <v>506740</v>
      </c>
      <c r="BY24" s="130">
        <f t="shared" si="15"/>
        <v>32950</v>
      </c>
      <c r="BZ24" s="130">
        <f t="shared" si="15"/>
        <v>0</v>
      </c>
      <c r="CA24" s="130">
        <f t="shared" si="15"/>
        <v>999557</v>
      </c>
      <c r="CB24" s="130">
        <f t="shared" si="15"/>
        <v>520003</v>
      </c>
      <c r="CC24" s="130">
        <f t="shared" si="15"/>
        <v>276234</v>
      </c>
      <c r="CD24" s="130">
        <f t="shared" si="15"/>
        <v>14133</v>
      </c>
      <c r="CE24" s="130">
        <f t="shared" si="15"/>
        <v>189187</v>
      </c>
      <c r="CF24" s="131">
        <f t="shared" si="15"/>
        <v>0</v>
      </c>
      <c r="CG24" s="130">
        <f t="shared" si="15"/>
        <v>0</v>
      </c>
      <c r="CH24" s="130">
        <f t="shared" si="15"/>
        <v>0</v>
      </c>
      <c r="CI24" s="130">
        <f t="shared" si="15"/>
        <v>1806331</v>
      </c>
    </row>
    <row r="25" spans="1:87" s="122" customFormat="1" ht="12" customHeight="1">
      <c r="A25" s="118" t="s">
        <v>42</v>
      </c>
      <c r="B25" s="133" t="s">
        <v>262</v>
      </c>
      <c r="C25" s="118" t="s">
        <v>263</v>
      </c>
      <c r="D25" s="130">
        <f t="shared" si="0"/>
        <v>326918</v>
      </c>
      <c r="E25" s="130">
        <f t="shared" si="1"/>
        <v>323159</v>
      </c>
      <c r="F25" s="130">
        <v>0</v>
      </c>
      <c r="G25" s="130">
        <v>323159</v>
      </c>
      <c r="H25" s="130">
        <v>0</v>
      </c>
      <c r="I25" s="130">
        <v>0</v>
      </c>
      <c r="J25" s="130">
        <v>3759</v>
      </c>
      <c r="K25" s="131">
        <v>0</v>
      </c>
      <c r="L25" s="130">
        <f t="shared" si="2"/>
        <v>525827</v>
      </c>
      <c r="M25" s="130">
        <f t="shared" si="3"/>
        <v>97007</v>
      </c>
      <c r="N25" s="130">
        <v>48030</v>
      </c>
      <c r="O25" s="130">
        <v>0</v>
      </c>
      <c r="P25" s="130">
        <v>48977</v>
      </c>
      <c r="Q25" s="130">
        <v>0</v>
      </c>
      <c r="R25" s="130">
        <f t="shared" si="4"/>
        <v>199014</v>
      </c>
      <c r="S25" s="130">
        <v>0</v>
      </c>
      <c r="T25" s="130">
        <v>199014</v>
      </c>
      <c r="U25" s="130">
        <v>0</v>
      </c>
      <c r="V25" s="130">
        <v>0</v>
      </c>
      <c r="W25" s="130">
        <f t="shared" si="5"/>
        <v>229806</v>
      </c>
      <c r="X25" s="130">
        <v>113796</v>
      </c>
      <c r="Y25" s="130">
        <v>51881</v>
      </c>
      <c r="Z25" s="130">
        <v>64129</v>
      </c>
      <c r="AA25" s="130">
        <v>0</v>
      </c>
      <c r="AB25" s="131">
        <v>0</v>
      </c>
      <c r="AC25" s="130">
        <v>0</v>
      </c>
      <c r="AD25" s="130">
        <v>28902</v>
      </c>
      <c r="AE25" s="130">
        <f t="shared" si="6"/>
        <v>881647</v>
      </c>
      <c r="AF25" s="130">
        <f t="shared" si="7"/>
        <v>92938</v>
      </c>
      <c r="AG25" s="130">
        <f t="shared" si="8"/>
        <v>87732</v>
      </c>
      <c r="AH25" s="130">
        <v>0</v>
      </c>
      <c r="AI25" s="130">
        <v>87732</v>
      </c>
      <c r="AJ25" s="130">
        <v>0</v>
      </c>
      <c r="AK25" s="130">
        <v>0</v>
      </c>
      <c r="AL25" s="130">
        <v>5206</v>
      </c>
      <c r="AM25" s="131">
        <v>0</v>
      </c>
      <c r="AN25" s="130">
        <f t="shared" si="9"/>
        <v>50564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50564</v>
      </c>
      <c r="AZ25" s="130">
        <v>35690</v>
      </c>
      <c r="BA25" s="130">
        <v>14874</v>
      </c>
      <c r="BB25" s="130">
        <v>0</v>
      </c>
      <c r="BC25" s="130">
        <v>0</v>
      </c>
      <c r="BD25" s="131">
        <v>0</v>
      </c>
      <c r="BE25" s="130">
        <v>0</v>
      </c>
      <c r="BF25" s="130">
        <v>804</v>
      </c>
      <c r="BG25" s="130">
        <f t="shared" si="13"/>
        <v>144306</v>
      </c>
      <c r="BH25" s="130">
        <f t="shared" si="17"/>
        <v>419856</v>
      </c>
      <c r="BI25" s="130">
        <f t="shared" si="17"/>
        <v>410891</v>
      </c>
      <c r="BJ25" s="130">
        <f t="shared" si="17"/>
        <v>0</v>
      </c>
      <c r="BK25" s="130">
        <f t="shared" si="17"/>
        <v>410891</v>
      </c>
      <c r="BL25" s="130">
        <f t="shared" si="17"/>
        <v>0</v>
      </c>
      <c r="BM25" s="130">
        <f t="shared" si="17"/>
        <v>0</v>
      </c>
      <c r="BN25" s="130">
        <f t="shared" si="17"/>
        <v>8965</v>
      </c>
      <c r="BO25" s="131">
        <f t="shared" si="17"/>
        <v>0</v>
      </c>
      <c r="BP25" s="130">
        <f t="shared" si="17"/>
        <v>576391</v>
      </c>
      <c r="BQ25" s="130">
        <f t="shared" si="17"/>
        <v>97007</v>
      </c>
      <c r="BR25" s="130">
        <f t="shared" si="17"/>
        <v>48030</v>
      </c>
      <c r="BS25" s="130">
        <f t="shared" si="17"/>
        <v>0</v>
      </c>
      <c r="BT25" s="130">
        <f t="shared" si="17"/>
        <v>48977</v>
      </c>
      <c r="BU25" s="130">
        <f t="shared" si="17"/>
        <v>0</v>
      </c>
      <c r="BV25" s="130">
        <f t="shared" si="17"/>
        <v>199014</v>
      </c>
      <c r="BW25" s="130">
        <f t="shared" si="16"/>
        <v>0</v>
      </c>
      <c r="BX25" s="130">
        <f t="shared" si="15"/>
        <v>199014</v>
      </c>
      <c r="BY25" s="130">
        <f t="shared" si="15"/>
        <v>0</v>
      </c>
      <c r="BZ25" s="130">
        <f t="shared" si="15"/>
        <v>0</v>
      </c>
      <c r="CA25" s="130">
        <f t="shared" si="15"/>
        <v>280370</v>
      </c>
      <c r="CB25" s="130">
        <f t="shared" si="15"/>
        <v>149486</v>
      </c>
      <c r="CC25" s="130">
        <f t="shared" si="15"/>
        <v>66755</v>
      </c>
      <c r="CD25" s="130">
        <f t="shared" si="15"/>
        <v>64129</v>
      </c>
      <c r="CE25" s="130">
        <f t="shared" si="15"/>
        <v>0</v>
      </c>
      <c r="CF25" s="131">
        <f t="shared" si="15"/>
        <v>0</v>
      </c>
      <c r="CG25" s="130">
        <f t="shared" si="15"/>
        <v>0</v>
      </c>
      <c r="CH25" s="130">
        <f t="shared" si="15"/>
        <v>29706</v>
      </c>
      <c r="CI25" s="130">
        <f t="shared" si="15"/>
        <v>1025953</v>
      </c>
    </row>
    <row r="26" spans="1:87" s="122" customFormat="1" ht="12" customHeight="1">
      <c r="A26" s="118" t="s">
        <v>42</v>
      </c>
      <c r="B26" s="133" t="s">
        <v>264</v>
      </c>
      <c r="C26" s="118" t="s">
        <v>265</v>
      </c>
      <c r="D26" s="130">
        <f t="shared" si="0"/>
        <v>322288</v>
      </c>
      <c r="E26" s="130">
        <f t="shared" si="1"/>
        <v>322288</v>
      </c>
      <c r="F26" s="130">
        <v>0</v>
      </c>
      <c r="G26" s="130">
        <v>155466</v>
      </c>
      <c r="H26" s="130">
        <v>166822</v>
      </c>
      <c r="I26" s="130">
        <v>0</v>
      </c>
      <c r="J26" s="130">
        <v>0</v>
      </c>
      <c r="K26" s="131">
        <v>0</v>
      </c>
      <c r="L26" s="130">
        <f t="shared" si="2"/>
        <v>1116987</v>
      </c>
      <c r="M26" s="130">
        <f t="shared" si="3"/>
        <v>164953</v>
      </c>
      <c r="N26" s="130">
        <v>128994</v>
      </c>
      <c r="O26" s="130">
        <v>0</v>
      </c>
      <c r="P26" s="130">
        <v>33306</v>
      </c>
      <c r="Q26" s="130">
        <v>2653</v>
      </c>
      <c r="R26" s="130">
        <f t="shared" si="4"/>
        <v>456627</v>
      </c>
      <c r="S26" s="130">
        <v>0</v>
      </c>
      <c r="T26" s="130">
        <v>449284</v>
      </c>
      <c r="U26" s="130">
        <v>7343</v>
      </c>
      <c r="V26" s="130">
        <v>0</v>
      </c>
      <c r="W26" s="130">
        <f t="shared" si="5"/>
        <v>495407</v>
      </c>
      <c r="X26" s="130">
        <v>142329</v>
      </c>
      <c r="Y26" s="130">
        <v>306748</v>
      </c>
      <c r="Z26" s="130">
        <v>46330</v>
      </c>
      <c r="AA26" s="130">
        <v>0</v>
      </c>
      <c r="AB26" s="131">
        <v>0</v>
      </c>
      <c r="AC26" s="130">
        <v>0</v>
      </c>
      <c r="AD26" s="130">
        <v>9842</v>
      </c>
      <c r="AE26" s="130">
        <f t="shared" si="6"/>
        <v>1449117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170485</v>
      </c>
      <c r="AO26" s="130">
        <f t="shared" si="10"/>
        <v>17922</v>
      </c>
      <c r="AP26" s="130">
        <v>17922</v>
      </c>
      <c r="AQ26" s="130">
        <v>0</v>
      </c>
      <c r="AR26" s="130">
        <v>0</v>
      </c>
      <c r="AS26" s="130">
        <v>0</v>
      </c>
      <c r="AT26" s="130">
        <f t="shared" si="11"/>
        <v>87958</v>
      </c>
      <c r="AU26" s="130">
        <v>0</v>
      </c>
      <c r="AV26" s="130">
        <v>87958</v>
      </c>
      <c r="AW26" s="130">
        <v>0</v>
      </c>
      <c r="AX26" s="130">
        <v>0</v>
      </c>
      <c r="AY26" s="130">
        <f t="shared" si="12"/>
        <v>64605</v>
      </c>
      <c r="AZ26" s="130">
        <v>31874</v>
      </c>
      <c r="BA26" s="130">
        <v>32731</v>
      </c>
      <c r="BB26" s="130">
        <v>0</v>
      </c>
      <c r="BC26" s="130">
        <v>0</v>
      </c>
      <c r="BD26" s="131">
        <v>0</v>
      </c>
      <c r="BE26" s="130">
        <v>0</v>
      </c>
      <c r="BF26" s="130">
        <v>1648</v>
      </c>
      <c r="BG26" s="130">
        <f t="shared" si="13"/>
        <v>172133</v>
      </c>
      <c r="BH26" s="130">
        <f t="shared" si="17"/>
        <v>322288</v>
      </c>
      <c r="BI26" s="130">
        <f t="shared" si="17"/>
        <v>322288</v>
      </c>
      <c r="BJ26" s="130">
        <f t="shared" si="17"/>
        <v>0</v>
      </c>
      <c r="BK26" s="130">
        <f t="shared" si="17"/>
        <v>155466</v>
      </c>
      <c r="BL26" s="130">
        <f t="shared" si="17"/>
        <v>166822</v>
      </c>
      <c r="BM26" s="130">
        <f t="shared" si="17"/>
        <v>0</v>
      </c>
      <c r="BN26" s="130">
        <f t="shared" si="17"/>
        <v>0</v>
      </c>
      <c r="BO26" s="131">
        <f t="shared" si="17"/>
        <v>0</v>
      </c>
      <c r="BP26" s="130">
        <f t="shared" si="17"/>
        <v>1287472</v>
      </c>
      <c r="BQ26" s="130">
        <f t="shared" si="17"/>
        <v>182875</v>
      </c>
      <c r="BR26" s="130">
        <f t="shared" si="17"/>
        <v>146916</v>
      </c>
      <c r="BS26" s="130">
        <f t="shared" si="17"/>
        <v>0</v>
      </c>
      <c r="BT26" s="130">
        <f t="shared" si="17"/>
        <v>33306</v>
      </c>
      <c r="BU26" s="130">
        <f t="shared" si="17"/>
        <v>2653</v>
      </c>
      <c r="BV26" s="130">
        <f t="shared" si="17"/>
        <v>544585</v>
      </c>
      <c r="BW26" s="130">
        <f t="shared" si="16"/>
        <v>0</v>
      </c>
      <c r="BX26" s="130">
        <f t="shared" si="15"/>
        <v>537242</v>
      </c>
      <c r="BY26" s="130">
        <f t="shared" si="15"/>
        <v>7343</v>
      </c>
      <c r="BZ26" s="130">
        <f t="shared" si="15"/>
        <v>0</v>
      </c>
      <c r="CA26" s="130">
        <f t="shared" si="15"/>
        <v>560012</v>
      </c>
      <c r="CB26" s="130">
        <f t="shared" si="15"/>
        <v>174203</v>
      </c>
      <c r="CC26" s="130">
        <f t="shared" si="15"/>
        <v>339479</v>
      </c>
      <c r="CD26" s="130">
        <f t="shared" si="15"/>
        <v>46330</v>
      </c>
      <c r="CE26" s="130">
        <f t="shared" si="15"/>
        <v>0</v>
      </c>
      <c r="CF26" s="131">
        <f t="shared" si="15"/>
        <v>0</v>
      </c>
      <c r="CG26" s="130">
        <f t="shared" si="15"/>
        <v>0</v>
      </c>
      <c r="CH26" s="130">
        <f t="shared" si="15"/>
        <v>11490</v>
      </c>
      <c r="CI26" s="130">
        <f t="shared" si="15"/>
        <v>1621250</v>
      </c>
    </row>
    <row r="27" spans="1:87" s="122" customFormat="1" ht="12" customHeight="1">
      <c r="A27" s="118" t="s">
        <v>42</v>
      </c>
      <c r="B27" s="133" t="s">
        <v>266</v>
      </c>
      <c r="C27" s="118" t="s">
        <v>267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127788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127788</v>
      </c>
      <c r="X27" s="130">
        <v>127788</v>
      </c>
      <c r="Y27" s="130">
        <v>0</v>
      </c>
      <c r="Z27" s="130">
        <v>0</v>
      </c>
      <c r="AA27" s="130">
        <v>0</v>
      </c>
      <c r="AB27" s="131">
        <v>132866</v>
      </c>
      <c r="AC27" s="130">
        <v>0</v>
      </c>
      <c r="AD27" s="130">
        <v>0</v>
      </c>
      <c r="AE27" s="130">
        <f t="shared" si="6"/>
        <v>127788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26104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26104</v>
      </c>
      <c r="AZ27" s="130">
        <v>26104</v>
      </c>
      <c r="BA27" s="130">
        <v>0</v>
      </c>
      <c r="BB27" s="130">
        <v>0</v>
      </c>
      <c r="BC27" s="130">
        <v>0</v>
      </c>
      <c r="BD27" s="131">
        <v>76744</v>
      </c>
      <c r="BE27" s="130">
        <v>0</v>
      </c>
      <c r="BF27" s="130">
        <v>0</v>
      </c>
      <c r="BG27" s="130">
        <f t="shared" si="13"/>
        <v>26104</v>
      </c>
      <c r="BH27" s="130">
        <f t="shared" si="17"/>
        <v>0</v>
      </c>
      <c r="BI27" s="130">
        <f t="shared" si="17"/>
        <v>0</v>
      </c>
      <c r="BJ27" s="130">
        <f t="shared" si="17"/>
        <v>0</v>
      </c>
      <c r="BK27" s="130">
        <f t="shared" si="17"/>
        <v>0</v>
      </c>
      <c r="BL27" s="130">
        <f t="shared" si="17"/>
        <v>0</v>
      </c>
      <c r="BM27" s="130">
        <f t="shared" si="17"/>
        <v>0</v>
      </c>
      <c r="BN27" s="130">
        <f t="shared" si="17"/>
        <v>0</v>
      </c>
      <c r="BO27" s="131">
        <f t="shared" si="17"/>
        <v>0</v>
      </c>
      <c r="BP27" s="130">
        <f t="shared" si="17"/>
        <v>153892</v>
      </c>
      <c r="BQ27" s="130">
        <f t="shared" si="17"/>
        <v>0</v>
      </c>
      <c r="BR27" s="130">
        <f t="shared" si="17"/>
        <v>0</v>
      </c>
      <c r="BS27" s="130">
        <f t="shared" si="17"/>
        <v>0</v>
      </c>
      <c r="BT27" s="130">
        <f t="shared" si="17"/>
        <v>0</v>
      </c>
      <c r="BU27" s="130">
        <f t="shared" si="17"/>
        <v>0</v>
      </c>
      <c r="BV27" s="130">
        <f t="shared" si="17"/>
        <v>0</v>
      </c>
      <c r="BW27" s="130">
        <f t="shared" si="16"/>
        <v>0</v>
      </c>
      <c r="BX27" s="130">
        <f t="shared" si="15"/>
        <v>0</v>
      </c>
      <c r="BY27" s="130">
        <f t="shared" si="15"/>
        <v>0</v>
      </c>
      <c r="BZ27" s="130">
        <f t="shared" si="15"/>
        <v>0</v>
      </c>
      <c r="CA27" s="130">
        <f t="shared" si="15"/>
        <v>153892</v>
      </c>
      <c r="CB27" s="130">
        <f t="shared" si="15"/>
        <v>153892</v>
      </c>
      <c r="CC27" s="130">
        <f t="shared" si="15"/>
        <v>0</v>
      </c>
      <c r="CD27" s="130">
        <f t="shared" si="15"/>
        <v>0</v>
      </c>
      <c r="CE27" s="130">
        <f t="shared" si="15"/>
        <v>0</v>
      </c>
      <c r="CF27" s="131">
        <f t="shared" si="15"/>
        <v>209610</v>
      </c>
      <c r="CG27" s="130">
        <f t="shared" si="15"/>
        <v>0</v>
      </c>
      <c r="CH27" s="130">
        <f t="shared" si="15"/>
        <v>0</v>
      </c>
      <c r="CI27" s="130">
        <f t="shared" si="15"/>
        <v>153892</v>
      </c>
    </row>
    <row r="28" spans="1:87" s="122" customFormat="1" ht="12" customHeight="1">
      <c r="A28" s="118" t="s">
        <v>42</v>
      </c>
      <c r="B28" s="133" t="s">
        <v>268</v>
      </c>
      <c r="C28" s="118" t="s">
        <v>269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57318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57318</v>
      </c>
      <c r="X28" s="130">
        <v>55489</v>
      </c>
      <c r="Y28" s="130">
        <v>1063</v>
      </c>
      <c r="Z28" s="130">
        <v>0</v>
      </c>
      <c r="AA28" s="130">
        <v>766</v>
      </c>
      <c r="AB28" s="131">
        <v>121789</v>
      </c>
      <c r="AC28" s="130">
        <v>0</v>
      </c>
      <c r="AD28" s="130">
        <v>117244</v>
      </c>
      <c r="AE28" s="130">
        <f t="shared" si="6"/>
        <v>174562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37913</v>
      </c>
      <c r="BE28" s="130">
        <v>0</v>
      </c>
      <c r="BF28" s="130">
        <v>21</v>
      </c>
      <c r="BG28" s="130">
        <f t="shared" si="13"/>
        <v>21</v>
      </c>
      <c r="BH28" s="130">
        <f t="shared" si="17"/>
        <v>0</v>
      </c>
      <c r="BI28" s="130">
        <f t="shared" si="17"/>
        <v>0</v>
      </c>
      <c r="BJ28" s="130">
        <f t="shared" si="17"/>
        <v>0</v>
      </c>
      <c r="BK28" s="130">
        <f t="shared" si="17"/>
        <v>0</v>
      </c>
      <c r="BL28" s="130">
        <f t="shared" si="17"/>
        <v>0</v>
      </c>
      <c r="BM28" s="130">
        <f t="shared" si="17"/>
        <v>0</v>
      </c>
      <c r="BN28" s="130">
        <f t="shared" si="17"/>
        <v>0</v>
      </c>
      <c r="BO28" s="131">
        <f t="shared" si="17"/>
        <v>0</v>
      </c>
      <c r="BP28" s="130">
        <f t="shared" si="17"/>
        <v>57318</v>
      </c>
      <c r="BQ28" s="130">
        <f t="shared" si="17"/>
        <v>0</v>
      </c>
      <c r="BR28" s="130">
        <f t="shared" si="17"/>
        <v>0</v>
      </c>
      <c r="BS28" s="130">
        <f t="shared" si="17"/>
        <v>0</v>
      </c>
      <c r="BT28" s="130">
        <f t="shared" si="17"/>
        <v>0</v>
      </c>
      <c r="BU28" s="130">
        <f t="shared" si="17"/>
        <v>0</v>
      </c>
      <c r="BV28" s="130">
        <f t="shared" si="17"/>
        <v>0</v>
      </c>
      <c r="BW28" s="130">
        <f t="shared" si="16"/>
        <v>0</v>
      </c>
      <c r="BX28" s="130">
        <f t="shared" si="15"/>
        <v>0</v>
      </c>
      <c r="BY28" s="130">
        <f t="shared" si="15"/>
        <v>0</v>
      </c>
      <c r="BZ28" s="130">
        <f t="shared" si="15"/>
        <v>0</v>
      </c>
      <c r="CA28" s="130">
        <f t="shared" si="15"/>
        <v>57318</v>
      </c>
      <c r="CB28" s="130">
        <f t="shared" si="15"/>
        <v>55489</v>
      </c>
      <c r="CC28" s="130">
        <f t="shared" si="15"/>
        <v>1063</v>
      </c>
      <c r="CD28" s="130">
        <f t="shared" si="15"/>
        <v>0</v>
      </c>
      <c r="CE28" s="130">
        <f t="shared" si="15"/>
        <v>766</v>
      </c>
      <c r="CF28" s="131">
        <f t="shared" si="15"/>
        <v>159702</v>
      </c>
      <c r="CG28" s="130">
        <f t="shared" si="15"/>
        <v>0</v>
      </c>
      <c r="CH28" s="130">
        <f t="shared" si="15"/>
        <v>117265</v>
      </c>
      <c r="CI28" s="130">
        <f t="shared" si="15"/>
        <v>174583</v>
      </c>
    </row>
    <row r="29" spans="1:87" s="122" customFormat="1" ht="12" customHeight="1">
      <c r="A29" s="118" t="s">
        <v>42</v>
      </c>
      <c r="B29" s="133" t="s">
        <v>270</v>
      </c>
      <c r="C29" s="118" t="s">
        <v>271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27352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20877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15330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15330</v>
      </c>
      <c r="AZ29" s="130">
        <v>5756</v>
      </c>
      <c r="BA29" s="130">
        <v>0</v>
      </c>
      <c r="BB29" s="130">
        <v>9574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15330</v>
      </c>
      <c r="BH29" s="130">
        <f t="shared" si="17"/>
        <v>0</v>
      </c>
      <c r="BI29" s="130">
        <f t="shared" si="17"/>
        <v>0</v>
      </c>
      <c r="BJ29" s="130">
        <f t="shared" si="17"/>
        <v>0</v>
      </c>
      <c r="BK29" s="130">
        <f t="shared" si="17"/>
        <v>0</v>
      </c>
      <c r="BL29" s="130">
        <f t="shared" si="17"/>
        <v>0</v>
      </c>
      <c r="BM29" s="130">
        <f t="shared" si="17"/>
        <v>0</v>
      </c>
      <c r="BN29" s="130">
        <f t="shared" si="17"/>
        <v>0</v>
      </c>
      <c r="BO29" s="131">
        <f t="shared" si="17"/>
        <v>27352</v>
      </c>
      <c r="BP29" s="130">
        <f t="shared" si="17"/>
        <v>15330</v>
      </c>
      <c r="BQ29" s="130">
        <f t="shared" si="17"/>
        <v>0</v>
      </c>
      <c r="BR29" s="130">
        <f t="shared" si="17"/>
        <v>0</v>
      </c>
      <c r="BS29" s="130">
        <f t="shared" si="17"/>
        <v>0</v>
      </c>
      <c r="BT29" s="130">
        <f t="shared" si="17"/>
        <v>0</v>
      </c>
      <c r="BU29" s="130">
        <f t="shared" si="17"/>
        <v>0</v>
      </c>
      <c r="BV29" s="130">
        <f t="shared" si="17"/>
        <v>0</v>
      </c>
      <c r="BW29" s="130">
        <f t="shared" si="16"/>
        <v>0</v>
      </c>
      <c r="BX29" s="130">
        <f t="shared" si="15"/>
        <v>0</v>
      </c>
      <c r="BY29" s="130">
        <f t="shared" si="15"/>
        <v>0</v>
      </c>
      <c r="BZ29" s="130">
        <f t="shared" si="15"/>
        <v>0</v>
      </c>
      <c r="CA29" s="130">
        <f aca="true" t="shared" si="18" ref="CA29:CA47">SUM(W29,AY29)</f>
        <v>15330</v>
      </c>
      <c r="CB29" s="130">
        <f aca="true" t="shared" si="19" ref="CB29:CB47">SUM(X29,AZ29)</f>
        <v>5756</v>
      </c>
      <c r="CC29" s="130">
        <f aca="true" t="shared" si="20" ref="CC29:CC47">SUM(Y29,BA29)</f>
        <v>0</v>
      </c>
      <c r="CD29" s="130">
        <f aca="true" t="shared" si="21" ref="CD29:CD47">SUM(Z29,BB29)</f>
        <v>9574</v>
      </c>
      <c r="CE29" s="130">
        <f aca="true" t="shared" si="22" ref="CE29:CE47">SUM(AA29,BC29)</f>
        <v>0</v>
      </c>
      <c r="CF29" s="131">
        <f aca="true" t="shared" si="23" ref="CF29:CF47">SUM(AB29,BD29)</f>
        <v>20877</v>
      </c>
      <c r="CG29" s="130">
        <f aca="true" t="shared" si="24" ref="CG29:CG47">SUM(AC29,BE29)</f>
        <v>0</v>
      </c>
      <c r="CH29" s="130">
        <f aca="true" t="shared" si="25" ref="CH29:CH47">SUM(AD29,BF29)</f>
        <v>0</v>
      </c>
      <c r="CI29" s="130">
        <f aca="true" t="shared" si="26" ref="CI29:CI47">SUM(AE29,BG29)</f>
        <v>15330</v>
      </c>
    </row>
    <row r="30" spans="1:87" s="122" customFormat="1" ht="12" customHeight="1">
      <c r="A30" s="118" t="s">
        <v>42</v>
      </c>
      <c r="B30" s="133" t="s">
        <v>272</v>
      </c>
      <c r="C30" s="118" t="s">
        <v>273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31788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31788</v>
      </c>
      <c r="X30" s="130">
        <v>31788</v>
      </c>
      <c r="Y30" s="130">
        <v>0</v>
      </c>
      <c r="Z30" s="130">
        <v>0</v>
      </c>
      <c r="AA30" s="130">
        <v>0</v>
      </c>
      <c r="AB30" s="131">
        <v>77454</v>
      </c>
      <c r="AC30" s="130">
        <v>0</v>
      </c>
      <c r="AD30" s="130">
        <v>0</v>
      </c>
      <c r="AE30" s="130">
        <f t="shared" si="6"/>
        <v>31788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5923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5923</v>
      </c>
      <c r="AZ30" s="130">
        <v>5923</v>
      </c>
      <c r="BA30" s="130">
        <v>0</v>
      </c>
      <c r="BB30" s="130">
        <v>0</v>
      </c>
      <c r="BC30" s="130">
        <v>0</v>
      </c>
      <c r="BD30" s="131">
        <v>27658</v>
      </c>
      <c r="BE30" s="130">
        <v>0</v>
      </c>
      <c r="BF30" s="130">
        <v>0</v>
      </c>
      <c r="BG30" s="130">
        <f t="shared" si="13"/>
        <v>5923</v>
      </c>
      <c r="BH30" s="130">
        <f t="shared" si="17"/>
        <v>0</v>
      </c>
      <c r="BI30" s="130">
        <f t="shared" si="17"/>
        <v>0</v>
      </c>
      <c r="BJ30" s="130">
        <f t="shared" si="17"/>
        <v>0</v>
      </c>
      <c r="BK30" s="130">
        <f t="shared" si="17"/>
        <v>0</v>
      </c>
      <c r="BL30" s="130">
        <f t="shared" si="17"/>
        <v>0</v>
      </c>
      <c r="BM30" s="130">
        <f t="shared" si="17"/>
        <v>0</v>
      </c>
      <c r="BN30" s="130">
        <f t="shared" si="17"/>
        <v>0</v>
      </c>
      <c r="BO30" s="131">
        <f t="shared" si="17"/>
        <v>0</v>
      </c>
      <c r="BP30" s="130">
        <f t="shared" si="17"/>
        <v>37711</v>
      </c>
      <c r="BQ30" s="130">
        <f t="shared" si="17"/>
        <v>0</v>
      </c>
      <c r="BR30" s="130">
        <f t="shared" si="17"/>
        <v>0</v>
      </c>
      <c r="BS30" s="130">
        <f t="shared" si="17"/>
        <v>0</v>
      </c>
      <c r="BT30" s="130">
        <f t="shared" si="17"/>
        <v>0</v>
      </c>
      <c r="BU30" s="130">
        <f t="shared" si="17"/>
        <v>0</v>
      </c>
      <c r="BV30" s="130">
        <f t="shared" si="17"/>
        <v>0</v>
      </c>
      <c r="BW30" s="130">
        <f t="shared" si="16"/>
        <v>0</v>
      </c>
      <c r="BX30" s="130">
        <f aca="true" t="shared" si="27" ref="BX30:BX47">SUM(T30,AV30)</f>
        <v>0</v>
      </c>
      <c r="BY30" s="130">
        <f aca="true" t="shared" si="28" ref="BY30:BY47">SUM(U30,AW30)</f>
        <v>0</v>
      </c>
      <c r="BZ30" s="130">
        <f aca="true" t="shared" si="29" ref="BZ30:BZ47">SUM(V30,AX30)</f>
        <v>0</v>
      </c>
      <c r="CA30" s="130">
        <f t="shared" si="18"/>
        <v>37711</v>
      </c>
      <c r="CB30" s="130">
        <f t="shared" si="19"/>
        <v>37711</v>
      </c>
      <c r="CC30" s="130">
        <f t="shared" si="20"/>
        <v>0</v>
      </c>
      <c r="CD30" s="130">
        <f t="shared" si="21"/>
        <v>0</v>
      </c>
      <c r="CE30" s="130">
        <f t="shared" si="22"/>
        <v>0</v>
      </c>
      <c r="CF30" s="131">
        <f t="shared" si="23"/>
        <v>105112</v>
      </c>
      <c r="CG30" s="130">
        <f t="shared" si="24"/>
        <v>0</v>
      </c>
      <c r="CH30" s="130">
        <f t="shared" si="25"/>
        <v>0</v>
      </c>
      <c r="CI30" s="130">
        <f t="shared" si="26"/>
        <v>37711</v>
      </c>
    </row>
    <row r="31" spans="1:87" s="122" customFormat="1" ht="12" customHeight="1">
      <c r="A31" s="118" t="s">
        <v>42</v>
      </c>
      <c r="B31" s="133" t="s">
        <v>274</v>
      </c>
      <c r="C31" s="118" t="s">
        <v>275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263816</v>
      </c>
      <c r="M31" s="130">
        <f t="shared" si="3"/>
        <v>14786</v>
      </c>
      <c r="N31" s="130">
        <v>14786</v>
      </c>
      <c r="O31" s="130">
        <v>0</v>
      </c>
      <c r="P31" s="130">
        <v>0</v>
      </c>
      <c r="Q31" s="130">
        <v>0</v>
      </c>
      <c r="R31" s="130">
        <f t="shared" si="4"/>
        <v>94778</v>
      </c>
      <c r="S31" s="130">
        <v>0</v>
      </c>
      <c r="T31" s="130">
        <v>80081</v>
      </c>
      <c r="U31" s="130">
        <v>14697</v>
      </c>
      <c r="V31" s="130">
        <v>0</v>
      </c>
      <c r="W31" s="130">
        <f t="shared" si="5"/>
        <v>154252</v>
      </c>
      <c r="X31" s="130">
        <v>114420</v>
      </c>
      <c r="Y31" s="130">
        <v>23155</v>
      </c>
      <c r="Z31" s="130">
        <v>16677</v>
      </c>
      <c r="AA31" s="130">
        <v>0</v>
      </c>
      <c r="AB31" s="131">
        <v>11155</v>
      </c>
      <c r="AC31" s="130">
        <v>0</v>
      </c>
      <c r="AD31" s="130">
        <v>0</v>
      </c>
      <c r="AE31" s="130">
        <f t="shared" si="6"/>
        <v>263816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108977</v>
      </c>
      <c r="AO31" s="130">
        <f t="shared" si="10"/>
        <v>1670</v>
      </c>
      <c r="AP31" s="130">
        <v>1670</v>
      </c>
      <c r="AQ31" s="130">
        <v>0</v>
      </c>
      <c r="AR31" s="130">
        <v>0</v>
      </c>
      <c r="AS31" s="130">
        <v>0</v>
      </c>
      <c r="AT31" s="130">
        <f t="shared" si="11"/>
        <v>69849</v>
      </c>
      <c r="AU31" s="130">
        <v>0</v>
      </c>
      <c r="AV31" s="130">
        <v>69849</v>
      </c>
      <c r="AW31" s="130">
        <v>0</v>
      </c>
      <c r="AX31" s="130">
        <v>0</v>
      </c>
      <c r="AY31" s="130">
        <f t="shared" si="12"/>
        <v>37458</v>
      </c>
      <c r="AZ31" s="130">
        <v>11160</v>
      </c>
      <c r="BA31" s="130">
        <v>26298</v>
      </c>
      <c r="BB31" s="130">
        <v>0</v>
      </c>
      <c r="BC31" s="130">
        <v>0</v>
      </c>
      <c r="BD31" s="131">
        <v>0</v>
      </c>
      <c r="BE31" s="130">
        <v>0</v>
      </c>
      <c r="BF31" s="130">
        <v>0</v>
      </c>
      <c r="BG31" s="130">
        <f t="shared" si="13"/>
        <v>108977</v>
      </c>
      <c r="BH31" s="130">
        <f t="shared" si="17"/>
        <v>0</v>
      </c>
      <c r="BI31" s="130">
        <f t="shared" si="17"/>
        <v>0</v>
      </c>
      <c r="BJ31" s="130">
        <f t="shared" si="17"/>
        <v>0</v>
      </c>
      <c r="BK31" s="130">
        <f t="shared" si="17"/>
        <v>0</v>
      </c>
      <c r="BL31" s="130">
        <f t="shared" si="17"/>
        <v>0</v>
      </c>
      <c r="BM31" s="130">
        <f t="shared" si="17"/>
        <v>0</v>
      </c>
      <c r="BN31" s="130">
        <f t="shared" si="17"/>
        <v>0</v>
      </c>
      <c r="BO31" s="131">
        <f t="shared" si="17"/>
        <v>0</v>
      </c>
      <c r="BP31" s="130">
        <f t="shared" si="17"/>
        <v>372793</v>
      </c>
      <c r="BQ31" s="130">
        <f t="shared" si="17"/>
        <v>16456</v>
      </c>
      <c r="BR31" s="130">
        <f t="shared" si="17"/>
        <v>16456</v>
      </c>
      <c r="BS31" s="130">
        <f t="shared" si="17"/>
        <v>0</v>
      </c>
      <c r="BT31" s="130">
        <f t="shared" si="17"/>
        <v>0</v>
      </c>
      <c r="BU31" s="130">
        <f t="shared" si="17"/>
        <v>0</v>
      </c>
      <c r="BV31" s="130">
        <f t="shared" si="17"/>
        <v>164627</v>
      </c>
      <c r="BW31" s="130">
        <f t="shared" si="16"/>
        <v>0</v>
      </c>
      <c r="BX31" s="130">
        <f t="shared" si="27"/>
        <v>149930</v>
      </c>
      <c r="BY31" s="130">
        <f t="shared" si="28"/>
        <v>14697</v>
      </c>
      <c r="BZ31" s="130">
        <f t="shared" si="29"/>
        <v>0</v>
      </c>
      <c r="CA31" s="130">
        <f t="shared" si="18"/>
        <v>191710</v>
      </c>
      <c r="CB31" s="130">
        <f t="shared" si="19"/>
        <v>125580</v>
      </c>
      <c r="CC31" s="130">
        <f t="shared" si="20"/>
        <v>49453</v>
      </c>
      <c r="CD31" s="130">
        <f t="shared" si="21"/>
        <v>16677</v>
      </c>
      <c r="CE31" s="130">
        <f t="shared" si="22"/>
        <v>0</v>
      </c>
      <c r="CF31" s="131">
        <f t="shared" si="23"/>
        <v>11155</v>
      </c>
      <c r="CG31" s="130">
        <f t="shared" si="24"/>
        <v>0</v>
      </c>
      <c r="CH31" s="130">
        <f t="shared" si="25"/>
        <v>0</v>
      </c>
      <c r="CI31" s="130">
        <f t="shared" si="26"/>
        <v>372793</v>
      </c>
    </row>
    <row r="32" spans="1:87" s="122" customFormat="1" ht="12" customHeight="1">
      <c r="A32" s="118" t="s">
        <v>42</v>
      </c>
      <c r="B32" s="133" t="s">
        <v>276</v>
      </c>
      <c r="C32" s="118" t="s">
        <v>277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67807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601</v>
      </c>
      <c r="S32" s="130">
        <v>601</v>
      </c>
      <c r="T32" s="130">
        <v>0</v>
      </c>
      <c r="U32" s="130">
        <v>0</v>
      </c>
      <c r="V32" s="130">
        <v>0</v>
      </c>
      <c r="W32" s="130">
        <f t="shared" si="5"/>
        <v>67206</v>
      </c>
      <c r="X32" s="130">
        <v>31420</v>
      </c>
      <c r="Y32" s="130">
        <v>32033</v>
      </c>
      <c r="Z32" s="130">
        <v>53</v>
      </c>
      <c r="AA32" s="130">
        <v>3700</v>
      </c>
      <c r="AB32" s="131">
        <v>0</v>
      </c>
      <c r="AC32" s="130">
        <v>0</v>
      </c>
      <c r="AD32" s="130">
        <v>3561</v>
      </c>
      <c r="AE32" s="130">
        <f t="shared" si="6"/>
        <v>71368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13255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13255</v>
      </c>
      <c r="AZ32" s="130">
        <v>358</v>
      </c>
      <c r="BA32" s="130">
        <v>12897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13255</v>
      </c>
      <c r="BH32" s="130">
        <f t="shared" si="17"/>
        <v>0</v>
      </c>
      <c r="BI32" s="130">
        <f t="shared" si="17"/>
        <v>0</v>
      </c>
      <c r="BJ32" s="130">
        <f t="shared" si="17"/>
        <v>0</v>
      </c>
      <c r="BK32" s="130">
        <f t="shared" si="17"/>
        <v>0</v>
      </c>
      <c r="BL32" s="130">
        <f t="shared" si="17"/>
        <v>0</v>
      </c>
      <c r="BM32" s="130">
        <f t="shared" si="17"/>
        <v>0</v>
      </c>
      <c r="BN32" s="130">
        <f t="shared" si="17"/>
        <v>0</v>
      </c>
      <c r="BO32" s="131">
        <f t="shared" si="17"/>
        <v>0</v>
      </c>
      <c r="BP32" s="130">
        <f t="shared" si="17"/>
        <v>81062</v>
      </c>
      <c r="BQ32" s="130">
        <f t="shared" si="17"/>
        <v>0</v>
      </c>
      <c r="BR32" s="130">
        <f t="shared" si="17"/>
        <v>0</v>
      </c>
      <c r="BS32" s="130">
        <f t="shared" si="17"/>
        <v>0</v>
      </c>
      <c r="BT32" s="130">
        <f t="shared" si="17"/>
        <v>0</v>
      </c>
      <c r="BU32" s="130">
        <f t="shared" si="17"/>
        <v>0</v>
      </c>
      <c r="BV32" s="130">
        <f t="shared" si="17"/>
        <v>601</v>
      </c>
      <c r="BW32" s="130">
        <f t="shared" si="16"/>
        <v>601</v>
      </c>
      <c r="BX32" s="130">
        <f t="shared" si="27"/>
        <v>0</v>
      </c>
      <c r="BY32" s="130">
        <f t="shared" si="28"/>
        <v>0</v>
      </c>
      <c r="BZ32" s="130">
        <f t="shared" si="29"/>
        <v>0</v>
      </c>
      <c r="CA32" s="130">
        <f t="shared" si="18"/>
        <v>80461</v>
      </c>
      <c r="CB32" s="130">
        <f t="shared" si="19"/>
        <v>31778</v>
      </c>
      <c r="CC32" s="130">
        <f t="shared" si="20"/>
        <v>44930</v>
      </c>
      <c r="CD32" s="130">
        <f t="shared" si="21"/>
        <v>53</v>
      </c>
      <c r="CE32" s="130">
        <f t="shared" si="22"/>
        <v>3700</v>
      </c>
      <c r="CF32" s="131">
        <f t="shared" si="23"/>
        <v>0</v>
      </c>
      <c r="CG32" s="130">
        <f t="shared" si="24"/>
        <v>0</v>
      </c>
      <c r="CH32" s="130">
        <f t="shared" si="25"/>
        <v>3561</v>
      </c>
      <c r="CI32" s="130">
        <f t="shared" si="26"/>
        <v>84623</v>
      </c>
    </row>
    <row r="33" spans="1:87" s="122" customFormat="1" ht="12" customHeight="1">
      <c r="A33" s="118" t="s">
        <v>42</v>
      </c>
      <c r="B33" s="133" t="s">
        <v>278</v>
      </c>
      <c r="C33" s="118" t="s">
        <v>279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367203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367203</v>
      </c>
      <c r="X33" s="130">
        <v>61058</v>
      </c>
      <c r="Y33" s="130">
        <v>289906</v>
      </c>
      <c r="Z33" s="130">
        <v>16239</v>
      </c>
      <c r="AA33" s="130">
        <v>0</v>
      </c>
      <c r="AB33" s="131">
        <v>0</v>
      </c>
      <c r="AC33" s="130">
        <v>0</v>
      </c>
      <c r="AD33" s="130">
        <v>0</v>
      </c>
      <c r="AE33" s="130">
        <f t="shared" si="6"/>
        <v>367203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9671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9671</v>
      </c>
      <c r="AZ33" s="130">
        <v>1953</v>
      </c>
      <c r="BA33" s="130">
        <v>7718</v>
      </c>
      <c r="BB33" s="130">
        <v>0</v>
      </c>
      <c r="BC33" s="130">
        <v>0</v>
      </c>
      <c r="BD33" s="131">
        <v>0</v>
      </c>
      <c r="BE33" s="130">
        <v>0</v>
      </c>
      <c r="BF33" s="130">
        <v>0</v>
      </c>
      <c r="BG33" s="130">
        <f t="shared" si="13"/>
        <v>9671</v>
      </c>
      <c r="BH33" s="130">
        <f t="shared" si="17"/>
        <v>0</v>
      </c>
      <c r="BI33" s="130">
        <f t="shared" si="17"/>
        <v>0</v>
      </c>
      <c r="BJ33" s="130">
        <f t="shared" si="17"/>
        <v>0</v>
      </c>
      <c r="BK33" s="130">
        <f t="shared" si="17"/>
        <v>0</v>
      </c>
      <c r="BL33" s="130">
        <f t="shared" si="17"/>
        <v>0</v>
      </c>
      <c r="BM33" s="130">
        <f t="shared" si="17"/>
        <v>0</v>
      </c>
      <c r="BN33" s="130">
        <f t="shared" si="17"/>
        <v>0</v>
      </c>
      <c r="BO33" s="131">
        <f t="shared" si="17"/>
        <v>0</v>
      </c>
      <c r="BP33" s="130">
        <f t="shared" si="17"/>
        <v>376874</v>
      </c>
      <c r="BQ33" s="130">
        <f t="shared" si="17"/>
        <v>0</v>
      </c>
      <c r="BR33" s="130">
        <f t="shared" si="17"/>
        <v>0</v>
      </c>
      <c r="BS33" s="130">
        <f t="shared" si="17"/>
        <v>0</v>
      </c>
      <c r="BT33" s="130">
        <f t="shared" si="17"/>
        <v>0</v>
      </c>
      <c r="BU33" s="130">
        <f t="shared" si="17"/>
        <v>0</v>
      </c>
      <c r="BV33" s="130">
        <f t="shared" si="17"/>
        <v>0</v>
      </c>
      <c r="BW33" s="130">
        <f t="shared" si="16"/>
        <v>0</v>
      </c>
      <c r="BX33" s="130">
        <f t="shared" si="27"/>
        <v>0</v>
      </c>
      <c r="BY33" s="130">
        <f t="shared" si="28"/>
        <v>0</v>
      </c>
      <c r="BZ33" s="130">
        <f t="shared" si="29"/>
        <v>0</v>
      </c>
      <c r="CA33" s="130">
        <f t="shared" si="18"/>
        <v>376874</v>
      </c>
      <c r="CB33" s="130">
        <f t="shared" si="19"/>
        <v>63011</v>
      </c>
      <c r="CC33" s="130">
        <f t="shared" si="20"/>
        <v>297624</v>
      </c>
      <c r="CD33" s="130">
        <f t="shared" si="21"/>
        <v>16239</v>
      </c>
      <c r="CE33" s="130">
        <f t="shared" si="22"/>
        <v>0</v>
      </c>
      <c r="CF33" s="131">
        <f t="shared" si="23"/>
        <v>0</v>
      </c>
      <c r="CG33" s="130">
        <f t="shared" si="24"/>
        <v>0</v>
      </c>
      <c r="CH33" s="130">
        <f t="shared" si="25"/>
        <v>0</v>
      </c>
      <c r="CI33" s="130">
        <f t="shared" si="26"/>
        <v>376874</v>
      </c>
    </row>
    <row r="34" spans="1:87" s="122" customFormat="1" ht="12" customHeight="1">
      <c r="A34" s="118" t="s">
        <v>42</v>
      </c>
      <c r="B34" s="133" t="s">
        <v>280</v>
      </c>
      <c r="C34" s="118" t="s">
        <v>281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80808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25458</v>
      </c>
      <c r="BE34" s="130">
        <v>0</v>
      </c>
      <c r="BF34" s="130">
        <v>0</v>
      </c>
      <c r="BG34" s="130">
        <f t="shared" si="13"/>
        <v>0</v>
      </c>
      <c r="BH34" s="130">
        <f t="shared" si="17"/>
        <v>0</v>
      </c>
      <c r="BI34" s="130">
        <f t="shared" si="17"/>
        <v>0</v>
      </c>
      <c r="BJ34" s="130">
        <f t="shared" si="17"/>
        <v>0</v>
      </c>
      <c r="BK34" s="130">
        <f t="shared" si="17"/>
        <v>0</v>
      </c>
      <c r="BL34" s="130">
        <f t="shared" si="17"/>
        <v>0</v>
      </c>
      <c r="BM34" s="130">
        <f t="shared" si="17"/>
        <v>0</v>
      </c>
      <c r="BN34" s="130">
        <f t="shared" si="17"/>
        <v>0</v>
      </c>
      <c r="BO34" s="131">
        <f t="shared" si="17"/>
        <v>0</v>
      </c>
      <c r="BP34" s="130">
        <f t="shared" si="17"/>
        <v>0</v>
      </c>
      <c r="BQ34" s="130">
        <f t="shared" si="17"/>
        <v>0</v>
      </c>
      <c r="BR34" s="130">
        <f t="shared" si="17"/>
        <v>0</v>
      </c>
      <c r="BS34" s="130">
        <f t="shared" si="17"/>
        <v>0</v>
      </c>
      <c r="BT34" s="130">
        <f t="shared" si="17"/>
        <v>0</v>
      </c>
      <c r="BU34" s="130">
        <f t="shared" si="17"/>
        <v>0</v>
      </c>
      <c r="BV34" s="130">
        <f t="shared" si="17"/>
        <v>0</v>
      </c>
      <c r="BW34" s="130">
        <f t="shared" si="16"/>
        <v>0</v>
      </c>
      <c r="BX34" s="130">
        <f t="shared" si="27"/>
        <v>0</v>
      </c>
      <c r="BY34" s="130">
        <f t="shared" si="28"/>
        <v>0</v>
      </c>
      <c r="BZ34" s="130">
        <f t="shared" si="29"/>
        <v>0</v>
      </c>
      <c r="CA34" s="130">
        <f t="shared" si="18"/>
        <v>0</v>
      </c>
      <c r="CB34" s="130">
        <f t="shared" si="19"/>
        <v>0</v>
      </c>
      <c r="CC34" s="130">
        <f t="shared" si="20"/>
        <v>0</v>
      </c>
      <c r="CD34" s="130">
        <f t="shared" si="21"/>
        <v>0</v>
      </c>
      <c r="CE34" s="130">
        <f t="shared" si="22"/>
        <v>0</v>
      </c>
      <c r="CF34" s="131">
        <f t="shared" si="23"/>
        <v>106266</v>
      </c>
      <c r="CG34" s="130">
        <f t="shared" si="24"/>
        <v>0</v>
      </c>
      <c r="CH34" s="130">
        <f t="shared" si="25"/>
        <v>0</v>
      </c>
      <c r="CI34" s="130">
        <f t="shared" si="26"/>
        <v>0</v>
      </c>
    </row>
    <row r="35" spans="1:87" s="122" customFormat="1" ht="12" customHeight="1">
      <c r="A35" s="118" t="s">
        <v>42</v>
      </c>
      <c r="B35" s="133" t="s">
        <v>282</v>
      </c>
      <c r="C35" s="118" t="s">
        <v>283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57809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f t="shared" si="5"/>
        <v>57809</v>
      </c>
      <c r="X35" s="130">
        <v>14745</v>
      </c>
      <c r="Y35" s="130">
        <v>38091</v>
      </c>
      <c r="Z35" s="130">
        <v>4198</v>
      </c>
      <c r="AA35" s="130">
        <v>775</v>
      </c>
      <c r="AB35" s="131">
        <v>0</v>
      </c>
      <c r="AC35" s="130">
        <v>0</v>
      </c>
      <c r="AD35" s="130">
        <v>0</v>
      </c>
      <c r="AE35" s="130">
        <f t="shared" si="6"/>
        <v>57809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24483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24483</v>
      </c>
      <c r="AZ35" s="130">
        <v>1680</v>
      </c>
      <c r="BA35" s="130">
        <v>22803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24483</v>
      </c>
      <c r="BH35" s="130">
        <f t="shared" si="17"/>
        <v>0</v>
      </c>
      <c r="BI35" s="130">
        <f t="shared" si="17"/>
        <v>0</v>
      </c>
      <c r="BJ35" s="130">
        <f t="shared" si="17"/>
        <v>0</v>
      </c>
      <c r="BK35" s="130">
        <f t="shared" si="17"/>
        <v>0</v>
      </c>
      <c r="BL35" s="130">
        <f t="shared" si="17"/>
        <v>0</v>
      </c>
      <c r="BM35" s="130">
        <f t="shared" si="17"/>
        <v>0</v>
      </c>
      <c r="BN35" s="130">
        <f t="shared" si="17"/>
        <v>0</v>
      </c>
      <c r="BO35" s="131">
        <f t="shared" si="17"/>
        <v>0</v>
      </c>
      <c r="BP35" s="130">
        <f t="shared" si="17"/>
        <v>82292</v>
      </c>
      <c r="BQ35" s="130">
        <f t="shared" si="17"/>
        <v>0</v>
      </c>
      <c r="BR35" s="130">
        <f t="shared" si="17"/>
        <v>0</v>
      </c>
      <c r="BS35" s="130">
        <f t="shared" si="17"/>
        <v>0</v>
      </c>
      <c r="BT35" s="130">
        <f t="shared" si="17"/>
        <v>0</v>
      </c>
      <c r="BU35" s="130">
        <f t="shared" si="17"/>
        <v>0</v>
      </c>
      <c r="BV35" s="130">
        <f t="shared" si="17"/>
        <v>0</v>
      </c>
      <c r="BW35" s="130">
        <f t="shared" si="16"/>
        <v>0</v>
      </c>
      <c r="BX35" s="130">
        <f t="shared" si="27"/>
        <v>0</v>
      </c>
      <c r="BY35" s="130">
        <f t="shared" si="28"/>
        <v>0</v>
      </c>
      <c r="BZ35" s="130">
        <f t="shared" si="29"/>
        <v>0</v>
      </c>
      <c r="CA35" s="130">
        <f t="shared" si="18"/>
        <v>82292</v>
      </c>
      <c r="CB35" s="130">
        <f t="shared" si="19"/>
        <v>16425</v>
      </c>
      <c r="CC35" s="130">
        <f t="shared" si="20"/>
        <v>60894</v>
      </c>
      <c r="CD35" s="130">
        <f t="shared" si="21"/>
        <v>4198</v>
      </c>
      <c r="CE35" s="130">
        <f t="shared" si="22"/>
        <v>775</v>
      </c>
      <c r="CF35" s="131">
        <f t="shared" si="23"/>
        <v>0</v>
      </c>
      <c r="CG35" s="130">
        <f t="shared" si="24"/>
        <v>0</v>
      </c>
      <c r="CH35" s="130">
        <f t="shared" si="25"/>
        <v>0</v>
      </c>
      <c r="CI35" s="130">
        <f t="shared" si="26"/>
        <v>82292</v>
      </c>
    </row>
    <row r="36" spans="1:87" s="122" customFormat="1" ht="12" customHeight="1">
      <c r="A36" s="118" t="s">
        <v>42</v>
      </c>
      <c r="B36" s="133" t="s">
        <v>284</v>
      </c>
      <c r="C36" s="118" t="s">
        <v>285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66351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66351</v>
      </c>
      <c r="X36" s="130">
        <v>38328</v>
      </c>
      <c r="Y36" s="130">
        <v>25625</v>
      </c>
      <c r="Z36" s="130">
        <v>2398</v>
      </c>
      <c r="AA36" s="130">
        <v>0</v>
      </c>
      <c r="AB36" s="131">
        <v>0</v>
      </c>
      <c r="AC36" s="130">
        <v>0</v>
      </c>
      <c r="AD36" s="130">
        <v>0</v>
      </c>
      <c r="AE36" s="130">
        <f t="shared" si="6"/>
        <v>66351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16750</v>
      </c>
      <c r="BE36" s="130">
        <v>0</v>
      </c>
      <c r="BF36" s="130">
        <v>0</v>
      </c>
      <c r="BG36" s="130">
        <f t="shared" si="13"/>
        <v>0</v>
      </c>
      <c r="BH36" s="130">
        <f t="shared" si="17"/>
        <v>0</v>
      </c>
      <c r="BI36" s="130">
        <f t="shared" si="17"/>
        <v>0</v>
      </c>
      <c r="BJ36" s="130">
        <f t="shared" si="17"/>
        <v>0</v>
      </c>
      <c r="BK36" s="130">
        <f t="shared" si="17"/>
        <v>0</v>
      </c>
      <c r="BL36" s="130">
        <f t="shared" si="17"/>
        <v>0</v>
      </c>
      <c r="BM36" s="130">
        <f t="shared" si="17"/>
        <v>0</v>
      </c>
      <c r="BN36" s="130">
        <f t="shared" si="17"/>
        <v>0</v>
      </c>
      <c r="BO36" s="131">
        <f t="shared" si="17"/>
        <v>0</v>
      </c>
      <c r="BP36" s="130">
        <f t="shared" si="17"/>
        <v>66351</v>
      </c>
      <c r="BQ36" s="130">
        <f t="shared" si="17"/>
        <v>0</v>
      </c>
      <c r="BR36" s="130">
        <f t="shared" si="17"/>
        <v>0</v>
      </c>
      <c r="BS36" s="130">
        <f t="shared" si="17"/>
        <v>0</v>
      </c>
      <c r="BT36" s="130">
        <f t="shared" si="17"/>
        <v>0</v>
      </c>
      <c r="BU36" s="130">
        <f t="shared" si="17"/>
        <v>0</v>
      </c>
      <c r="BV36" s="130">
        <f t="shared" si="17"/>
        <v>0</v>
      </c>
      <c r="BW36" s="130">
        <f t="shared" si="16"/>
        <v>0</v>
      </c>
      <c r="BX36" s="130">
        <f t="shared" si="27"/>
        <v>0</v>
      </c>
      <c r="BY36" s="130">
        <f t="shared" si="28"/>
        <v>0</v>
      </c>
      <c r="BZ36" s="130">
        <f t="shared" si="29"/>
        <v>0</v>
      </c>
      <c r="CA36" s="130">
        <f t="shared" si="18"/>
        <v>66351</v>
      </c>
      <c r="CB36" s="130">
        <f t="shared" si="19"/>
        <v>38328</v>
      </c>
      <c r="CC36" s="130">
        <f t="shared" si="20"/>
        <v>25625</v>
      </c>
      <c r="CD36" s="130">
        <f t="shared" si="21"/>
        <v>2398</v>
      </c>
      <c r="CE36" s="130">
        <f t="shared" si="22"/>
        <v>0</v>
      </c>
      <c r="CF36" s="131">
        <f t="shared" si="23"/>
        <v>16750</v>
      </c>
      <c r="CG36" s="130">
        <f t="shared" si="24"/>
        <v>0</v>
      </c>
      <c r="CH36" s="130">
        <f t="shared" si="25"/>
        <v>0</v>
      </c>
      <c r="CI36" s="130">
        <f t="shared" si="26"/>
        <v>66351</v>
      </c>
    </row>
    <row r="37" spans="1:87" s="122" customFormat="1" ht="12" customHeight="1">
      <c r="A37" s="118" t="s">
        <v>42</v>
      </c>
      <c r="B37" s="133" t="s">
        <v>286</v>
      </c>
      <c r="C37" s="118" t="s">
        <v>287</v>
      </c>
      <c r="D37" s="130">
        <f t="shared" si="0"/>
        <v>8442</v>
      </c>
      <c r="E37" s="130">
        <f t="shared" si="1"/>
        <v>8442</v>
      </c>
      <c r="F37" s="130">
        <v>0</v>
      </c>
      <c r="G37" s="130">
        <v>0</v>
      </c>
      <c r="H37" s="130">
        <v>0</v>
      </c>
      <c r="I37" s="130">
        <v>8442</v>
      </c>
      <c r="J37" s="130">
        <v>0</v>
      </c>
      <c r="K37" s="131">
        <v>0</v>
      </c>
      <c r="L37" s="130">
        <f t="shared" si="2"/>
        <v>20107</v>
      </c>
      <c r="M37" s="130">
        <f t="shared" si="3"/>
        <v>2919</v>
      </c>
      <c r="N37" s="130">
        <v>0</v>
      </c>
      <c r="O37" s="130">
        <v>2919</v>
      </c>
      <c r="P37" s="130">
        <v>0</v>
      </c>
      <c r="Q37" s="130">
        <v>0</v>
      </c>
      <c r="R37" s="130">
        <f t="shared" si="4"/>
        <v>9772</v>
      </c>
      <c r="S37" s="130">
        <v>759</v>
      </c>
      <c r="T37" s="130">
        <v>9013</v>
      </c>
      <c r="U37" s="130">
        <v>0</v>
      </c>
      <c r="V37" s="130">
        <v>0</v>
      </c>
      <c r="W37" s="130">
        <f t="shared" si="5"/>
        <v>7416</v>
      </c>
      <c r="X37" s="130">
        <v>2129</v>
      </c>
      <c r="Y37" s="130">
        <v>1993</v>
      </c>
      <c r="Z37" s="130">
        <v>294</v>
      </c>
      <c r="AA37" s="130">
        <v>3000</v>
      </c>
      <c r="AB37" s="131">
        <v>0</v>
      </c>
      <c r="AC37" s="130">
        <v>0</v>
      </c>
      <c r="AD37" s="130">
        <v>2025</v>
      </c>
      <c r="AE37" s="130">
        <f t="shared" si="6"/>
        <v>30574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0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0</v>
      </c>
      <c r="AU37" s="130">
        <v>0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1">
        <v>0</v>
      </c>
      <c r="BE37" s="130">
        <v>0</v>
      </c>
      <c r="BF37" s="130">
        <v>0</v>
      </c>
      <c r="BG37" s="130">
        <f t="shared" si="13"/>
        <v>0</v>
      </c>
      <c r="BH37" s="130">
        <f t="shared" si="17"/>
        <v>8442</v>
      </c>
      <c r="BI37" s="130">
        <f t="shared" si="17"/>
        <v>8442</v>
      </c>
      <c r="BJ37" s="130">
        <f t="shared" si="17"/>
        <v>0</v>
      </c>
      <c r="BK37" s="130">
        <f t="shared" si="17"/>
        <v>0</v>
      </c>
      <c r="BL37" s="130">
        <f t="shared" si="17"/>
        <v>0</v>
      </c>
      <c r="BM37" s="130">
        <f t="shared" si="17"/>
        <v>8442</v>
      </c>
      <c r="BN37" s="130">
        <f t="shared" si="17"/>
        <v>0</v>
      </c>
      <c r="BO37" s="131">
        <f t="shared" si="17"/>
        <v>0</v>
      </c>
      <c r="BP37" s="130">
        <f t="shared" si="17"/>
        <v>20107</v>
      </c>
      <c r="BQ37" s="130">
        <f t="shared" si="17"/>
        <v>2919</v>
      </c>
      <c r="BR37" s="130">
        <f t="shared" si="17"/>
        <v>0</v>
      </c>
      <c r="BS37" s="130">
        <f t="shared" si="17"/>
        <v>2919</v>
      </c>
      <c r="BT37" s="130">
        <f t="shared" si="17"/>
        <v>0</v>
      </c>
      <c r="BU37" s="130">
        <f t="shared" si="17"/>
        <v>0</v>
      </c>
      <c r="BV37" s="130">
        <f t="shared" si="17"/>
        <v>9772</v>
      </c>
      <c r="BW37" s="130">
        <f t="shared" si="16"/>
        <v>759</v>
      </c>
      <c r="BX37" s="130">
        <f t="shared" si="27"/>
        <v>9013</v>
      </c>
      <c r="BY37" s="130">
        <f t="shared" si="28"/>
        <v>0</v>
      </c>
      <c r="BZ37" s="130">
        <f t="shared" si="29"/>
        <v>0</v>
      </c>
      <c r="CA37" s="130">
        <f t="shared" si="18"/>
        <v>7416</v>
      </c>
      <c r="CB37" s="130">
        <f t="shared" si="19"/>
        <v>2129</v>
      </c>
      <c r="CC37" s="130">
        <f t="shared" si="20"/>
        <v>1993</v>
      </c>
      <c r="CD37" s="130">
        <f t="shared" si="21"/>
        <v>294</v>
      </c>
      <c r="CE37" s="130">
        <f t="shared" si="22"/>
        <v>3000</v>
      </c>
      <c r="CF37" s="131">
        <f t="shared" si="23"/>
        <v>0</v>
      </c>
      <c r="CG37" s="130">
        <f t="shared" si="24"/>
        <v>0</v>
      </c>
      <c r="CH37" s="130">
        <f t="shared" si="25"/>
        <v>2025</v>
      </c>
      <c r="CI37" s="130">
        <f t="shared" si="26"/>
        <v>30574</v>
      </c>
    </row>
    <row r="38" spans="1:87" s="122" customFormat="1" ht="12" customHeight="1">
      <c r="A38" s="118" t="s">
        <v>42</v>
      </c>
      <c r="B38" s="133" t="s">
        <v>44</v>
      </c>
      <c r="C38" s="118" t="s">
        <v>45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0</v>
      </c>
      <c r="L38" s="130">
        <f t="shared" si="2"/>
        <v>0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0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198296</v>
      </c>
      <c r="AO38" s="130">
        <f t="shared" si="10"/>
        <v>132325</v>
      </c>
      <c r="AP38" s="130">
        <v>132325</v>
      </c>
      <c r="AQ38" s="130">
        <v>0</v>
      </c>
      <c r="AR38" s="130">
        <v>0</v>
      </c>
      <c r="AS38" s="130">
        <v>0</v>
      </c>
      <c r="AT38" s="130">
        <f t="shared" si="11"/>
        <v>51630</v>
      </c>
      <c r="AU38" s="130">
        <v>0</v>
      </c>
      <c r="AV38" s="130">
        <v>51630</v>
      </c>
      <c r="AW38" s="130">
        <v>0</v>
      </c>
      <c r="AX38" s="130">
        <v>0</v>
      </c>
      <c r="AY38" s="130">
        <f t="shared" si="12"/>
        <v>14341</v>
      </c>
      <c r="AZ38" s="130">
        <v>0</v>
      </c>
      <c r="BA38" s="130">
        <v>0</v>
      </c>
      <c r="BB38" s="130">
        <v>0</v>
      </c>
      <c r="BC38" s="130">
        <v>14341</v>
      </c>
      <c r="BD38" s="131">
        <v>0</v>
      </c>
      <c r="BE38" s="130">
        <v>0</v>
      </c>
      <c r="BF38" s="130">
        <v>64807</v>
      </c>
      <c r="BG38" s="130">
        <f t="shared" si="13"/>
        <v>263103</v>
      </c>
      <c r="BH38" s="130">
        <f t="shared" si="17"/>
        <v>0</v>
      </c>
      <c r="BI38" s="130">
        <f t="shared" si="17"/>
        <v>0</v>
      </c>
      <c r="BJ38" s="130">
        <f t="shared" si="17"/>
        <v>0</v>
      </c>
      <c r="BK38" s="130">
        <f t="shared" si="17"/>
        <v>0</v>
      </c>
      <c r="BL38" s="130">
        <f t="shared" si="17"/>
        <v>0</v>
      </c>
      <c r="BM38" s="130">
        <f t="shared" si="17"/>
        <v>0</v>
      </c>
      <c r="BN38" s="130">
        <f t="shared" si="17"/>
        <v>0</v>
      </c>
      <c r="BO38" s="131">
        <v>0</v>
      </c>
      <c r="BP38" s="130">
        <f t="shared" si="17"/>
        <v>198296</v>
      </c>
      <c r="BQ38" s="130">
        <f t="shared" si="17"/>
        <v>132325</v>
      </c>
      <c r="BR38" s="130">
        <f t="shared" si="17"/>
        <v>132325</v>
      </c>
      <c r="BS38" s="130">
        <f t="shared" si="17"/>
        <v>0</v>
      </c>
      <c r="BT38" s="130">
        <f t="shared" si="17"/>
        <v>0</v>
      </c>
      <c r="BU38" s="130">
        <f t="shared" si="17"/>
        <v>0</v>
      </c>
      <c r="BV38" s="130">
        <f t="shared" si="17"/>
        <v>51630</v>
      </c>
      <c r="BW38" s="130">
        <f t="shared" si="16"/>
        <v>0</v>
      </c>
      <c r="BX38" s="130">
        <f t="shared" si="27"/>
        <v>51630</v>
      </c>
      <c r="BY38" s="130">
        <f t="shared" si="28"/>
        <v>0</v>
      </c>
      <c r="BZ38" s="130">
        <f t="shared" si="29"/>
        <v>0</v>
      </c>
      <c r="CA38" s="130">
        <f t="shared" si="18"/>
        <v>14341</v>
      </c>
      <c r="CB38" s="130">
        <f t="shared" si="19"/>
        <v>0</v>
      </c>
      <c r="CC38" s="130">
        <f t="shared" si="20"/>
        <v>0</v>
      </c>
      <c r="CD38" s="130">
        <f t="shared" si="21"/>
        <v>0</v>
      </c>
      <c r="CE38" s="130">
        <f t="shared" si="22"/>
        <v>14341</v>
      </c>
      <c r="CF38" s="131">
        <v>0</v>
      </c>
      <c r="CG38" s="130">
        <f t="shared" si="24"/>
        <v>0</v>
      </c>
      <c r="CH38" s="130">
        <f t="shared" si="25"/>
        <v>64807</v>
      </c>
      <c r="CI38" s="130">
        <f t="shared" si="26"/>
        <v>263103</v>
      </c>
    </row>
    <row r="39" spans="1:87" s="122" customFormat="1" ht="12" customHeight="1">
      <c r="A39" s="118" t="s">
        <v>42</v>
      </c>
      <c r="B39" s="133" t="s">
        <v>46</v>
      </c>
      <c r="C39" s="118" t="s">
        <v>47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0</v>
      </c>
      <c r="L39" s="130">
        <f t="shared" si="2"/>
        <v>0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0</v>
      </c>
      <c r="X39" s="130">
        <v>0</v>
      </c>
      <c r="Y39" s="130">
        <v>0</v>
      </c>
      <c r="Z39" s="130">
        <v>0</v>
      </c>
      <c r="AA39" s="130">
        <v>0</v>
      </c>
      <c r="AB39" s="131">
        <v>0</v>
      </c>
      <c r="AC39" s="130">
        <v>0</v>
      </c>
      <c r="AD39" s="130">
        <v>0</v>
      </c>
      <c r="AE39" s="130">
        <f t="shared" si="6"/>
        <v>0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162356</v>
      </c>
      <c r="AO39" s="130">
        <f t="shared" si="10"/>
        <v>59820</v>
      </c>
      <c r="AP39" s="130">
        <v>59820</v>
      </c>
      <c r="AQ39" s="130">
        <v>0</v>
      </c>
      <c r="AR39" s="130">
        <v>0</v>
      </c>
      <c r="AS39" s="130">
        <v>0</v>
      </c>
      <c r="AT39" s="130">
        <f t="shared" si="11"/>
        <v>98363</v>
      </c>
      <c r="AU39" s="130">
        <v>0</v>
      </c>
      <c r="AV39" s="130">
        <v>98363</v>
      </c>
      <c r="AW39" s="130">
        <v>0</v>
      </c>
      <c r="AX39" s="130">
        <v>0</v>
      </c>
      <c r="AY39" s="130">
        <f t="shared" si="12"/>
        <v>4173</v>
      </c>
      <c r="AZ39" s="130">
        <v>0</v>
      </c>
      <c r="BA39" s="130">
        <v>4173</v>
      </c>
      <c r="BB39" s="130">
        <v>0</v>
      </c>
      <c r="BC39" s="130">
        <v>0</v>
      </c>
      <c r="BD39" s="131">
        <v>0</v>
      </c>
      <c r="BE39" s="130">
        <v>0</v>
      </c>
      <c r="BF39" s="130">
        <v>16529</v>
      </c>
      <c r="BG39" s="130">
        <f t="shared" si="13"/>
        <v>178885</v>
      </c>
      <c r="BH39" s="130">
        <f t="shared" si="17"/>
        <v>0</v>
      </c>
      <c r="BI39" s="130">
        <f t="shared" si="17"/>
        <v>0</v>
      </c>
      <c r="BJ39" s="130">
        <f t="shared" si="17"/>
        <v>0</v>
      </c>
      <c r="BK39" s="130">
        <f t="shared" si="17"/>
        <v>0</v>
      </c>
      <c r="BL39" s="130">
        <f t="shared" si="17"/>
        <v>0</v>
      </c>
      <c r="BM39" s="130">
        <f t="shared" si="17"/>
        <v>0</v>
      </c>
      <c r="BN39" s="130">
        <f t="shared" si="17"/>
        <v>0</v>
      </c>
      <c r="BO39" s="131">
        <v>0</v>
      </c>
      <c r="BP39" s="130">
        <f t="shared" si="17"/>
        <v>162356</v>
      </c>
      <c r="BQ39" s="130">
        <f t="shared" si="17"/>
        <v>59820</v>
      </c>
      <c r="BR39" s="130">
        <f t="shared" si="17"/>
        <v>59820</v>
      </c>
      <c r="BS39" s="130">
        <f t="shared" si="17"/>
        <v>0</v>
      </c>
      <c r="BT39" s="130">
        <f t="shared" si="17"/>
        <v>0</v>
      </c>
      <c r="BU39" s="130">
        <f t="shared" si="17"/>
        <v>0</v>
      </c>
      <c r="BV39" s="130">
        <f t="shared" si="17"/>
        <v>98363</v>
      </c>
      <c r="BW39" s="130">
        <f t="shared" si="16"/>
        <v>0</v>
      </c>
      <c r="BX39" s="130">
        <f t="shared" si="27"/>
        <v>98363</v>
      </c>
      <c r="BY39" s="130">
        <f t="shared" si="28"/>
        <v>0</v>
      </c>
      <c r="BZ39" s="130">
        <f t="shared" si="29"/>
        <v>0</v>
      </c>
      <c r="CA39" s="130">
        <f t="shared" si="18"/>
        <v>4173</v>
      </c>
      <c r="CB39" s="130">
        <f t="shared" si="19"/>
        <v>0</v>
      </c>
      <c r="CC39" s="130">
        <f t="shared" si="20"/>
        <v>4173</v>
      </c>
      <c r="CD39" s="130">
        <f t="shared" si="21"/>
        <v>0</v>
      </c>
      <c r="CE39" s="130">
        <f t="shared" si="22"/>
        <v>0</v>
      </c>
      <c r="CF39" s="131">
        <v>0</v>
      </c>
      <c r="CG39" s="130">
        <f t="shared" si="24"/>
        <v>0</v>
      </c>
      <c r="CH39" s="130">
        <f t="shared" si="25"/>
        <v>16529</v>
      </c>
      <c r="CI39" s="130">
        <f t="shared" si="26"/>
        <v>178885</v>
      </c>
    </row>
    <row r="40" spans="1:87" s="122" customFormat="1" ht="12" customHeight="1">
      <c r="A40" s="118" t="s">
        <v>42</v>
      </c>
      <c r="B40" s="133" t="s">
        <v>48</v>
      </c>
      <c r="C40" s="118" t="s">
        <v>49</v>
      </c>
      <c r="D40" s="130">
        <f t="shared" si="0"/>
        <v>28258</v>
      </c>
      <c r="E40" s="130">
        <f t="shared" si="1"/>
        <v>28258</v>
      </c>
      <c r="F40" s="130">
        <v>2649</v>
      </c>
      <c r="G40" s="130">
        <v>24613</v>
      </c>
      <c r="H40" s="130">
        <v>996</v>
      </c>
      <c r="I40" s="130">
        <v>0</v>
      </c>
      <c r="J40" s="130">
        <v>0</v>
      </c>
      <c r="K40" s="131">
        <v>0</v>
      </c>
      <c r="L40" s="130">
        <f t="shared" si="2"/>
        <v>148159</v>
      </c>
      <c r="M40" s="130">
        <f t="shared" si="3"/>
        <v>43677</v>
      </c>
      <c r="N40" s="130">
        <v>13982</v>
      </c>
      <c r="O40" s="130">
        <v>0</v>
      </c>
      <c r="P40" s="130">
        <v>21260</v>
      </c>
      <c r="Q40" s="130">
        <v>8435</v>
      </c>
      <c r="R40" s="130">
        <f t="shared" si="4"/>
        <v>38979</v>
      </c>
      <c r="S40" s="130">
        <v>0</v>
      </c>
      <c r="T40" s="130">
        <v>35791</v>
      </c>
      <c r="U40" s="130">
        <v>3188</v>
      </c>
      <c r="V40" s="130">
        <v>0</v>
      </c>
      <c r="W40" s="130">
        <f t="shared" si="5"/>
        <v>65503</v>
      </c>
      <c r="X40" s="130">
        <v>44065</v>
      </c>
      <c r="Y40" s="130">
        <v>18908</v>
      </c>
      <c r="Z40" s="130">
        <v>2530</v>
      </c>
      <c r="AA40" s="130">
        <v>0</v>
      </c>
      <c r="AB40" s="131">
        <v>0</v>
      </c>
      <c r="AC40" s="130">
        <v>0</v>
      </c>
      <c r="AD40" s="130">
        <v>21122</v>
      </c>
      <c r="AE40" s="130">
        <f t="shared" si="6"/>
        <v>197539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79292</v>
      </c>
      <c r="AO40" s="130">
        <f t="shared" si="10"/>
        <v>19171</v>
      </c>
      <c r="AP40" s="130">
        <v>11913</v>
      </c>
      <c r="AQ40" s="130">
        <v>0</v>
      </c>
      <c r="AR40" s="130">
        <v>7258</v>
      </c>
      <c r="AS40" s="130">
        <v>0</v>
      </c>
      <c r="AT40" s="130">
        <f t="shared" si="11"/>
        <v>25593</v>
      </c>
      <c r="AU40" s="130">
        <v>0</v>
      </c>
      <c r="AV40" s="130">
        <v>25593</v>
      </c>
      <c r="AW40" s="130">
        <v>0</v>
      </c>
      <c r="AX40" s="130">
        <v>0</v>
      </c>
      <c r="AY40" s="130">
        <f t="shared" si="12"/>
        <v>34528</v>
      </c>
      <c r="AZ40" s="130">
        <v>25552</v>
      </c>
      <c r="BA40" s="130">
        <v>8976</v>
      </c>
      <c r="BB40" s="130">
        <v>0</v>
      </c>
      <c r="BC40" s="130">
        <v>0</v>
      </c>
      <c r="BD40" s="131">
        <v>0</v>
      </c>
      <c r="BE40" s="130">
        <v>0</v>
      </c>
      <c r="BF40" s="130">
        <v>7541</v>
      </c>
      <c r="BG40" s="130">
        <f t="shared" si="13"/>
        <v>86833</v>
      </c>
      <c r="BH40" s="130">
        <f t="shared" si="17"/>
        <v>28258</v>
      </c>
      <c r="BI40" s="130">
        <f t="shared" si="17"/>
        <v>28258</v>
      </c>
      <c r="BJ40" s="130">
        <f t="shared" si="17"/>
        <v>2649</v>
      </c>
      <c r="BK40" s="130">
        <f t="shared" si="17"/>
        <v>24613</v>
      </c>
      <c r="BL40" s="130">
        <f t="shared" si="17"/>
        <v>996</v>
      </c>
      <c r="BM40" s="130">
        <f t="shared" si="17"/>
        <v>0</v>
      </c>
      <c r="BN40" s="130">
        <f t="shared" si="17"/>
        <v>0</v>
      </c>
      <c r="BO40" s="131">
        <v>0</v>
      </c>
      <c r="BP40" s="130">
        <f t="shared" si="17"/>
        <v>227451</v>
      </c>
      <c r="BQ40" s="130">
        <f t="shared" si="17"/>
        <v>62848</v>
      </c>
      <c r="BR40" s="130">
        <f t="shared" si="17"/>
        <v>25895</v>
      </c>
      <c r="BS40" s="130">
        <f t="shared" si="17"/>
        <v>0</v>
      </c>
      <c r="BT40" s="130">
        <f t="shared" si="17"/>
        <v>28518</v>
      </c>
      <c r="BU40" s="130">
        <f t="shared" si="17"/>
        <v>8435</v>
      </c>
      <c r="BV40" s="130">
        <f t="shared" si="17"/>
        <v>64572</v>
      </c>
      <c r="BW40" s="130">
        <f t="shared" si="16"/>
        <v>0</v>
      </c>
      <c r="BX40" s="130">
        <f t="shared" si="27"/>
        <v>61384</v>
      </c>
      <c r="BY40" s="130">
        <f t="shared" si="28"/>
        <v>3188</v>
      </c>
      <c r="BZ40" s="130">
        <f t="shared" si="29"/>
        <v>0</v>
      </c>
      <c r="CA40" s="130">
        <f t="shared" si="18"/>
        <v>100031</v>
      </c>
      <c r="CB40" s="130">
        <f t="shared" si="19"/>
        <v>69617</v>
      </c>
      <c r="CC40" s="130">
        <f t="shared" si="20"/>
        <v>27884</v>
      </c>
      <c r="CD40" s="130">
        <f t="shared" si="21"/>
        <v>2530</v>
      </c>
      <c r="CE40" s="130">
        <f t="shared" si="22"/>
        <v>0</v>
      </c>
      <c r="CF40" s="131">
        <v>0</v>
      </c>
      <c r="CG40" s="130">
        <f t="shared" si="24"/>
        <v>0</v>
      </c>
      <c r="CH40" s="130">
        <f t="shared" si="25"/>
        <v>28663</v>
      </c>
      <c r="CI40" s="130">
        <f t="shared" si="26"/>
        <v>284372</v>
      </c>
    </row>
    <row r="41" spans="1:87" s="122" customFormat="1" ht="12" customHeight="1">
      <c r="A41" s="118" t="s">
        <v>42</v>
      </c>
      <c r="B41" s="133" t="s">
        <v>50</v>
      </c>
      <c r="C41" s="118" t="s">
        <v>51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0</v>
      </c>
      <c r="L41" s="130">
        <f t="shared" si="2"/>
        <v>266720</v>
      </c>
      <c r="M41" s="130">
        <f t="shared" si="3"/>
        <v>14507</v>
      </c>
      <c r="N41" s="130">
        <v>2341</v>
      </c>
      <c r="O41" s="130">
        <v>0</v>
      </c>
      <c r="P41" s="130">
        <v>12166</v>
      </c>
      <c r="Q41" s="130">
        <v>0</v>
      </c>
      <c r="R41" s="130">
        <f t="shared" si="4"/>
        <v>185197</v>
      </c>
      <c r="S41" s="130">
        <v>0</v>
      </c>
      <c r="T41" s="130">
        <v>132446</v>
      </c>
      <c r="U41" s="130">
        <v>52751</v>
      </c>
      <c r="V41" s="130">
        <v>0</v>
      </c>
      <c r="W41" s="130">
        <f t="shared" si="5"/>
        <v>67016</v>
      </c>
      <c r="X41" s="130">
        <v>0</v>
      </c>
      <c r="Y41" s="130">
        <v>66597</v>
      </c>
      <c r="Z41" s="130">
        <v>419</v>
      </c>
      <c r="AA41" s="130">
        <v>0</v>
      </c>
      <c r="AB41" s="131">
        <v>0</v>
      </c>
      <c r="AC41" s="130">
        <v>0</v>
      </c>
      <c r="AD41" s="130">
        <v>0</v>
      </c>
      <c r="AE41" s="130">
        <f t="shared" si="6"/>
        <v>266720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75541</v>
      </c>
      <c r="AO41" s="130">
        <f t="shared" si="10"/>
        <v>2372</v>
      </c>
      <c r="AP41" s="130">
        <v>2372</v>
      </c>
      <c r="AQ41" s="130">
        <v>0</v>
      </c>
      <c r="AR41" s="130">
        <v>0</v>
      </c>
      <c r="AS41" s="130">
        <v>0</v>
      </c>
      <c r="AT41" s="130">
        <f t="shared" si="11"/>
        <v>50306</v>
      </c>
      <c r="AU41" s="130">
        <v>0</v>
      </c>
      <c r="AV41" s="130">
        <v>50306</v>
      </c>
      <c r="AW41" s="130">
        <v>0</v>
      </c>
      <c r="AX41" s="130">
        <v>0</v>
      </c>
      <c r="AY41" s="130">
        <f t="shared" si="12"/>
        <v>22863</v>
      </c>
      <c r="AZ41" s="130">
        <v>0</v>
      </c>
      <c r="BA41" s="130">
        <v>22863</v>
      </c>
      <c r="BB41" s="130">
        <v>0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75541</v>
      </c>
      <c r="BH41" s="130">
        <f t="shared" si="17"/>
        <v>0</v>
      </c>
      <c r="BI41" s="130">
        <f t="shared" si="17"/>
        <v>0</v>
      </c>
      <c r="BJ41" s="130">
        <f t="shared" si="17"/>
        <v>0</v>
      </c>
      <c r="BK41" s="130">
        <f aca="true" t="shared" si="30" ref="BK41:BK47">SUM(G41,AI41)</f>
        <v>0</v>
      </c>
      <c r="BL41" s="130">
        <f aca="true" t="shared" si="31" ref="BL41:BL47">SUM(H41,AJ41)</f>
        <v>0</v>
      </c>
      <c r="BM41" s="130">
        <f aca="true" t="shared" si="32" ref="BM41:BM47">SUM(I41,AK41)</f>
        <v>0</v>
      </c>
      <c r="BN41" s="130">
        <f aca="true" t="shared" si="33" ref="BN41:BN47">SUM(J41,AL41)</f>
        <v>0</v>
      </c>
      <c r="BO41" s="131">
        <v>0</v>
      </c>
      <c r="BP41" s="130">
        <f aca="true" t="shared" si="34" ref="BP41:BP47">SUM(L41,AN41)</f>
        <v>342261</v>
      </c>
      <c r="BQ41" s="130">
        <f aca="true" t="shared" si="35" ref="BQ41:BQ47">SUM(M41,AO41)</f>
        <v>16879</v>
      </c>
      <c r="BR41" s="130">
        <f aca="true" t="shared" si="36" ref="BR41:BR47">SUM(N41,AP41)</f>
        <v>4713</v>
      </c>
      <c r="BS41" s="130">
        <f aca="true" t="shared" si="37" ref="BS41:BS47">SUM(O41,AQ41)</f>
        <v>0</v>
      </c>
      <c r="BT41" s="130">
        <f aca="true" t="shared" si="38" ref="BT41:BT47">SUM(P41,AR41)</f>
        <v>12166</v>
      </c>
      <c r="BU41" s="130">
        <f aca="true" t="shared" si="39" ref="BU41:BU47">SUM(Q41,AS41)</f>
        <v>0</v>
      </c>
      <c r="BV41" s="130">
        <f aca="true" t="shared" si="40" ref="BV41:BV47">SUM(R41,AT41)</f>
        <v>235503</v>
      </c>
      <c r="BW41" s="130">
        <f t="shared" si="16"/>
        <v>0</v>
      </c>
      <c r="BX41" s="130">
        <f t="shared" si="27"/>
        <v>182752</v>
      </c>
      <c r="BY41" s="130">
        <f t="shared" si="28"/>
        <v>52751</v>
      </c>
      <c r="BZ41" s="130">
        <f t="shared" si="29"/>
        <v>0</v>
      </c>
      <c r="CA41" s="130">
        <f t="shared" si="18"/>
        <v>89879</v>
      </c>
      <c r="CB41" s="130">
        <f t="shared" si="19"/>
        <v>0</v>
      </c>
      <c r="CC41" s="130">
        <f t="shared" si="20"/>
        <v>89460</v>
      </c>
      <c r="CD41" s="130">
        <f t="shared" si="21"/>
        <v>419</v>
      </c>
      <c r="CE41" s="130">
        <f t="shared" si="22"/>
        <v>0</v>
      </c>
      <c r="CF41" s="131">
        <v>0</v>
      </c>
      <c r="CG41" s="130">
        <f t="shared" si="24"/>
        <v>0</v>
      </c>
      <c r="CH41" s="130">
        <f t="shared" si="25"/>
        <v>0</v>
      </c>
      <c r="CI41" s="130">
        <f t="shared" si="26"/>
        <v>342261</v>
      </c>
    </row>
    <row r="42" spans="1:87" s="122" customFormat="1" ht="12" customHeight="1">
      <c r="A42" s="118" t="s">
        <v>42</v>
      </c>
      <c r="B42" s="133" t="s">
        <v>52</v>
      </c>
      <c r="C42" s="118" t="s">
        <v>53</v>
      </c>
      <c r="D42" s="130">
        <f t="shared" si="0"/>
        <v>631424</v>
      </c>
      <c r="E42" s="130">
        <f t="shared" si="1"/>
        <v>586337</v>
      </c>
      <c r="F42" s="130">
        <v>0</v>
      </c>
      <c r="G42" s="130">
        <v>231315</v>
      </c>
      <c r="H42" s="130">
        <v>90626</v>
      </c>
      <c r="I42" s="130">
        <v>264396</v>
      </c>
      <c r="J42" s="130">
        <v>45087</v>
      </c>
      <c r="K42" s="131">
        <v>0</v>
      </c>
      <c r="L42" s="130">
        <f t="shared" si="2"/>
        <v>528084</v>
      </c>
      <c r="M42" s="130">
        <f t="shared" si="3"/>
        <v>120059</v>
      </c>
      <c r="N42" s="130">
        <v>0</v>
      </c>
      <c r="O42" s="130">
        <v>0</v>
      </c>
      <c r="P42" s="130">
        <v>96135</v>
      </c>
      <c r="Q42" s="130">
        <v>23924</v>
      </c>
      <c r="R42" s="130">
        <f t="shared" si="4"/>
        <v>179194</v>
      </c>
      <c r="S42" s="130">
        <v>0</v>
      </c>
      <c r="T42" s="130">
        <v>148264</v>
      </c>
      <c r="U42" s="130">
        <v>30930</v>
      </c>
      <c r="V42" s="130">
        <v>0</v>
      </c>
      <c r="W42" s="130">
        <f t="shared" si="5"/>
        <v>228831</v>
      </c>
      <c r="X42" s="130">
        <v>0</v>
      </c>
      <c r="Y42" s="130">
        <v>216696</v>
      </c>
      <c r="Z42" s="130">
        <v>12135</v>
      </c>
      <c r="AA42" s="130">
        <v>0</v>
      </c>
      <c r="AB42" s="131">
        <v>0</v>
      </c>
      <c r="AC42" s="130">
        <v>0</v>
      </c>
      <c r="AD42" s="130">
        <v>0</v>
      </c>
      <c r="AE42" s="130">
        <f t="shared" si="6"/>
        <v>1159508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1">
        <v>0</v>
      </c>
      <c r="BE42" s="130">
        <v>0</v>
      </c>
      <c r="BF42" s="130">
        <v>0</v>
      </c>
      <c r="BG42" s="130">
        <f t="shared" si="13"/>
        <v>0</v>
      </c>
      <c r="BH42" s="130">
        <f aca="true" t="shared" si="41" ref="BH42:BH47">SUM(D42,AF42)</f>
        <v>631424</v>
      </c>
      <c r="BI42" s="130">
        <f aca="true" t="shared" si="42" ref="BI42:BI47">SUM(E42,AG42)</f>
        <v>586337</v>
      </c>
      <c r="BJ42" s="130">
        <f aca="true" t="shared" si="43" ref="BJ42:BJ47">SUM(F42,AH42)</f>
        <v>0</v>
      </c>
      <c r="BK42" s="130">
        <f t="shared" si="30"/>
        <v>231315</v>
      </c>
      <c r="BL42" s="130">
        <f t="shared" si="31"/>
        <v>90626</v>
      </c>
      <c r="BM42" s="130">
        <f t="shared" si="32"/>
        <v>264396</v>
      </c>
      <c r="BN42" s="130">
        <f t="shared" si="33"/>
        <v>45087</v>
      </c>
      <c r="BO42" s="131">
        <v>0</v>
      </c>
      <c r="BP42" s="130">
        <f t="shared" si="34"/>
        <v>528084</v>
      </c>
      <c r="BQ42" s="130">
        <f t="shared" si="35"/>
        <v>120059</v>
      </c>
      <c r="BR42" s="130">
        <f t="shared" si="36"/>
        <v>0</v>
      </c>
      <c r="BS42" s="130">
        <f t="shared" si="37"/>
        <v>0</v>
      </c>
      <c r="BT42" s="130">
        <f t="shared" si="38"/>
        <v>96135</v>
      </c>
      <c r="BU42" s="130">
        <f t="shared" si="39"/>
        <v>23924</v>
      </c>
      <c r="BV42" s="130">
        <f t="shared" si="40"/>
        <v>179194</v>
      </c>
      <c r="BW42" s="130">
        <f t="shared" si="16"/>
        <v>0</v>
      </c>
      <c r="BX42" s="130">
        <f t="shared" si="27"/>
        <v>148264</v>
      </c>
      <c r="BY42" s="130">
        <f t="shared" si="28"/>
        <v>30930</v>
      </c>
      <c r="BZ42" s="130">
        <f t="shared" si="29"/>
        <v>0</v>
      </c>
      <c r="CA42" s="130">
        <f t="shared" si="18"/>
        <v>228831</v>
      </c>
      <c r="CB42" s="130">
        <f t="shared" si="19"/>
        <v>0</v>
      </c>
      <c r="CC42" s="130">
        <f t="shared" si="20"/>
        <v>216696</v>
      </c>
      <c r="CD42" s="130">
        <f t="shared" si="21"/>
        <v>12135</v>
      </c>
      <c r="CE42" s="130">
        <f t="shared" si="22"/>
        <v>0</v>
      </c>
      <c r="CF42" s="131">
        <v>0</v>
      </c>
      <c r="CG42" s="130">
        <f t="shared" si="24"/>
        <v>0</v>
      </c>
      <c r="CH42" s="130">
        <f t="shared" si="25"/>
        <v>0</v>
      </c>
      <c r="CI42" s="130">
        <f t="shared" si="26"/>
        <v>1159508</v>
      </c>
    </row>
    <row r="43" spans="1:87" s="122" customFormat="1" ht="12" customHeight="1">
      <c r="A43" s="118" t="s">
        <v>42</v>
      </c>
      <c r="B43" s="133" t="s">
        <v>54</v>
      </c>
      <c r="C43" s="118" t="s">
        <v>55</v>
      </c>
      <c r="D43" s="130">
        <f t="shared" si="0"/>
        <v>212012</v>
      </c>
      <c r="E43" s="130">
        <f t="shared" si="1"/>
        <v>212012</v>
      </c>
      <c r="F43" s="130">
        <v>0</v>
      </c>
      <c r="G43" s="130">
        <v>208048</v>
      </c>
      <c r="H43" s="130">
        <v>3964</v>
      </c>
      <c r="I43" s="130">
        <v>0</v>
      </c>
      <c r="J43" s="130">
        <v>0</v>
      </c>
      <c r="K43" s="131">
        <v>0</v>
      </c>
      <c r="L43" s="130">
        <f t="shared" si="2"/>
        <v>430967</v>
      </c>
      <c r="M43" s="130">
        <f t="shared" si="3"/>
        <v>138929</v>
      </c>
      <c r="N43" s="130">
        <v>138929</v>
      </c>
      <c r="O43" s="130">
        <v>0</v>
      </c>
      <c r="P43" s="130">
        <v>0</v>
      </c>
      <c r="Q43" s="130">
        <v>0</v>
      </c>
      <c r="R43" s="130">
        <f t="shared" si="4"/>
        <v>222217</v>
      </c>
      <c r="S43" s="130">
        <v>0</v>
      </c>
      <c r="T43" s="130">
        <v>210804</v>
      </c>
      <c r="U43" s="130">
        <v>11413</v>
      </c>
      <c r="V43" s="130">
        <v>0</v>
      </c>
      <c r="W43" s="130">
        <f t="shared" si="5"/>
        <v>69821</v>
      </c>
      <c r="X43" s="130">
        <v>0</v>
      </c>
      <c r="Y43" s="130">
        <v>56711</v>
      </c>
      <c r="Z43" s="130">
        <v>13110</v>
      </c>
      <c r="AA43" s="130">
        <v>0</v>
      </c>
      <c r="AB43" s="131">
        <v>0</v>
      </c>
      <c r="AC43" s="130">
        <v>0</v>
      </c>
      <c r="AD43" s="130">
        <v>0</v>
      </c>
      <c r="AE43" s="130">
        <f t="shared" si="6"/>
        <v>642979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0</v>
      </c>
      <c r="BH43" s="130">
        <f t="shared" si="41"/>
        <v>212012</v>
      </c>
      <c r="BI43" s="130">
        <f t="shared" si="42"/>
        <v>212012</v>
      </c>
      <c r="BJ43" s="130">
        <f t="shared" si="43"/>
        <v>0</v>
      </c>
      <c r="BK43" s="130">
        <f t="shared" si="30"/>
        <v>208048</v>
      </c>
      <c r="BL43" s="130">
        <f t="shared" si="31"/>
        <v>3964</v>
      </c>
      <c r="BM43" s="130">
        <f t="shared" si="32"/>
        <v>0</v>
      </c>
      <c r="BN43" s="130">
        <f t="shared" si="33"/>
        <v>0</v>
      </c>
      <c r="BO43" s="131">
        <v>0</v>
      </c>
      <c r="BP43" s="130">
        <f t="shared" si="34"/>
        <v>430967</v>
      </c>
      <c r="BQ43" s="130">
        <f t="shared" si="35"/>
        <v>138929</v>
      </c>
      <c r="BR43" s="130">
        <f t="shared" si="36"/>
        <v>138929</v>
      </c>
      <c r="BS43" s="130">
        <f t="shared" si="37"/>
        <v>0</v>
      </c>
      <c r="BT43" s="130">
        <f t="shared" si="38"/>
        <v>0</v>
      </c>
      <c r="BU43" s="130">
        <f t="shared" si="39"/>
        <v>0</v>
      </c>
      <c r="BV43" s="130">
        <f t="shared" si="40"/>
        <v>222217</v>
      </c>
      <c r="BW43" s="130">
        <f t="shared" si="16"/>
        <v>0</v>
      </c>
      <c r="BX43" s="130">
        <f t="shared" si="27"/>
        <v>210804</v>
      </c>
      <c r="BY43" s="130">
        <f t="shared" si="28"/>
        <v>11413</v>
      </c>
      <c r="BZ43" s="130">
        <f t="shared" si="29"/>
        <v>0</v>
      </c>
      <c r="CA43" s="130">
        <f t="shared" si="18"/>
        <v>69821</v>
      </c>
      <c r="CB43" s="130">
        <f t="shared" si="19"/>
        <v>0</v>
      </c>
      <c r="CC43" s="130">
        <f t="shared" si="20"/>
        <v>56711</v>
      </c>
      <c r="CD43" s="130">
        <f t="shared" si="21"/>
        <v>13110</v>
      </c>
      <c r="CE43" s="130">
        <f t="shared" si="22"/>
        <v>0</v>
      </c>
      <c r="CF43" s="131">
        <v>0</v>
      </c>
      <c r="CG43" s="130">
        <f t="shared" si="24"/>
        <v>0</v>
      </c>
      <c r="CH43" s="130">
        <f t="shared" si="25"/>
        <v>0</v>
      </c>
      <c r="CI43" s="130">
        <f t="shared" si="26"/>
        <v>642979</v>
      </c>
    </row>
    <row r="44" spans="1:87" s="122" customFormat="1" ht="12" customHeight="1">
      <c r="A44" s="118" t="s">
        <v>42</v>
      </c>
      <c r="B44" s="133" t="s">
        <v>56</v>
      </c>
      <c r="C44" s="118" t="s">
        <v>57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727138</v>
      </c>
      <c r="M44" s="130">
        <f t="shared" si="3"/>
        <v>99812</v>
      </c>
      <c r="N44" s="130">
        <v>79130</v>
      </c>
      <c r="O44" s="130">
        <v>0</v>
      </c>
      <c r="P44" s="130">
        <v>4215</v>
      </c>
      <c r="Q44" s="130">
        <v>16467</v>
      </c>
      <c r="R44" s="130">
        <f t="shared" si="4"/>
        <v>439227</v>
      </c>
      <c r="S44" s="130">
        <v>0</v>
      </c>
      <c r="T44" s="130">
        <v>356137</v>
      </c>
      <c r="U44" s="130">
        <v>83090</v>
      </c>
      <c r="V44" s="130">
        <v>0</v>
      </c>
      <c r="W44" s="130">
        <f t="shared" si="5"/>
        <v>188099</v>
      </c>
      <c r="X44" s="130">
        <v>0</v>
      </c>
      <c r="Y44" s="130">
        <v>188099</v>
      </c>
      <c r="Z44" s="130">
        <v>0</v>
      </c>
      <c r="AA44" s="130">
        <v>0</v>
      </c>
      <c r="AB44" s="131">
        <v>0</v>
      </c>
      <c r="AC44" s="130">
        <v>0</v>
      </c>
      <c r="AD44" s="130">
        <v>15542</v>
      </c>
      <c r="AE44" s="130">
        <f t="shared" si="6"/>
        <v>742680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270876</v>
      </c>
      <c r="AO44" s="130">
        <f t="shared" si="10"/>
        <v>37817</v>
      </c>
      <c r="AP44" s="130">
        <v>37817</v>
      </c>
      <c r="AQ44" s="130">
        <v>0</v>
      </c>
      <c r="AR44" s="130">
        <v>0</v>
      </c>
      <c r="AS44" s="130">
        <v>0</v>
      </c>
      <c r="AT44" s="130">
        <f t="shared" si="11"/>
        <v>151803</v>
      </c>
      <c r="AU44" s="130">
        <v>0</v>
      </c>
      <c r="AV44" s="130">
        <v>151803</v>
      </c>
      <c r="AW44" s="130">
        <v>0</v>
      </c>
      <c r="AX44" s="130">
        <v>0</v>
      </c>
      <c r="AY44" s="130">
        <f t="shared" si="12"/>
        <v>81256</v>
      </c>
      <c r="AZ44" s="130">
        <v>0</v>
      </c>
      <c r="BA44" s="130">
        <v>81256</v>
      </c>
      <c r="BB44" s="130">
        <v>0</v>
      </c>
      <c r="BC44" s="130">
        <v>0</v>
      </c>
      <c r="BD44" s="131">
        <v>0</v>
      </c>
      <c r="BE44" s="130">
        <v>0</v>
      </c>
      <c r="BF44" s="130">
        <v>10115</v>
      </c>
      <c r="BG44" s="130">
        <f t="shared" si="13"/>
        <v>280991</v>
      </c>
      <c r="BH44" s="130">
        <f t="shared" si="41"/>
        <v>0</v>
      </c>
      <c r="BI44" s="130">
        <f t="shared" si="42"/>
        <v>0</v>
      </c>
      <c r="BJ44" s="130">
        <f t="shared" si="43"/>
        <v>0</v>
      </c>
      <c r="BK44" s="130">
        <f t="shared" si="30"/>
        <v>0</v>
      </c>
      <c r="BL44" s="130">
        <f t="shared" si="31"/>
        <v>0</v>
      </c>
      <c r="BM44" s="130">
        <f t="shared" si="32"/>
        <v>0</v>
      </c>
      <c r="BN44" s="130">
        <f t="shared" si="33"/>
        <v>0</v>
      </c>
      <c r="BO44" s="131">
        <v>0</v>
      </c>
      <c r="BP44" s="130">
        <f t="shared" si="34"/>
        <v>998014</v>
      </c>
      <c r="BQ44" s="130">
        <f t="shared" si="35"/>
        <v>137629</v>
      </c>
      <c r="BR44" s="130">
        <f t="shared" si="36"/>
        <v>116947</v>
      </c>
      <c r="BS44" s="130">
        <f t="shared" si="37"/>
        <v>0</v>
      </c>
      <c r="BT44" s="130">
        <f t="shared" si="38"/>
        <v>4215</v>
      </c>
      <c r="BU44" s="130">
        <f t="shared" si="39"/>
        <v>16467</v>
      </c>
      <c r="BV44" s="130">
        <f t="shared" si="40"/>
        <v>591030</v>
      </c>
      <c r="BW44" s="130">
        <f t="shared" si="16"/>
        <v>0</v>
      </c>
      <c r="BX44" s="130">
        <f t="shared" si="27"/>
        <v>507940</v>
      </c>
      <c r="BY44" s="130">
        <f t="shared" si="28"/>
        <v>83090</v>
      </c>
      <c r="BZ44" s="130">
        <f t="shared" si="29"/>
        <v>0</v>
      </c>
      <c r="CA44" s="130">
        <f t="shared" si="18"/>
        <v>269355</v>
      </c>
      <c r="CB44" s="130">
        <f t="shared" si="19"/>
        <v>0</v>
      </c>
      <c r="CC44" s="130">
        <f t="shared" si="20"/>
        <v>269355</v>
      </c>
      <c r="CD44" s="130">
        <f t="shared" si="21"/>
        <v>0</v>
      </c>
      <c r="CE44" s="130">
        <f t="shared" si="22"/>
        <v>0</v>
      </c>
      <c r="CF44" s="131">
        <v>0</v>
      </c>
      <c r="CG44" s="130">
        <f t="shared" si="24"/>
        <v>0</v>
      </c>
      <c r="CH44" s="130">
        <f t="shared" si="25"/>
        <v>25657</v>
      </c>
      <c r="CI44" s="130">
        <f t="shared" si="26"/>
        <v>1023671</v>
      </c>
    </row>
    <row r="45" spans="1:87" s="122" customFormat="1" ht="12" customHeight="1">
      <c r="A45" s="118" t="s">
        <v>42</v>
      </c>
      <c r="B45" s="133" t="s">
        <v>58</v>
      </c>
      <c r="C45" s="118" t="s">
        <v>59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224206</v>
      </c>
      <c r="M45" s="130">
        <f t="shared" si="3"/>
        <v>28967</v>
      </c>
      <c r="N45" s="130">
        <v>28967</v>
      </c>
      <c r="O45" s="130">
        <v>0</v>
      </c>
      <c r="P45" s="130">
        <v>0</v>
      </c>
      <c r="Q45" s="130">
        <v>0</v>
      </c>
      <c r="R45" s="130">
        <f t="shared" si="4"/>
        <v>148048</v>
      </c>
      <c r="S45" s="130">
        <v>0</v>
      </c>
      <c r="T45" s="130">
        <v>142442</v>
      </c>
      <c r="U45" s="130">
        <v>5606</v>
      </c>
      <c r="V45" s="130">
        <v>0</v>
      </c>
      <c r="W45" s="130">
        <f t="shared" si="5"/>
        <v>47191</v>
      </c>
      <c r="X45" s="130">
        <v>0</v>
      </c>
      <c r="Y45" s="130">
        <v>39954</v>
      </c>
      <c r="Z45" s="130">
        <v>7237</v>
      </c>
      <c r="AA45" s="130">
        <v>0</v>
      </c>
      <c r="AB45" s="131">
        <v>0</v>
      </c>
      <c r="AC45" s="130">
        <v>0</v>
      </c>
      <c r="AD45" s="130">
        <v>19376</v>
      </c>
      <c r="AE45" s="130">
        <f t="shared" si="6"/>
        <v>243582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17744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/>
      <c r="AY45" s="130">
        <f t="shared" si="12"/>
        <v>17744</v>
      </c>
      <c r="AZ45" s="130">
        <v>0</v>
      </c>
      <c r="BA45" s="130">
        <v>17744</v>
      </c>
      <c r="BB45" s="130">
        <v>0</v>
      </c>
      <c r="BC45" s="130">
        <v>0</v>
      </c>
      <c r="BD45" s="131">
        <v>0</v>
      </c>
      <c r="BE45" s="130">
        <v>0</v>
      </c>
      <c r="BF45" s="130">
        <v>0</v>
      </c>
      <c r="BG45" s="130">
        <f t="shared" si="13"/>
        <v>17744</v>
      </c>
      <c r="BH45" s="130">
        <f t="shared" si="41"/>
        <v>0</v>
      </c>
      <c r="BI45" s="130">
        <f t="shared" si="42"/>
        <v>0</v>
      </c>
      <c r="BJ45" s="130">
        <f t="shared" si="43"/>
        <v>0</v>
      </c>
      <c r="BK45" s="130">
        <f t="shared" si="30"/>
        <v>0</v>
      </c>
      <c r="BL45" s="130">
        <f t="shared" si="31"/>
        <v>0</v>
      </c>
      <c r="BM45" s="130">
        <f t="shared" si="32"/>
        <v>0</v>
      </c>
      <c r="BN45" s="130">
        <f t="shared" si="33"/>
        <v>0</v>
      </c>
      <c r="BO45" s="131">
        <v>0</v>
      </c>
      <c r="BP45" s="130">
        <f t="shared" si="34"/>
        <v>241950</v>
      </c>
      <c r="BQ45" s="130">
        <f t="shared" si="35"/>
        <v>28967</v>
      </c>
      <c r="BR45" s="130">
        <f t="shared" si="36"/>
        <v>28967</v>
      </c>
      <c r="BS45" s="130">
        <f t="shared" si="37"/>
        <v>0</v>
      </c>
      <c r="BT45" s="130">
        <f t="shared" si="38"/>
        <v>0</v>
      </c>
      <c r="BU45" s="130">
        <f t="shared" si="39"/>
        <v>0</v>
      </c>
      <c r="BV45" s="130">
        <f t="shared" si="40"/>
        <v>148048</v>
      </c>
      <c r="BW45" s="130">
        <f t="shared" si="16"/>
        <v>0</v>
      </c>
      <c r="BX45" s="130">
        <f t="shared" si="27"/>
        <v>142442</v>
      </c>
      <c r="BY45" s="130">
        <f t="shared" si="28"/>
        <v>5606</v>
      </c>
      <c r="BZ45" s="130">
        <f t="shared" si="29"/>
        <v>0</v>
      </c>
      <c r="CA45" s="130">
        <f t="shared" si="18"/>
        <v>64935</v>
      </c>
      <c r="CB45" s="130">
        <f t="shared" si="19"/>
        <v>0</v>
      </c>
      <c r="CC45" s="130">
        <f t="shared" si="20"/>
        <v>57698</v>
      </c>
      <c r="CD45" s="130">
        <f t="shared" si="21"/>
        <v>7237</v>
      </c>
      <c r="CE45" s="130">
        <f t="shared" si="22"/>
        <v>0</v>
      </c>
      <c r="CF45" s="131">
        <v>0</v>
      </c>
      <c r="CG45" s="130">
        <f t="shared" si="24"/>
        <v>0</v>
      </c>
      <c r="CH45" s="130">
        <f t="shared" si="25"/>
        <v>19376</v>
      </c>
      <c r="CI45" s="130">
        <f t="shared" si="26"/>
        <v>261326</v>
      </c>
    </row>
    <row r="46" spans="1:87" s="122" customFormat="1" ht="12" customHeight="1">
      <c r="A46" s="118" t="s">
        <v>42</v>
      </c>
      <c r="B46" s="133" t="s">
        <v>60</v>
      </c>
      <c r="C46" s="118" t="s">
        <v>61</v>
      </c>
      <c r="D46" s="130">
        <f t="shared" si="0"/>
        <v>32660</v>
      </c>
      <c r="E46" s="130">
        <f t="shared" si="1"/>
        <v>32660</v>
      </c>
      <c r="F46" s="130">
        <v>0</v>
      </c>
      <c r="G46" s="130">
        <v>32660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290798</v>
      </c>
      <c r="M46" s="130">
        <f t="shared" si="3"/>
        <v>82824</v>
      </c>
      <c r="N46" s="130">
        <v>82824</v>
      </c>
      <c r="O46" s="130">
        <v>0</v>
      </c>
      <c r="P46" s="130">
        <v>0</v>
      </c>
      <c r="Q46" s="130">
        <v>0</v>
      </c>
      <c r="R46" s="130">
        <f t="shared" si="4"/>
        <v>85979</v>
      </c>
      <c r="S46" s="130">
        <v>0</v>
      </c>
      <c r="T46" s="130">
        <v>83492</v>
      </c>
      <c r="U46" s="130">
        <v>2487</v>
      </c>
      <c r="V46" s="130">
        <v>0</v>
      </c>
      <c r="W46" s="130">
        <f t="shared" si="5"/>
        <v>121995</v>
      </c>
      <c r="X46" s="130">
        <v>0</v>
      </c>
      <c r="Y46" s="130">
        <v>102658</v>
      </c>
      <c r="Z46" s="130">
        <v>10170</v>
      </c>
      <c r="AA46" s="130">
        <v>9167</v>
      </c>
      <c r="AB46" s="131">
        <v>0</v>
      </c>
      <c r="AC46" s="130">
        <v>0</v>
      </c>
      <c r="AD46" s="130">
        <v>0</v>
      </c>
      <c r="AE46" s="130">
        <f t="shared" si="6"/>
        <v>323458</v>
      </c>
      <c r="AF46" s="130">
        <f t="shared" si="7"/>
        <v>5854</v>
      </c>
      <c r="AG46" s="130">
        <f t="shared" si="8"/>
        <v>5854</v>
      </c>
      <c r="AH46" s="130">
        <v>0</v>
      </c>
      <c r="AI46" s="130">
        <v>5854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91587</v>
      </c>
      <c r="AO46" s="130">
        <f t="shared" si="10"/>
        <v>13159</v>
      </c>
      <c r="AP46" s="130">
        <v>13159</v>
      </c>
      <c r="AQ46" s="130">
        <v>0</v>
      </c>
      <c r="AR46" s="130">
        <v>0</v>
      </c>
      <c r="AS46" s="130">
        <v>0</v>
      </c>
      <c r="AT46" s="130">
        <f t="shared" si="11"/>
        <v>62769</v>
      </c>
      <c r="AU46" s="130">
        <v>0</v>
      </c>
      <c r="AV46" s="130">
        <v>62769</v>
      </c>
      <c r="AW46" s="130">
        <v>0</v>
      </c>
      <c r="AX46" s="130">
        <v>0</v>
      </c>
      <c r="AY46" s="130">
        <f t="shared" si="12"/>
        <v>15659</v>
      </c>
      <c r="AZ46" s="130">
        <v>0</v>
      </c>
      <c r="BA46" s="130">
        <v>14689</v>
      </c>
      <c r="BB46" s="130">
        <v>0</v>
      </c>
      <c r="BC46" s="130">
        <v>970</v>
      </c>
      <c r="BD46" s="131">
        <v>0</v>
      </c>
      <c r="BE46" s="130">
        <v>0</v>
      </c>
      <c r="BF46" s="130">
        <v>0</v>
      </c>
      <c r="BG46" s="130">
        <f t="shared" si="13"/>
        <v>97441</v>
      </c>
      <c r="BH46" s="130">
        <f t="shared" si="41"/>
        <v>38514</v>
      </c>
      <c r="BI46" s="130">
        <f t="shared" si="42"/>
        <v>38514</v>
      </c>
      <c r="BJ46" s="130">
        <f t="shared" si="43"/>
        <v>0</v>
      </c>
      <c r="BK46" s="130">
        <f t="shared" si="30"/>
        <v>38514</v>
      </c>
      <c r="BL46" s="130">
        <f t="shared" si="31"/>
        <v>0</v>
      </c>
      <c r="BM46" s="130">
        <f t="shared" si="32"/>
        <v>0</v>
      </c>
      <c r="BN46" s="130">
        <f t="shared" si="33"/>
        <v>0</v>
      </c>
      <c r="BO46" s="131">
        <v>0</v>
      </c>
      <c r="BP46" s="130">
        <f t="shared" si="34"/>
        <v>382385</v>
      </c>
      <c r="BQ46" s="130">
        <f t="shared" si="35"/>
        <v>95983</v>
      </c>
      <c r="BR46" s="130">
        <f t="shared" si="36"/>
        <v>95983</v>
      </c>
      <c r="BS46" s="130">
        <f t="shared" si="37"/>
        <v>0</v>
      </c>
      <c r="BT46" s="130">
        <f t="shared" si="38"/>
        <v>0</v>
      </c>
      <c r="BU46" s="130">
        <f t="shared" si="39"/>
        <v>0</v>
      </c>
      <c r="BV46" s="130">
        <f t="shared" si="40"/>
        <v>148748</v>
      </c>
      <c r="BW46" s="130">
        <f t="shared" si="16"/>
        <v>0</v>
      </c>
      <c r="BX46" s="130">
        <f t="shared" si="27"/>
        <v>146261</v>
      </c>
      <c r="BY46" s="130">
        <f t="shared" si="28"/>
        <v>2487</v>
      </c>
      <c r="BZ46" s="130">
        <f t="shared" si="29"/>
        <v>0</v>
      </c>
      <c r="CA46" s="130">
        <f t="shared" si="18"/>
        <v>137654</v>
      </c>
      <c r="CB46" s="130">
        <f t="shared" si="19"/>
        <v>0</v>
      </c>
      <c r="CC46" s="130">
        <f t="shared" si="20"/>
        <v>117347</v>
      </c>
      <c r="CD46" s="130">
        <f t="shared" si="21"/>
        <v>10170</v>
      </c>
      <c r="CE46" s="130">
        <f t="shared" si="22"/>
        <v>10137</v>
      </c>
      <c r="CF46" s="131">
        <v>0</v>
      </c>
      <c r="CG46" s="130">
        <f t="shared" si="24"/>
        <v>0</v>
      </c>
      <c r="CH46" s="130">
        <f t="shared" si="25"/>
        <v>0</v>
      </c>
      <c r="CI46" s="130">
        <f t="shared" si="26"/>
        <v>420899</v>
      </c>
    </row>
    <row r="47" spans="1:87" s="122" customFormat="1" ht="12" customHeight="1">
      <c r="A47" s="118" t="s">
        <v>42</v>
      </c>
      <c r="B47" s="133" t="s">
        <v>62</v>
      </c>
      <c r="C47" s="118" t="s">
        <v>63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172411</v>
      </c>
      <c r="AO47" s="130">
        <f t="shared" si="10"/>
        <v>54282</v>
      </c>
      <c r="AP47" s="130">
        <v>54282</v>
      </c>
      <c r="AQ47" s="130">
        <v>0</v>
      </c>
      <c r="AR47" s="130">
        <v>0</v>
      </c>
      <c r="AS47" s="130">
        <v>0</v>
      </c>
      <c r="AT47" s="130">
        <f t="shared" si="11"/>
        <v>118129</v>
      </c>
      <c r="AU47" s="130">
        <v>0</v>
      </c>
      <c r="AV47" s="130">
        <v>118129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172411</v>
      </c>
      <c r="BH47" s="130">
        <f t="shared" si="41"/>
        <v>0</v>
      </c>
      <c r="BI47" s="130">
        <f t="shared" si="42"/>
        <v>0</v>
      </c>
      <c r="BJ47" s="130">
        <f t="shared" si="43"/>
        <v>0</v>
      </c>
      <c r="BK47" s="130">
        <f t="shared" si="30"/>
        <v>0</v>
      </c>
      <c r="BL47" s="130">
        <f t="shared" si="31"/>
        <v>0</v>
      </c>
      <c r="BM47" s="130">
        <f t="shared" si="32"/>
        <v>0</v>
      </c>
      <c r="BN47" s="130">
        <f t="shared" si="33"/>
        <v>0</v>
      </c>
      <c r="BO47" s="131">
        <v>0</v>
      </c>
      <c r="BP47" s="130">
        <f t="shared" si="34"/>
        <v>172411</v>
      </c>
      <c r="BQ47" s="130">
        <f t="shared" si="35"/>
        <v>54282</v>
      </c>
      <c r="BR47" s="130">
        <f t="shared" si="36"/>
        <v>54282</v>
      </c>
      <c r="BS47" s="130">
        <f t="shared" si="37"/>
        <v>0</v>
      </c>
      <c r="BT47" s="130">
        <f t="shared" si="38"/>
        <v>0</v>
      </c>
      <c r="BU47" s="130">
        <f t="shared" si="39"/>
        <v>0</v>
      </c>
      <c r="BV47" s="130">
        <f t="shared" si="40"/>
        <v>118129</v>
      </c>
      <c r="BW47" s="130">
        <f t="shared" si="16"/>
        <v>0</v>
      </c>
      <c r="BX47" s="130">
        <f t="shared" si="27"/>
        <v>118129</v>
      </c>
      <c r="BY47" s="130">
        <f t="shared" si="28"/>
        <v>0</v>
      </c>
      <c r="BZ47" s="130">
        <f t="shared" si="29"/>
        <v>0</v>
      </c>
      <c r="CA47" s="130">
        <f t="shared" si="18"/>
        <v>0</v>
      </c>
      <c r="CB47" s="130">
        <f t="shared" si="19"/>
        <v>0</v>
      </c>
      <c r="CC47" s="130">
        <f t="shared" si="20"/>
        <v>0</v>
      </c>
      <c r="CD47" s="130">
        <f t="shared" si="21"/>
        <v>0</v>
      </c>
      <c r="CE47" s="130">
        <f t="shared" si="22"/>
        <v>0</v>
      </c>
      <c r="CF47" s="131">
        <v>0</v>
      </c>
      <c r="CG47" s="130">
        <f t="shared" si="24"/>
        <v>0</v>
      </c>
      <c r="CH47" s="130">
        <f t="shared" si="25"/>
        <v>0</v>
      </c>
      <c r="CI47" s="130">
        <f t="shared" si="26"/>
        <v>172411</v>
      </c>
    </row>
  </sheetData>
  <sheetProtection/>
  <autoFilter ref="A6:CI47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292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293</v>
      </c>
      <c r="B2" s="149" t="s">
        <v>294</v>
      </c>
      <c r="C2" s="158" t="s">
        <v>295</v>
      </c>
      <c r="D2" s="112" t="s">
        <v>296</v>
      </c>
      <c r="E2" s="91"/>
      <c r="F2" s="91"/>
      <c r="G2" s="91"/>
      <c r="H2" s="91"/>
      <c r="I2" s="91"/>
      <c r="J2" s="112" t="s">
        <v>297</v>
      </c>
      <c r="K2" s="47"/>
      <c r="L2" s="47"/>
      <c r="M2" s="47"/>
      <c r="N2" s="47"/>
      <c r="O2" s="47"/>
      <c r="P2" s="47"/>
      <c r="Q2" s="92"/>
      <c r="R2" s="112" t="s">
        <v>298</v>
      </c>
      <c r="S2" s="47"/>
      <c r="T2" s="47"/>
      <c r="U2" s="47"/>
      <c r="V2" s="47"/>
      <c r="W2" s="47"/>
      <c r="X2" s="47"/>
      <c r="Y2" s="92"/>
      <c r="Z2" s="112" t="s">
        <v>299</v>
      </c>
      <c r="AA2" s="47"/>
      <c r="AB2" s="47"/>
      <c r="AC2" s="47"/>
      <c r="AD2" s="47"/>
      <c r="AE2" s="47"/>
      <c r="AF2" s="47"/>
      <c r="AG2" s="92"/>
      <c r="AH2" s="112" t="s">
        <v>300</v>
      </c>
      <c r="AI2" s="47"/>
      <c r="AJ2" s="47"/>
      <c r="AK2" s="47"/>
      <c r="AL2" s="47"/>
      <c r="AM2" s="47"/>
      <c r="AN2" s="47"/>
      <c r="AO2" s="92"/>
      <c r="AP2" s="112" t="s">
        <v>301</v>
      </c>
      <c r="AQ2" s="47"/>
      <c r="AR2" s="47"/>
      <c r="AS2" s="47"/>
      <c r="AT2" s="47"/>
      <c r="AU2" s="47"/>
      <c r="AV2" s="47"/>
      <c r="AW2" s="92"/>
      <c r="AX2" s="112" t="s">
        <v>302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303</v>
      </c>
      <c r="E4" s="47"/>
      <c r="F4" s="95"/>
      <c r="G4" s="96" t="s">
        <v>304</v>
      </c>
      <c r="H4" s="47"/>
      <c r="I4" s="95"/>
      <c r="J4" s="161" t="s">
        <v>305</v>
      </c>
      <c r="K4" s="158" t="s">
        <v>306</v>
      </c>
      <c r="L4" s="96" t="s">
        <v>303</v>
      </c>
      <c r="M4" s="47"/>
      <c r="N4" s="95"/>
      <c r="O4" s="96" t="s">
        <v>304</v>
      </c>
      <c r="P4" s="47"/>
      <c r="Q4" s="95"/>
      <c r="R4" s="161" t="s">
        <v>305</v>
      </c>
      <c r="S4" s="158" t="s">
        <v>306</v>
      </c>
      <c r="T4" s="96" t="s">
        <v>303</v>
      </c>
      <c r="U4" s="47"/>
      <c r="V4" s="95"/>
      <c r="W4" s="96" t="s">
        <v>304</v>
      </c>
      <c r="X4" s="47"/>
      <c r="Y4" s="95"/>
      <c r="Z4" s="161" t="s">
        <v>305</v>
      </c>
      <c r="AA4" s="158" t="s">
        <v>306</v>
      </c>
      <c r="AB4" s="96" t="s">
        <v>303</v>
      </c>
      <c r="AC4" s="47"/>
      <c r="AD4" s="95"/>
      <c r="AE4" s="96" t="s">
        <v>304</v>
      </c>
      <c r="AF4" s="47"/>
      <c r="AG4" s="95"/>
      <c r="AH4" s="161" t="s">
        <v>305</v>
      </c>
      <c r="AI4" s="158" t="s">
        <v>306</v>
      </c>
      <c r="AJ4" s="96" t="s">
        <v>303</v>
      </c>
      <c r="AK4" s="47"/>
      <c r="AL4" s="95"/>
      <c r="AM4" s="96" t="s">
        <v>304</v>
      </c>
      <c r="AN4" s="47"/>
      <c r="AO4" s="95"/>
      <c r="AP4" s="161" t="s">
        <v>305</v>
      </c>
      <c r="AQ4" s="158" t="s">
        <v>306</v>
      </c>
      <c r="AR4" s="96" t="s">
        <v>303</v>
      </c>
      <c r="AS4" s="47"/>
      <c r="AT4" s="95"/>
      <c r="AU4" s="96" t="s">
        <v>304</v>
      </c>
      <c r="AV4" s="47"/>
      <c r="AW4" s="95"/>
      <c r="AX4" s="161" t="s">
        <v>305</v>
      </c>
      <c r="AY4" s="158" t="s">
        <v>306</v>
      </c>
      <c r="AZ4" s="96" t="s">
        <v>303</v>
      </c>
      <c r="BA4" s="47"/>
      <c r="BB4" s="95"/>
      <c r="BC4" s="96" t="s">
        <v>304</v>
      </c>
      <c r="BD4" s="47"/>
      <c r="BE4" s="95"/>
    </row>
    <row r="5" spans="1:57" ht="22.5">
      <c r="A5" s="162"/>
      <c r="B5" s="150"/>
      <c r="C5" s="159"/>
      <c r="D5" s="113" t="s">
        <v>307</v>
      </c>
      <c r="E5" s="102" t="s">
        <v>308</v>
      </c>
      <c r="F5" s="53" t="s">
        <v>309</v>
      </c>
      <c r="G5" s="95" t="s">
        <v>307</v>
      </c>
      <c r="H5" s="102" t="s">
        <v>308</v>
      </c>
      <c r="I5" s="53" t="s">
        <v>309</v>
      </c>
      <c r="J5" s="162"/>
      <c r="K5" s="159"/>
      <c r="L5" s="113" t="s">
        <v>307</v>
      </c>
      <c r="M5" s="102" t="s">
        <v>308</v>
      </c>
      <c r="N5" s="53" t="s">
        <v>310</v>
      </c>
      <c r="O5" s="113" t="s">
        <v>307</v>
      </c>
      <c r="P5" s="102" t="s">
        <v>308</v>
      </c>
      <c r="Q5" s="53" t="s">
        <v>310</v>
      </c>
      <c r="R5" s="162"/>
      <c r="S5" s="159"/>
      <c r="T5" s="113" t="s">
        <v>307</v>
      </c>
      <c r="U5" s="102" t="s">
        <v>308</v>
      </c>
      <c r="V5" s="53" t="s">
        <v>310</v>
      </c>
      <c r="W5" s="113" t="s">
        <v>307</v>
      </c>
      <c r="X5" s="102" t="s">
        <v>308</v>
      </c>
      <c r="Y5" s="53" t="s">
        <v>310</v>
      </c>
      <c r="Z5" s="162"/>
      <c r="AA5" s="159"/>
      <c r="AB5" s="113" t="s">
        <v>307</v>
      </c>
      <c r="AC5" s="102" t="s">
        <v>308</v>
      </c>
      <c r="AD5" s="53" t="s">
        <v>310</v>
      </c>
      <c r="AE5" s="113" t="s">
        <v>307</v>
      </c>
      <c r="AF5" s="102" t="s">
        <v>308</v>
      </c>
      <c r="AG5" s="53" t="s">
        <v>310</v>
      </c>
      <c r="AH5" s="162"/>
      <c r="AI5" s="159"/>
      <c r="AJ5" s="113" t="s">
        <v>307</v>
      </c>
      <c r="AK5" s="102" t="s">
        <v>308</v>
      </c>
      <c r="AL5" s="53" t="s">
        <v>310</v>
      </c>
      <c r="AM5" s="113" t="s">
        <v>307</v>
      </c>
      <c r="AN5" s="102" t="s">
        <v>308</v>
      </c>
      <c r="AO5" s="53" t="s">
        <v>310</v>
      </c>
      <c r="AP5" s="162"/>
      <c r="AQ5" s="159"/>
      <c r="AR5" s="113" t="s">
        <v>307</v>
      </c>
      <c r="AS5" s="102" t="s">
        <v>308</v>
      </c>
      <c r="AT5" s="53" t="s">
        <v>310</v>
      </c>
      <c r="AU5" s="113" t="s">
        <v>307</v>
      </c>
      <c r="AV5" s="102" t="s">
        <v>308</v>
      </c>
      <c r="AW5" s="53" t="s">
        <v>310</v>
      </c>
      <c r="AX5" s="162"/>
      <c r="AY5" s="159"/>
      <c r="AZ5" s="113" t="s">
        <v>307</v>
      </c>
      <c r="BA5" s="102" t="s">
        <v>308</v>
      </c>
      <c r="BB5" s="53" t="s">
        <v>310</v>
      </c>
      <c r="BC5" s="113" t="s">
        <v>307</v>
      </c>
      <c r="BD5" s="102" t="s">
        <v>308</v>
      </c>
      <c r="BE5" s="53" t="s">
        <v>310</v>
      </c>
    </row>
    <row r="6" spans="1:57" s="127" customFormat="1" ht="13.5">
      <c r="A6" s="163"/>
      <c r="B6" s="151"/>
      <c r="C6" s="160"/>
      <c r="D6" s="114" t="s">
        <v>311</v>
      </c>
      <c r="E6" s="115" t="s">
        <v>311</v>
      </c>
      <c r="F6" s="115" t="s">
        <v>311</v>
      </c>
      <c r="G6" s="114" t="s">
        <v>311</v>
      </c>
      <c r="H6" s="115" t="s">
        <v>311</v>
      </c>
      <c r="I6" s="115" t="s">
        <v>311</v>
      </c>
      <c r="J6" s="163"/>
      <c r="K6" s="160"/>
      <c r="L6" s="114" t="s">
        <v>311</v>
      </c>
      <c r="M6" s="115" t="s">
        <v>311</v>
      </c>
      <c r="N6" s="115" t="s">
        <v>311</v>
      </c>
      <c r="O6" s="114" t="s">
        <v>311</v>
      </c>
      <c r="P6" s="115" t="s">
        <v>311</v>
      </c>
      <c r="Q6" s="115" t="s">
        <v>311</v>
      </c>
      <c r="R6" s="163"/>
      <c r="S6" s="160"/>
      <c r="T6" s="114" t="s">
        <v>311</v>
      </c>
      <c r="U6" s="115" t="s">
        <v>311</v>
      </c>
      <c r="V6" s="115" t="s">
        <v>311</v>
      </c>
      <c r="W6" s="114" t="s">
        <v>311</v>
      </c>
      <c r="X6" s="115" t="s">
        <v>311</v>
      </c>
      <c r="Y6" s="115" t="s">
        <v>311</v>
      </c>
      <c r="Z6" s="163"/>
      <c r="AA6" s="160"/>
      <c r="AB6" s="114" t="s">
        <v>311</v>
      </c>
      <c r="AC6" s="115" t="s">
        <v>311</v>
      </c>
      <c r="AD6" s="115" t="s">
        <v>311</v>
      </c>
      <c r="AE6" s="114" t="s">
        <v>311</v>
      </c>
      <c r="AF6" s="115" t="s">
        <v>311</v>
      </c>
      <c r="AG6" s="115" t="s">
        <v>311</v>
      </c>
      <c r="AH6" s="163"/>
      <c r="AI6" s="160"/>
      <c r="AJ6" s="114" t="s">
        <v>311</v>
      </c>
      <c r="AK6" s="115" t="s">
        <v>311</v>
      </c>
      <c r="AL6" s="115" t="s">
        <v>311</v>
      </c>
      <c r="AM6" s="114" t="s">
        <v>311</v>
      </c>
      <c r="AN6" s="115" t="s">
        <v>311</v>
      </c>
      <c r="AO6" s="115" t="s">
        <v>311</v>
      </c>
      <c r="AP6" s="163"/>
      <c r="AQ6" s="160"/>
      <c r="AR6" s="114" t="s">
        <v>311</v>
      </c>
      <c r="AS6" s="115" t="s">
        <v>311</v>
      </c>
      <c r="AT6" s="115" t="s">
        <v>311</v>
      </c>
      <c r="AU6" s="114" t="s">
        <v>311</v>
      </c>
      <c r="AV6" s="115" t="s">
        <v>311</v>
      </c>
      <c r="AW6" s="115" t="s">
        <v>311</v>
      </c>
      <c r="AX6" s="163"/>
      <c r="AY6" s="160"/>
      <c r="AZ6" s="114" t="s">
        <v>311</v>
      </c>
      <c r="BA6" s="115" t="s">
        <v>311</v>
      </c>
      <c r="BB6" s="115" t="s">
        <v>311</v>
      </c>
      <c r="BC6" s="114" t="s">
        <v>311</v>
      </c>
      <c r="BD6" s="115" t="s">
        <v>311</v>
      </c>
      <c r="BE6" s="115" t="s">
        <v>311</v>
      </c>
    </row>
    <row r="7" spans="1:57" s="122" customFormat="1" ht="12" customHeight="1">
      <c r="A7" s="190" t="s">
        <v>348</v>
      </c>
      <c r="B7" s="193">
        <v>15000</v>
      </c>
      <c r="C7" s="190" t="s">
        <v>290</v>
      </c>
      <c r="D7" s="192">
        <f>SUM(D8:D186)</f>
        <v>372648</v>
      </c>
      <c r="E7" s="192">
        <f>SUM(E8:E186)</f>
        <v>2107337</v>
      </c>
      <c r="F7" s="192">
        <f>SUM(F8:F186)</f>
        <v>2479985</v>
      </c>
      <c r="G7" s="192">
        <f>SUM(G8:G186)</f>
        <v>0</v>
      </c>
      <c r="H7" s="192">
        <f>SUM(H8:H186)</f>
        <v>1062583</v>
      </c>
      <c r="I7" s="192">
        <f>SUM(I8:I186)</f>
        <v>1062583</v>
      </c>
      <c r="J7" s="194">
        <f>COUNTIF(J8:J186,"&lt;&gt;")</f>
        <v>18</v>
      </c>
      <c r="K7" s="194">
        <f>COUNTIF(K8:K186,"&lt;&gt;")</f>
        <v>18</v>
      </c>
      <c r="L7" s="192">
        <f>SUM(L8:L186)</f>
        <v>372648</v>
      </c>
      <c r="M7" s="192">
        <f>SUM(M8:M186)</f>
        <v>2107337</v>
      </c>
      <c r="N7" s="192">
        <f>SUM(N8:N186)</f>
        <v>2479985</v>
      </c>
      <c r="O7" s="192">
        <f>SUM(O8:O186)</f>
        <v>0</v>
      </c>
      <c r="P7" s="192">
        <f>SUM(P8:P186)</f>
        <v>697393</v>
      </c>
      <c r="Q7" s="192">
        <f>SUM(Q8:Q186)</f>
        <v>697393</v>
      </c>
      <c r="R7" s="194">
        <f>COUNTIF(R8:R186,"&lt;&gt;")</f>
        <v>6</v>
      </c>
      <c r="S7" s="194">
        <f>COUNTIF(S8:S186,"&lt;&gt;")</f>
        <v>6</v>
      </c>
      <c r="T7" s="192">
        <f>SUM(T8:T186)</f>
        <v>0</v>
      </c>
      <c r="U7" s="192">
        <f>SUM(U8:U186)</f>
        <v>0</v>
      </c>
      <c r="V7" s="192">
        <f>SUM(V8:V186)</f>
        <v>0</v>
      </c>
      <c r="W7" s="192">
        <f>SUM(W8:W186)</f>
        <v>0</v>
      </c>
      <c r="X7" s="192">
        <f>SUM(X8:X186)</f>
        <v>365190</v>
      </c>
      <c r="Y7" s="192">
        <f>SUM(Y8:Y186)</f>
        <v>365190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348</v>
      </c>
      <c r="B8" s="133" t="s">
        <v>349</v>
      </c>
      <c r="C8" s="118" t="s">
        <v>350</v>
      </c>
      <c r="D8" s="120">
        <f aca="true" t="shared" si="0" ref="D8:D37">SUM(L8,T8,AB8,AJ8,AR8,AZ8)</f>
        <v>0</v>
      </c>
      <c r="E8" s="120">
        <f aca="true" t="shared" si="1" ref="E8:E37">SUM(M8,U8,AC8,AK8,AS8,BA8)</f>
        <v>305477</v>
      </c>
      <c r="F8" s="120">
        <f aca="true" t="shared" si="2" ref="F8:F37">SUM(D8:E8)</f>
        <v>305477</v>
      </c>
      <c r="G8" s="120">
        <f aca="true" t="shared" si="3" ref="G8:G37">SUM(O8,W8,AE8,AM8,AU8,BC8)</f>
        <v>0</v>
      </c>
      <c r="H8" s="120">
        <f aca="true" t="shared" si="4" ref="H8:H37">SUM(P8,X8,AF8,AN8,AV8,BD8)</f>
        <v>69812</v>
      </c>
      <c r="I8" s="120">
        <f aca="true" t="shared" si="5" ref="I8:I37">SUM(G8:H8)</f>
        <v>69812</v>
      </c>
      <c r="J8" s="123" t="s">
        <v>351</v>
      </c>
      <c r="K8" s="124" t="s">
        <v>352</v>
      </c>
      <c r="L8" s="120">
        <v>0</v>
      </c>
      <c r="M8" s="120">
        <v>305477</v>
      </c>
      <c r="N8" s="120">
        <f aca="true" t="shared" si="6" ref="N8:N37">SUM(L8,+M8)</f>
        <v>305477</v>
      </c>
      <c r="O8" s="120">
        <v>0</v>
      </c>
      <c r="P8" s="120">
        <v>0</v>
      </c>
      <c r="Q8" s="120">
        <f aca="true" t="shared" si="7" ref="Q8:Q37">SUM(O8,+P8)</f>
        <v>0</v>
      </c>
      <c r="R8" s="123" t="s">
        <v>353</v>
      </c>
      <c r="S8" s="124" t="s">
        <v>354</v>
      </c>
      <c r="T8" s="120">
        <v>0</v>
      </c>
      <c r="U8" s="120">
        <v>0</v>
      </c>
      <c r="V8" s="120">
        <f aca="true" t="shared" si="8" ref="V8:V37">+SUM(T8,U8)</f>
        <v>0</v>
      </c>
      <c r="W8" s="120">
        <v>0</v>
      </c>
      <c r="X8" s="120">
        <v>69812</v>
      </c>
      <c r="Y8" s="120">
        <f aca="true" t="shared" si="9" ref="Y8:Y37">+SUM(W8,X8)</f>
        <v>69812</v>
      </c>
      <c r="Z8" s="123"/>
      <c r="AA8" s="124"/>
      <c r="AB8" s="120">
        <v>0</v>
      </c>
      <c r="AC8" s="120">
        <v>0</v>
      </c>
      <c r="AD8" s="120">
        <f aca="true" t="shared" si="10" ref="AD8:AD37">+SUM(AB8,AC8)</f>
        <v>0</v>
      </c>
      <c r="AE8" s="120">
        <v>0</v>
      </c>
      <c r="AF8" s="120">
        <v>0</v>
      </c>
      <c r="AG8" s="120">
        <f aca="true" t="shared" si="11" ref="AG8:AG37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37">SUM(AJ8,+AK8)</f>
        <v>0</v>
      </c>
      <c r="AM8" s="120">
        <v>0</v>
      </c>
      <c r="AN8" s="120">
        <v>0</v>
      </c>
      <c r="AO8" s="120">
        <f aca="true" t="shared" si="13" ref="AO8:AO37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37">SUM(AR8,+AS8)</f>
        <v>0</v>
      </c>
      <c r="AU8" s="120">
        <v>0</v>
      </c>
      <c r="AV8" s="120">
        <v>0</v>
      </c>
      <c r="AW8" s="120">
        <f aca="true" t="shared" si="15" ref="AW8:AW37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37">SUM(AZ8,BA8)</f>
        <v>0</v>
      </c>
      <c r="BC8" s="120">
        <v>0</v>
      </c>
      <c r="BD8" s="120">
        <v>0</v>
      </c>
      <c r="BE8" s="120">
        <f aca="true" t="shared" si="17" ref="BE8:BE37">SUM(BC8,+BD8)</f>
        <v>0</v>
      </c>
    </row>
    <row r="9" spans="1:57" s="122" customFormat="1" ht="12" customHeight="1">
      <c r="A9" s="118" t="s">
        <v>348</v>
      </c>
      <c r="B9" s="133" t="s">
        <v>355</v>
      </c>
      <c r="C9" s="118" t="s">
        <v>356</v>
      </c>
      <c r="D9" s="120">
        <f t="shared" si="0"/>
        <v>0</v>
      </c>
      <c r="E9" s="120">
        <f t="shared" si="1"/>
        <v>0</v>
      </c>
      <c r="F9" s="120">
        <f t="shared" si="2"/>
        <v>0</v>
      </c>
      <c r="G9" s="120">
        <f t="shared" si="3"/>
        <v>0</v>
      </c>
      <c r="H9" s="120">
        <f t="shared" si="4"/>
        <v>0</v>
      </c>
      <c r="I9" s="120">
        <f t="shared" si="5"/>
        <v>0</v>
      </c>
      <c r="J9" s="123"/>
      <c r="K9" s="124"/>
      <c r="L9" s="120">
        <v>0</v>
      </c>
      <c r="M9" s="120">
        <v>0</v>
      </c>
      <c r="N9" s="120">
        <f t="shared" si="6"/>
        <v>0</v>
      </c>
      <c r="O9" s="120">
        <v>0</v>
      </c>
      <c r="P9" s="120">
        <v>0</v>
      </c>
      <c r="Q9" s="120">
        <f t="shared" si="7"/>
        <v>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348</v>
      </c>
      <c r="B10" s="133" t="s">
        <v>357</v>
      </c>
      <c r="C10" s="118" t="s">
        <v>358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197874</v>
      </c>
      <c r="I10" s="120">
        <f t="shared" si="5"/>
        <v>197874</v>
      </c>
      <c r="J10" s="123" t="s">
        <v>359</v>
      </c>
      <c r="K10" s="124" t="s">
        <v>360</v>
      </c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197874</v>
      </c>
      <c r="Q10" s="120">
        <f t="shared" si="7"/>
        <v>197874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348</v>
      </c>
      <c r="B11" s="133" t="s">
        <v>361</v>
      </c>
      <c r="C11" s="118" t="s">
        <v>362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348</v>
      </c>
      <c r="B12" s="133" t="s">
        <v>363</v>
      </c>
      <c r="C12" s="118" t="s">
        <v>364</v>
      </c>
      <c r="D12" s="130">
        <f t="shared" si="0"/>
        <v>0</v>
      </c>
      <c r="E12" s="130">
        <f t="shared" si="1"/>
        <v>396169</v>
      </c>
      <c r="F12" s="130">
        <f t="shared" si="2"/>
        <v>396169</v>
      </c>
      <c r="G12" s="130">
        <f t="shared" si="3"/>
        <v>0</v>
      </c>
      <c r="H12" s="130">
        <f t="shared" si="4"/>
        <v>247063</v>
      </c>
      <c r="I12" s="130">
        <f t="shared" si="5"/>
        <v>247063</v>
      </c>
      <c r="J12" s="119" t="s">
        <v>365</v>
      </c>
      <c r="K12" s="118" t="s">
        <v>366</v>
      </c>
      <c r="L12" s="130">
        <v>0</v>
      </c>
      <c r="M12" s="130">
        <v>396169</v>
      </c>
      <c r="N12" s="130">
        <f t="shared" si="6"/>
        <v>396169</v>
      </c>
      <c r="O12" s="130">
        <v>0</v>
      </c>
      <c r="P12" s="130">
        <v>222243</v>
      </c>
      <c r="Q12" s="130">
        <f t="shared" si="7"/>
        <v>222243</v>
      </c>
      <c r="R12" s="119" t="s">
        <v>367</v>
      </c>
      <c r="S12" s="118" t="s">
        <v>368</v>
      </c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24820</v>
      </c>
      <c r="Y12" s="130">
        <f t="shared" si="9"/>
        <v>24820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348</v>
      </c>
      <c r="B13" s="133" t="s">
        <v>369</v>
      </c>
      <c r="C13" s="118" t="s">
        <v>370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/>
      <c r="K13" s="118"/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0</v>
      </c>
      <c r="Q13" s="130">
        <f t="shared" si="7"/>
        <v>0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348</v>
      </c>
      <c r="B14" s="133" t="s">
        <v>371</v>
      </c>
      <c r="C14" s="118" t="s">
        <v>372</v>
      </c>
      <c r="D14" s="130">
        <f t="shared" si="0"/>
        <v>0</v>
      </c>
      <c r="E14" s="130">
        <f t="shared" si="1"/>
        <v>184019</v>
      </c>
      <c r="F14" s="130">
        <f t="shared" si="2"/>
        <v>184019</v>
      </c>
      <c r="G14" s="130">
        <f t="shared" si="3"/>
        <v>0</v>
      </c>
      <c r="H14" s="130">
        <f t="shared" si="4"/>
        <v>45400</v>
      </c>
      <c r="I14" s="130">
        <f t="shared" si="5"/>
        <v>45400</v>
      </c>
      <c r="J14" s="119" t="s">
        <v>373</v>
      </c>
      <c r="K14" s="118" t="s">
        <v>374</v>
      </c>
      <c r="L14" s="130">
        <v>0</v>
      </c>
      <c r="M14" s="130">
        <v>184019</v>
      </c>
      <c r="N14" s="130">
        <f t="shared" si="6"/>
        <v>184019</v>
      </c>
      <c r="O14" s="130">
        <v>0</v>
      </c>
      <c r="P14" s="130">
        <v>45400</v>
      </c>
      <c r="Q14" s="130">
        <f t="shared" si="7"/>
        <v>45400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348</v>
      </c>
      <c r="B15" s="133" t="s">
        <v>375</v>
      </c>
      <c r="C15" s="118" t="s">
        <v>376</v>
      </c>
      <c r="D15" s="130">
        <f t="shared" si="0"/>
        <v>0</v>
      </c>
      <c r="E15" s="130">
        <f t="shared" si="1"/>
        <v>58755</v>
      </c>
      <c r="F15" s="130">
        <f t="shared" si="2"/>
        <v>58755</v>
      </c>
      <c r="G15" s="130">
        <f t="shared" si="3"/>
        <v>0</v>
      </c>
      <c r="H15" s="130">
        <f t="shared" si="4"/>
        <v>22180</v>
      </c>
      <c r="I15" s="130">
        <f t="shared" si="5"/>
        <v>22180</v>
      </c>
      <c r="J15" s="119" t="s">
        <v>377</v>
      </c>
      <c r="K15" s="118" t="s">
        <v>378</v>
      </c>
      <c r="L15" s="130">
        <v>0</v>
      </c>
      <c r="M15" s="130">
        <v>58755</v>
      </c>
      <c r="N15" s="130">
        <f t="shared" si="6"/>
        <v>58755</v>
      </c>
      <c r="O15" s="130">
        <v>0</v>
      </c>
      <c r="P15" s="130">
        <v>22180</v>
      </c>
      <c r="Q15" s="130">
        <f t="shared" si="7"/>
        <v>22180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348</v>
      </c>
      <c r="B16" s="133" t="s">
        <v>379</v>
      </c>
      <c r="C16" s="118" t="s">
        <v>380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348</v>
      </c>
      <c r="B17" s="133" t="s">
        <v>381</v>
      </c>
      <c r="C17" s="118" t="s">
        <v>382</v>
      </c>
      <c r="D17" s="130">
        <f t="shared" si="0"/>
        <v>0</v>
      </c>
      <c r="E17" s="130">
        <f t="shared" si="1"/>
        <v>0</v>
      </c>
      <c r="F17" s="130">
        <f t="shared" si="2"/>
        <v>0</v>
      </c>
      <c r="G17" s="130">
        <f t="shared" si="3"/>
        <v>0</v>
      </c>
      <c r="H17" s="130">
        <f t="shared" si="4"/>
        <v>33956</v>
      </c>
      <c r="I17" s="130">
        <f t="shared" si="5"/>
        <v>33956</v>
      </c>
      <c r="J17" s="119" t="s">
        <v>367</v>
      </c>
      <c r="K17" s="118" t="s">
        <v>368</v>
      </c>
      <c r="L17" s="130">
        <v>0</v>
      </c>
      <c r="M17" s="130">
        <v>0</v>
      </c>
      <c r="N17" s="130">
        <f t="shared" si="6"/>
        <v>0</v>
      </c>
      <c r="O17" s="130">
        <v>0</v>
      </c>
      <c r="P17" s="130">
        <v>33956</v>
      </c>
      <c r="Q17" s="130">
        <f t="shared" si="7"/>
        <v>33956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348</v>
      </c>
      <c r="B18" s="133" t="s">
        <v>383</v>
      </c>
      <c r="C18" s="118" t="s">
        <v>384</v>
      </c>
      <c r="D18" s="130">
        <f t="shared" si="0"/>
        <v>345296</v>
      </c>
      <c r="E18" s="130">
        <f t="shared" si="1"/>
        <v>263546</v>
      </c>
      <c r="F18" s="130">
        <f t="shared" si="2"/>
        <v>608842</v>
      </c>
      <c r="G18" s="130">
        <f t="shared" si="3"/>
        <v>0</v>
      </c>
      <c r="H18" s="130">
        <f t="shared" si="4"/>
        <v>65229</v>
      </c>
      <c r="I18" s="130">
        <f t="shared" si="5"/>
        <v>65229</v>
      </c>
      <c r="J18" s="119" t="s">
        <v>385</v>
      </c>
      <c r="K18" s="118" t="s">
        <v>386</v>
      </c>
      <c r="L18" s="130">
        <v>345296</v>
      </c>
      <c r="M18" s="130">
        <v>263546</v>
      </c>
      <c r="N18" s="130">
        <f t="shared" si="6"/>
        <v>608842</v>
      </c>
      <c r="O18" s="130">
        <v>0</v>
      </c>
      <c r="P18" s="130">
        <v>0</v>
      </c>
      <c r="Q18" s="130">
        <f t="shared" si="7"/>
        <v>0</v>
      </c>
      <c r="R18" s="119" t="s">
        <v>359</v>
      </c>
      <c r="S18" s="118" t="s">
        <v>360</v>
      </c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65229</v>
      </c>
      <c r="Y18" s="130">
        <f t="shared" si="9"/>
        <v>65229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348</v>
      </c>
      <c r="B19" s="133" t="s">
        <v>387</v>
      </c>
      <c r="C19" s="118" t="s">
        <v>388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348</v>
      </c>
      <c r="B20" s="133" t="s">
        <v>389</v>
      </c>
      <c r="C20" s="118" t="s">
        <v>390</v>
      </c>
      <c r="D20" s="130">
        <f t="shared" si="0"/>
        <v>0</v>
      </c>
      <c r="E20" s="130">
        <f t="shared" si="1"/>
        <v>193585</v>
      </c>
      <c r="F20" s="130">
        <f t="shared" si="2"/>
        <v>193585</v>
      </c>
      <c r="G20" s="130">
        <f t="shared" si="3"/>
        <v>0</v>
      </c>
      <c r="H20" s="130">
        <f t="shared" si="4"/>
        <v>9973</v>
      </c>
      <c r="I20" s="130">
        <f t="shared" si="5"/>
        <v>9973</v>
      </c>
      <c r="J20" s="119" t="s">
        <v>391</v>
      </c>
      <c r="K20" s="118" t="s">
        <v>392</v>
      </c>
      <c r="L20" s="130">
        <v>0</v>
      </c>
      <c r="M20" s="130">
        <v>193585</v>
      </c>
      <c r="N20" s="130">
        <f t="shared" si="6"/>
        <v>193585</v>
      </c>
      <c r="O20" s="130">
        <v>0</v>
      </c>
      <c r="P20" s="130">
        <v>9973</v>
      </c>
      <c r="Q20" s="130">
        <f t="shared" si="7"/>
        <v>9973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348</v>
      </c>
      <c r="B21" s="133" t="s">
        <v>393</v>
      </c>
      <c r="C21" s="118" t="s">
        <v>394</v>
      </c>
      <c r="D21" s="130">
        <f t="shared" si="0"/>
        <v>0</v>
      </c>
      <c r="E21" s="130">
        <f t="shared" si="1"/>
        <v>176258</v>
      </c>
      <c r="F21" s="130">
        <f t="shared" si="2"/>
        <v>176258</v>
      </c>
      <c r="G21" s="130">
        <f t="shared" si="3"/>
        <v>0</v>
      </c>
      <c r="H21" s="130">
        <f t="shared" si="4"/>
        <v>77600</v>
      </c>
      <c r="I21" s="130">
        <f t="shared" si="5"/>
        <v>77600</v>
      </c>
      <c r="J21" s="119" t="s">
        <v>395</v>
      </c>
      <c r="K21" s="118" t="s">
        <v>396</v>
      </c>
      <c r="L21" s="130">
        <v>0</v>
      </c>
      <c r="M21" s="130">
        <v>176258</v>
      </c>
      <c r="N21" s="130">
        <f t="shared" si="6"/>
        <v>176258</v>
      </c>
      <c r="O21" s="130">
        <v>0</v>
      </c>
      <c r="P21" s="130">
        <v>77600</v>
      </c>
      <c r="Q21" s="130">
        <f t="shared" si="7"/>
        <v>77600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348</v>
      </c>
      <c r="B22" s="133" t="s">
        <v>397</v>
      </c>
      <c r="C22" s="118" t="s">
        <v>398</v>
      </c>
      <c r="D22" s="130">
        <f t="shared" si="0"/>
        <v>0</v>
      </c>
      <c r="E22" s="130">
        <f t="shared" si="1"/>
        <v>49997</v>
      </c>
      <c r="F22" s="130">
        <f t="shared" si="2"/>
        <v>49997</v>
      </c>
      <c r="G22" s="130">
        <f t="shared" si="3"/>
        <v>0</v>
      </c>
      <c r="H22" s="130">
        <f t="shared" si="4"/>
        <v>3076</v>
      </c>
      <c r="I22" s="130">
        <f t="shared" si="5"/>
        <v>3076</v>
      </c>
      <c r="J22" s="119" t="s">
        <v>391</v>
      </c>
      <c r="K22" s="118" t="s">
        <v>392</v>
      </c>
      <c r="L22" s="130">
        <v>0</v>
      </c>
      <c r="M22" s="130">
        <v>49997</v>
      </c>
      <c r="N22" s="130">
        <f t="shared" si="6"/>
        <v>49997</v>
      </c>
      <c r="O22" s="130">
        <v>0</v>
      </c>
      <c r="P22" s="130">
        <v>3076</v>
      </c>
      <c r="Q22" s="130">
        <f t="shared" si="7"/>
        <v>3076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348</v>
      </c>
      <c r="B23" s="133" t="s">
        <v>399</v>
      </c>
      <c r="C23" s="118" t="s">
        <v>400</v>
      </c>
      <c r="D23" s="130">
        <f t="shared" si="0"/>
        <v>0</v>
      </c>
      <c r="E23" s="130">
        <f t="shared" si="1"/>
        <v>34582</v>
      </c>
      <c r="F23" s="130">
        <f t="shared" si="2"/>
        <v>34582</v>
      </c>
      <c r="G23" s="130">
        <f t="shared" si="3"/>
        <v>0</v>
      </c>
      <c r="H23" s="130">
        <f t="shared" si="4"/>
        <v>105897</v>
      </c>
      <c r="I23" s="130">
        <f t="shared" si="5"/>
        <v>105897</v>
      </c>
      <c r="J23" s="119" t="s">
        <v>395</v>
      </c>
      <c r="K23" s="118" t="s">
        <v>396</v>
      </c>
      <c r="L23" s="130">
        <v>0</v>
      </c>
      <c r="M23" s="130">
        <v>34582</v>
      </c>
      <c r="N23" s="130">
        <f t="shared" si="6"/>
        <v>34582</v>
      </c>
      <c r="O23" s="130">
        <v>0</v>
      </c>
      <c r="P23" s="130">
        <v>15225</v>
      </c>
      <c r="Q23" s="130">
        <f t="shared" si="7"/>
        <v>15225</v>
      </c>
      <c r="R23" s="119" t="s">
        <v>353</v>
      </c>
      <c r="S23" s="118" t="s">
        <v>354</v>
      </c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90672</v>
      </c>
      <c r="Y23" s="130">
        <f t="shared" si="9"/>
        <v>90672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348</v>
      </c>
      <c r="B24" s="133" t="s">
        <v>401</v>
      </c>
      <c r="C24" s="118" t="s">
        <v>402</v>
      </c>
      <c r="D24" s="130">
        <f t="shared" si="0"/>
        <v>0</v>
      </c>
      <c r="E24" s="130">
        <f t="shared" si="1"/>
        <v>0</v>
      </c>
      <c r="F24" s="130">
        <f t="shared" si="2"/>
        <v>0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/>
      <c r="K24" s="118"/>
      <c r="L24" s="130">
        <v>0</v>
      </c>
      <c r="M24" s="130">
        <v>0</v>
      </c>
      <c r="N24" s="130">
        <f t="shared" si="6"/>
        <v>0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348</v>
      </c>
      <c r="B25" s="133" t="s">
        <v>403</v>
      </c>
      <c r="C25" s="118" t="s">
        <v>404</v>
      </c>
      <c r="D25" s="130">
        <f t="shared" si="0"/>
        <v>0</v>
      </c>
      <c r="E25" s="130">
        <f t="shared" si="1"/>
        <v>0</v>
      </c>
      <c r="F25" s="130">
        <f t="shared" si="2"/>
        <v>0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/>
      <c r="K25" s="118"/>
      <c r="L25" s="130">
        <v>0</v>
      </c>
      <c r="M25" s="130">
        <v>0</v>
      </c>
      <c r="N25" s="130">
        <f t="shared" si="6"/>
        <v>0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348</v>
      </c>
      <c r="B26" s="133" t="s">
        <v>405</v>
      </c>
      <c r="C26" s="118" t="s">
        <v>406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348</v>
      </c>
      <c r="B27" s="133" t="s">
        <v>407</v>
      </c>
      <c r="C27" s="118" t="s">
        <v>408</v>
      </c>
      <c r="D27" s="130">
        <f t="shared" si="0"/>
        <v>0</v>
      </c>
      <c r="E27" s="130">
        <f t="shared" si="1"/>
        <v>132866</v>
      </c>
      <c r="F27" s="130">
        <f t="shared" si="2"/>
        <v>132866</v>
      </c>
      <c r="G27" s="130">
        <f t="shared" si="3"/>
        <v>0</v>
      </c>
      <c r="H27" s="130">
        <f t="shared" si="4"/>
        <v>76744</v>
      </c>
      <c r="I27" s="130">
        <f t="shared" si="5"/>
        <v>76744</v>
      </c>
      <c r="J27" s="119" t="s">
        <v>365</v>
      </c>
      <c r="K27" s="118" t="s">
        <v>366</v>
      </c>
      <c r="L27" s="130">
        <v>0</v>
      </c>
      <c r="M27" s="130">
        <v>132866</v>
      </c>
      <c r="N27" s="130">
        <f t="shared" si="6"/>
        <v>132866</v>
      </c>
      <c r="O27" s="130">
        <v>0</v>
      </c>
      <c r="P27" s="130">
        <v>0</v>
      </c>
      <c r="Q27" s="130">
        <f t="shared" si="7"/>
        <v>0</v>
      </c>
      <c r="R27" s="119" t="s">
        <v>367</v>
      </c>
      <c r="S27" s="118" t="s">
        <v>368</v>
      </c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76744</v>
      </c>
      <c r="Y27" s="130">
        <f t="shared" si="9"/>
        <v>76744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348</v>
      </c>
      <c r="B28" s="133" t="s">
        <v>409</v>
      </c>
      <c r="C28" s="118" t="s">
        <v>410</v>
      </c>
      <c r="D28" s="130">
        <f t="shared" si="0"/>
        <v>0</v>
      </c>
      <c r="E28" s="130">
        <f t="shared" si="1"/>
        <v>121789</v>
      </c>
      <c r="F28" s="130">
        <f t="shared" si="2"/>
        <v>121789</v>
      </c>
      <c r="G28" s="130">
        <f t="shared" si="3"/>
        <v>0</v>
      </c>
      <c r="H28" s="130">
        <f t="shared" si="4"/>
        <v>37913</v>
      </c>
      <c r="I28" s="130">
        <f t="shared" si="5"/>
        <v>37913</v>
      </c>
      <c r="J28" s="119" t="s">
        <v>351</v>
      </c>
      <c r="K28" s="118" t="s">
        <v>352</v>
      </c>
      <c r="L28" s="130">
        <v>0</v>
      </c>
      <c r="M28" s="130">
        <v>121789</v>
      </c>
      <c r="N28" s="130">
        <f t="shared" si="6"/>
        <v>121789</v>
      </c>
      <c r="O28" s="130">
        <v>0</v>
      </c>
      <c r="P28" s="130">
        <v>0</v>
      </c>
      <c r="Q28" s="130">
        <f t="shared" si="7"/>
        <v>0</v>
      </c>
      <c r="R28" s="119" t="s">
        <v>365</v>
      </c>
      <c r="S28" s="118" t="s">
        <v>366</v>
      </c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37913</v>
      </c>
      <c r="Y28" s="130">
        <f t="shared" si="9"/>
        <v>37913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348</v>
      </c>
      <c r="B29" s="133" t="s">
        <v>411</v>
      </c>
      <c r="C29" s="118" t="s">
        <v>412</v>
      </c>
      <c r="D29" s="130">
        <f>SUM(L29,T29,AB29,AJ29,AR29,AZ29)</f>
        <v>27352</v>
      </c>
      <c r="E29" s="130">
        <f t="shared" si="1"/>
        <v>20877</v>
      </c>
      <c r="F29" s="130">
        <f t="shared" si="2"/>
        <v>48229</v>
      </c>
      <c r="G29" s="130">
        <f t="shared" si="3"/>
        <v>0</v>
      </c>
      <c r="H29" s="130">
        <f t="shared" si="4"/>
        <v>0</v>
      </c>
      <c r="I29" s="130">
        <f t="shared" si="5"/>
        <v>0</v>
      </c>
      <c r="J29" s="119" t="s">
        <v>385</v>
      </c>
      <c r="K29" s="118" t="s">
        <v>386</v>
      </c>
      <c r="L29" s="130">
        <v>27352</v>
      </c>
      <c r="M29" s="130">
        <v>20877</v>
      </c>
      <c r="N29" s="130">
        <f t="shared" si="6"/>
        <v>48229</v>
      </c>
      <c r="O29" s="130">
        <v>0</v>
      </c>
      <c r="P29" s="130">
        <v>0</v>
      </c>
      <c r="Q29" s="130">
        <f t="shared" si="7"/>
        <v>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348</v>
      </c>
      <c r="B30" s="133" t="s">
        <v>413</v>
      </c>
      <c r="C30" s="118" t="s">
        <v>414</v>
      </c>
      <c r="D30" s="130">
        <f aca="true" t="shared" si="18" ref="D30:D37">SUM(L30,T30,AB30,AJ30,AR30,AZ30)</f>
        <v>0</v>
      </c>
      <c r="E30" s="130">
        <f t="shared" si="1"/>
        <v>77454</v>
      </c>
      <c r="F30" s="130">
        <f t="shared" si="2"/>
        <v>77454</v>
      </c>
      <c r="G30" s="130">
        <f t="shared" si="3"/>
        <v>0</v>
      </c>
      <c r="H30" s="130">
        <f t="shared" si="4"/>
        <v>27658</v>
      </c>
      <c r="I30" s="130">
        <f t="shared" si="5"/>
        <v>27658</v>
      </c>
      <c r="J30" s="119" t="s">
        <v>373</v>
      </c>
      <c r="K30" s="118" t="s">
        <v>374</v>
      </c>
      <c r="L30" s="130">
        <v>0</v>
      </c>
      <c r="M30" s="130">
        <v>77454</v>
      </c>
      <c r="N30" s="130">
        <f t="shared" si="6"/>
        <v>77454</v>
      </c>
      <c r="O30" s="130">
        <v>0</v>
      </c>
      <c r="P30" s="130">
        <v>27658</v>
      </c>
      <c r="Q30" s="130">
        <f t="shared" si="7"/>
        <v>27658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348</v>
      </c>
      <c r="B31" s="133" t="s">
        <v>415</v>
      </c>
      <c r="C31" s="118" t="s">
        <v>416</v>
      </c>
      <c r="D31" s="130">
        <f t="shared" si="18"/>
        <v>0</v>
      </c>
      <c r="E31" s="130">
        <f t="shared" si="1"/>
        <v>11155</v>
      </c>
      <c r="F31" s="130">
        <f t="shared" si="2"/>
        <v>11155</v>
      </c>
      <c r="G31" s="130">
        <f t="shared" si="3"/>
        <v>0</v>
      </c>
      <c r="H31" s="130">
        <f t="shared" si="4"/>
        <v>0</v>
      </c>
      <c r="I31" s="130">
        <f t="shared" si="5"/>
        <v>0</v>
      </c>
      <c r="J31" s="119" t="s">
        <v>395</v>
      </c>
      <c r="K31" s="118" t="s">
        <v>396</v>
      </c>
      <c r="L31" s="130">
        <v>0</v>
      </c>
      <c r="M31" s="130">
        <v>11155</v>
      </c>
      <c r="N31" s="130">
        <f t="shared" si="6"/>
        <v>11155</v>
      </c>
      <c r="O31" s="130">
        <v>0</v>
      </c>
      <c r="P31" s="130">
        <v>0</v>
      </c>
      <c r="Q31" s="130">
        <f t="shared" si="7"/>
        <v>0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348</v>
      </c>
      <c r="B32" s="133" t="s">
        <v>417</v>
      </c>
      <c r="C32" s="118" t="s">
        <v>418</v>
      </c>
      <c r="D32" s="130">
        <f t="shared" si="18"/>
        <v>0</v>
      </c>
      <c r="E32" s="130">
        <f t="shared" si="1"/>
        <v>0</v>
      </c>
      <c r="F32" s="130">
        <f t="shared" si="2"/>
        <v>0</v>
      </c>
      <c r="G32" s="130">
        <f t="shared" si="3"/>
        <v>0</v>
      </c>
      <c r="H32" s="130">
        <f t="shared" si="4"/>
        <v>0</v>
      </c>
      <c r="I32" s="130">
        <f t="shared" si="5"/>
        <v>0</v>
      </c>
      <c r="J32" s="119"/>
      <c r="K32" s="118"/>
      <c r="L32" s="130">
        <v>0</v>
      </c>
      <c r="M32" s="130">
        <v>0</v>
      </c>
      <c r="N32" s="130">
        <f t="shared" si="6"/>
        <v>0</v>
      </c>
      <c r="O32" s="130">
        <v>0</v>
      </c>
      <c r="P32" s="130">
        <v>0</v>
      </c>
      <c r="Q32" s="130">
        <f t="shared" si="7"/>
        <v>0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348</v>
      </c>
      <c r="B33" s="133" t="s">
        <v>419</v>
      </c>
      <c r="C33" s="118" t="s">
        <v>420</v>
      </c>
      <c r="D33" s="130">
        <f t="shared" si="18"/>
        <v>0</v>
      </c>
      <c r="E33" s="130">
        <f t="shared" si="1"/>
        <v>0</v>
      </c>
      <c r="F33" s="130">
        <f t="shared" si="2"/>
        <v>0</v>
      </c>
      <c r="G33" s="130">
        <f t="shared" si="3"/>
        <v>0</v>
      </c>
      <c r="H33" s="130">
        <f t="shared" si="4"/>
        <v>0</v>
      </c>
      <c r="I33" s="130">
        <f t="shared" si="5"/>
        <v>0</v>
      </c>
      <c r="J33" s="119"/>
      <c r="K33" s="118"/>
      <c r="L33" s="130">
        <v>0</v>
      </c>
      <c r="M33" s="130">
        <v>0</v>
      </c>
      <c r="N33" s="130">
        <f t="shared" si="6"/>
        <v>0</v>
      </c>
      <c r="O33" s="130">
        <v>0</v>
      </c>
      <c r="P33" s="130">
        <v>0</v>
      </c>
      <c r="Q33" s="130">
        <f t="shared" si="7"/>
        <v>0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348</v>
      </c>
      <c r="B34" s="133" t="s">
        <v>421</v>
      </c>
      <c r="C34" s="118" t="s">
        <v>422</v>
      </c>
      <c r="D34" s="130">
        <f t="shared" si="18"/>
        <v>0</v>
      </c>
      <c r="E34" s="130">
        <f t="shared" si="1"/>
        <v>80808</v>
      </c>
      <c r="F34" s="130">
        <f t="shared" si="2"/>
        <v>80808</v>
      </c>
      <c r="G34" s="130">
        <f t="shared" si="3"/>
        <v>0</v>
      </c>
      <c r="H34" s="130">
        <f t="shared" si="4"/>
        <v>25458</v>
      </c>
      <c r="I34" s="130">
        <f t="shared" si="5"/>
        <v>25458</v>
      </c>
      <c r="J34" s="119" t="s">
        <v>377</v>
      </c>
      <c r="K34" s="118" t="s">
        <v>378</v>
      </c>
      <c r="L34" s="130">
        <v>0</v>
      </c>
      <c r="M34" s="130">
        <v>80808</v>
      </c>
      <c r="N34" s="130">
        <f t="shared" si="6"/>
        <v>80808</v>
      </c>
      <c r="O34" s="130">
        <v>0</v>
      </c>
      <c r="P34" s="130">
        <v>25458</v>
      </c>
      <c r="Q34" s="130">
        <f t="shared" si="7"/>
        <v>25458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348</v>
      </c>
      <c r="B35" s="133" t="s">
        <v>423</v>
      </c>
      <c r="C35" s="118" t="s">
        <v>424</v>
      </c>
      <c r="D35" s="130">
        <f t="shared" si="18"/>
        <v>0</v>
      </c>
      <c r="E35" s="130">
        <f t="shared" si="1"/>
        <v>0</v>
      </c>
      <c r="F35" s="130">
        <f t="shared" si="2"/>
        <v>0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19"/>
      <c r="K35" s="118"/>
      <c r="L35" s="130">
        <v>0</v>
      </c>
      <c r="M35" s="130">
        <v>0</v>
      </c>
      <c r="N35" s="130">
        <f t="shared" si="6"/>
        <v>0</v>
      </c>
      <c r="O35" s="130">
        <v>0</v>
      </c>
      <c r="P35" s="130">
        <v>0</v>
      </c>
      <c r="Q35" s="130">
        <f t="shared" si="7"/>
        <v>0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348</v>
      </c>
      <c r="B36" s="133" t="s">
        <v>425</v>
      </c>
      <c r="C36" s="118" t="s">
        <v>426</v>
      </c>
      <c r="D36" s="130">
        <f t="shared" si="18"/>
        <v>0</v>
      </c>
      <c r="E36" s="130">
        <f t="shared" si="1"/>
        <v>0</v>
      </c>
      <c r="F36" s="130">
        <f t="shared" si="2"/>
        <v>0</v>
      </c>
      <c r="G36" s="130">
        <f t="shared" si="3"/>
        <v>0</v>
      </c>
      <c r="H36" s="130">
        <f t="shared" si="4"/>
        <v>16750</v>
      </c>
      <c r="I36" s="130">
        <f t="shared" si="5"/>
        <v>16750</v>
      </c>
      <c r="J36" s="119" t="s">
        <v>367</v>
      </c>
      <c r="K36" s="118" t="s">
        <v>368</v>
      </c>
      <c r="L36" s="130">
        <v>0</v>
      </c>
      <c r="M36" s="130">
        <v>0</v>
      </c>
      <c r="N36" s="130">
        <f t="shared" si="6"/>
        <v>0</v>
      </c>
      <c r="O36" s="130">
        <v>0</v>
      </c>
      <c r="P36" s="130">
        <v>16750</v>
      </c>
      <c r="Q36" s="130">
        <f t="shared" si="7"/>
        <v>16750</v>
      </c>
      <c r="R36" s="119"/>
      <c r="S36" s="118"/>
      <c r="T36" s="130"/>
      <c r="U36" s="130"/>
      <c r="V36" s="130">
        <f t="shared" si="8"/>
        <v>0</v>
      </c>
      <c r="W36" s="130"/>
      <c r="X36" s="130"/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348</v>
      </c>
      <c r="B37" s="133" t="s">
        <v>427</v>
      </c>
      <c r="C37" s="118" t="s">
        <v>428</v>
      </c>
      <c r="D37" s="130">
        <f t="shared" si="18"/>
        <v>0</v>
      </c>
      <c r="E37" s="130">
        <f t="shared" si="1"/>
        <v>0</v>
      </c>
      <c r="F37" s="130">
        <f t="shared" si="2"/>
        <v>0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/>
      <c r="K37" s="118"/>
      <c r="L37" s="130">
        <v>0</v>
      </c>
      <c r="M37" s="130">
        <v>0</v>
      </c>
      <c r="N37" s="130">
        <f t="shared" si="6"/>
        <v>0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</sheetData>
  <sheetProtection/>
  <autoFilter ref="A6:BE37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431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293</v>
      </c>
      <c r="B2" s="149" t="s">
        <v>294</v>
      </c>
      <c r="C2" s="158" t="s">
        <v>306</v>
      </c>
      <c r="D2" s="167" t="s">
        <v>432</v>
      </c>
      <c r="E2" s="168"/>
      <c r="F2" s="116" t="s">
        <v>433</v>
      </c>
      <c r="G2" s="48"/>
      <c r="H2" s="48"/>
      <c r="I2" s="95"/>
      <c r="J2" s="116" t="s">
        <v>434</v>
      </c>
      <c r="K2" s="48"/>
      <c r="L2" s="48"/>
      <c r="M2" s="95"/>
      <c r="N2" s="116" t="s">
        <v>435</v>
      </c>
      <c r="O2" s="48"/>
      <c r="P2" s="48"/>
      <c r="Q2" s="95"/>
      <c r="R2" s="116" t="s">
        <v>436</v>
      </c>
      <c r="S2" s="48"/>
      <c r="T2" s="48"/>
      <c r="U2" s="95"/>
      <c r="V2" s="116" t="s">
        <v>437</v>
      </c>
      <c r="W2" s="48"/>
      <c r="X2" s="48"/>
      <c r="Y2" s="95"/>
      <c r="Z2" s="116" t="s">
        <v>438</v>
      </c>
      <c r="AA2" s="48"/>
      <c r="AB2" s="48"/>
      <c r="AC2" s="95"/>
      <c r="AD2" s="116" t="s">
        <v>439</v>
      </c>
      <c r="AE2" s="48"/>
      <c r="AF2" s="48"/>
      <c r="AG2" s="95"/>
      <c r="AH2" s="116" t="s">
        <v>440</v>
      </c>
      <c r="AI2" s="48"/>
      <c r="AJ2" s="48"/>
      <c r="AK2" s="95"/>
      <c r="AL2" s="116" t="s">
        <v>441</v>
      </c>
      <c r="AM2" s="48"/>
      <c r="AN2" s="48"/>
      <c r="AO2" s="95"/>
      <c r="AP2" s="116" t="s">
        <v>442</v>
      </c>
      <c r="AQ2" s="48"/>
      <c r="AR2" s="48"/>
      <c r="AS2" s="95"/>
      <c r="AT2" s="116" t="s">
        <v>443</v>
      </c>
      <c r="AU2" s="48"/>
      <c r="AV2" s="48"/>
      <c r="AW2" s="95"/>
      <c r="AX2" s="116" t="s">
        <v>444</v>
      </c>
      <c r="AY2" s="48"/>
      <c r="AZ2" s="48"/>
      <c r="BA2" s="95"/>
      <c r="BB2" s="116" t="s">
        <v>445</v>
      </c>
      <c r="BC2" s="48"/>
      <c r="BD2" s="48"/>
      <c r="BE2" s="95"/>
      <c r="BF2" s="116" t="s">
        <v>446</v>
      </c>
      <c r="BG2" s="48"/>
      <c r="BH2" s="48"/>
      <c r="BI2" s="95"/>
      <c r="BJ2" s="116" t="s">
        <v>447</v>
      </c>
      <c r="BK2" s="48"/>
      <c r="BL2" s="48"/>
      <c r="BM2" s="95"/>
      <c r="BN2" s="116" t="s">
        <v>448</v>
      </c>
      <c r="BO2" s="48"/>
      <c r="BP2" s="48"/>
      <c r="BQ2" s="95"/>
      <c r="BR2" s="116" t="s">
        <v>449</v>
      </c>
      <c r="BS2" s="48"/>
      <c r="BT2" s="48"/>
      <c r="BU2" s="95"/>
      <c r="BV2" s="116" t="s">
        <v>450</v>
      </c>
      <c r="BW2" s="48"/>
      <c r="BX2" s="48"/>
      <c r="BY2" s="95"/>
      <c r="BZ2" s="116" t="s">
        <v>451</v>
      </c>
      <c r="CA2" s="48"/>
      <c r="CB2" s="48"/>
      <c r="CC2" s="95"/>
      <c r="CD2" s="116" t="s">
        <v>452</v>
      </c>
      <c r="CE2" s="48"/>
      <c r="CF2" s="48"/>
      <c r="CG2" s="95"/>
      <c r="CH2" s="116" t="s">
        <v>453</v>
      </c>
      <c r="CI2" s="48"/>
      <c r="CJ2" s="48"/>
      <c r="CK2" s="95"/>
      <c r="CL2" s="116" t="s">
        <v>454</v>
      </c>
      <c r="CM2" s="48"/>
      <c r="CN2" s="48"/>
      <c r="CO2" s="95"/>
      <c r="CP2" s="116" t="s">
        <v>455</v>
      </c>
      <c r="CQ2" s="48"/>
      <c r="CR2" s="48"/>
      <c r="CS2" s="95"/>
      <c r="CT2" s="116" t="s">
        <v>456</v>
      </c>
      <c r="CU2" s="48"/>
      <c r="CV2" s="48"/>
      <c r="CW2" s="95"/>
      <c r="CX2" s="116" t="s">
        <v>457</v>
      </c>
      <c r="CY2" s="48"/>
      <c r="CZ2" s="48"/>
      <c r="DA2" s="95"/>
      <c r="DB2" s="116" t="s">
        <v>458</v>
      </c>
      <c r="DC2" s="48"/>
      <c r="DD2" s="48"/>
      <c r="DE2" s="95"/>
      <c r="DF2" s="116" t="s">
        <v>459</v>
      </c>
      <c r="DG2" s="48"/>
      <c r="DH2" s="48"/>
      <c r="DI2" s="95"/>
      <c r="DJ2" s="116" t="s">
        <v>460</v>
      </c>
      <c r="DK2" s="48"/>
      <c r="DL2" s="48"/>
      <c r="DM2" s="95"/>
      <c r="DN2" s="116" t="s">
        <v>461</v>
      </c>
      <c r="DO2" s="48"/>
      <c r="DP2" s="48"/>
      <c r="DQ2" s="95"/>
      <c r="DR2" s="116" t="s">
        <v>462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303</v>
      </c>
      <c r="E4" s="161" t="s">
        <v>304</v>
      </c>
      <c r="F4" s="161" t="s">
        <v>463</v>
      </c>
      <c r="G4" s="161" t="s">
        <v>295</v>
      </c>
      <c r="H4" s="161" t="s">
        <v>303</v>
      </c>
      <c r="I4" s="161" t="s">
        <v>304</v>
      </c>
      <c r="J4" s="161" t="s">
        <v>463</v>
      </c>
      <c r="K4" s="161" t="s">
        <v>295</v>
      </c>
      <c r="L4" s="161" t="s">
        <v>303</v>
      </c>
      <c r="M4" s="161" t="s">
        <v>304</v>
      </c>
      <c r="N4" s="161" t="s">
        <v>463</v>
      </c>
      <c r="O4" s="161" t="s">
        <v>295</v>
      </c>
      <c r="P4" s="161" t="s">
        <v>303</v>
      </c>
      <c r="Q4" s="161" t="s">
        <v>304</v>
      </c>
      <c r="R4" s="161" t="s">
        <v>463</v>
      </c>
      <c r="S4" s="161" t="s">
        <v>295</v>
      </c>
      <c r="T4" s="161" t="s">
        <v>303</v>
      </c>
      <c r="U4" s="161" t="s">
        <v>304</v>
      </c>
      <c r="V4" s="161" t="s">
        <v>463</v>
      </c>
      <c r="W4" s="161" t="s">
        <v>295</v>
      </c>
      <c r="X4" s="161" t="s">
        <v>303</v>
      </c>
      <c r="Y4" s="161" t="s">
        <v>304</v>
      </c>
      <c r="Z4" s="161" t="s">
        <v>463</v>
      </c>
      <c r="AA4" s="161" t="s">
        <v>295</v>
      </c>
      <c r="AB4" s="161" t="s">
        <v>303</v>
      </c>
      <c r="AC4" s="161" t="s">
        <v>304</v>
      </c>
      <c r="AD4" s="161" t="s">
        <v>463</v>
      </c>
      <c r="AE4" s="161" t="s">
        <v>295</v>
      </c>
      <c r="AF4" s="161" t="s">
        <v>303</v>
      </c>
      <c r="AG4" s="161" t="s">
        <v>304</v>
      </c>
      <c r="AH4" s="161" t="s">
        <v>463</v>
      </c>
      <c r="AI4" s="161" t="s">
        <v>295</v>
      </c>
      <c r="AJ4" s="161" t="s">
        <v>303</v>
      </c>
      <c r="AK4" s="161" t="s">
        <v>304</v>
      </c>
      <c r="AL4" s="161" t="s">
        <v>463</v>
      </c>
      <c r="AM4" s="161" t="s">
        <v>295</v>
      </c>
      <c r="AN4" s="161" t="s">
        <v>303</v>
      </c>
      <c r="AO4" s="161" t="s">
        <v>304</v>
      </c>
      <c r="AP4" s="161" t="s">
        <v>463</v>
      </c>
      <c r="AQ4" s="161" t="s">
        <v>295</v>
      </c>
      <c r="AR4" s="161" t="s">
        <v>303</v>
      </c>
      <c r="AS4" s="161" t="s">
        <v>304</v>
      </c>
      <c r="AT4" s="161" t="s">
        <v>463</v>
      </c>
      <c r="AU4" s="161" t="s">
        <v>295</v>
      </c>
      <c r="AV4" s="161" t="s">
        <v>303</v>
      </c>
      <c r="AW4" s="161" t="s">
        <v>304</v>
      </c>
      <c r="AX4" s="161" t="s">
        <v>463</v>
      </c>
      <c r="AY4" s="161" t="s">
        <v>295</v>
      </c>
      <c r="AZ4" s="161" t="s">
        <v>303</v>
      </c>
      <c r="BA4" s="161" t="s">
        <v>304</v>
      </c>
      <c r="BB4" s="161" t="s">
        <v>463</v>
      </c>
      <c r="BC4" s="161" t="s">
        <v>295</v>
      </c>
      <c r="BD4" s="161" t="s">
        <v>303</v>
      </c>
      <c r="BE4" s="161" t="s">
        <v>304</v>
      </c>
      <c r="BF4" s="161" t="s">
        <v>463</v>
      </c>
      <c r="BG4" s="161" t="s">
        <v>295</v>
      </c>
      <c r="BH4" s="161" t="s">
        <v>303</v>
      </c>
      <c r="BI4" s="161" t="s">
        <v>304</v>
      </c>
      <c r="BJ4" s="161" t="s">
        <v>463</v>
      </c>
      <c r="BK4" s="161" t="s">
        <v>295</v>
      </c>
      <c r="BL4" s="161" t="s">
        <v>303</v>
      </c>
      <c r="BM4" s="161" t="s">
        <v>304</v>
      </c>
      <c r="BN4" s="161" t="s">
        <v>463</v>
      </c>
      <c r="BO4" s="161" t="s">
        <v>295</v>
      </c>
      <c r="BP4" s="161" t="s">
        <v>303</v>
      </c>
      <c r="BQ4" s="161" t="s">
        <v>304</v>
      </c>
      <c r="BR4" s="161" t="s">
        <v>463</v>
      </c>
      <c r="BS4" s="161" t="s">
        <v>295</v>
      </c>
      <c r="BT4" s="161" t="s">
        <v>303</v>
      </c>
      <c r="BU4" s="161" t="s">
        <v>304</v>
      </c>
      <c r="BV4" s="161" t="s">
        <v>463</v>
      </c>
      <c r="BW4" s="161" t="s">
        <v>295</v>
      </c>
      <c r="BX4" s="161" t="s">
        <v>303</v>
      </c>
      <c r="BY4" s="161" t="s">
        <v>304</v>
      </c>
      <c r="BZ4" s="161" t="s">
        <v>463</v>
      </c>
      <c r="CA4" s="161" t="s">
        <v>295</v>
      </c>
      <c r="CB4" s="161" t="s">
        <v>303</v>
      </c>
      <c r="CC4" s="161" t="s">
        <v>304</v>
      </c>
      <c r="CD4" s="161" t="s">
        <v>463</v>
      </c>
      <c r="CE4" s="161" t="s">
        <v>295</v>
      </c>
      <c r="CF4" s="161" t="s">
        <v>303</v>
      </c>
      <c r="CG4" s="161" t="s">
        <v>304</v>
      </c>
      <c r="CH4" s="161" t="s">
        <v>463</v>
      </c>
      <c r="CI4" s="161" t="s">
        <v>295</v>
      </c>
      <c r="CJ4" s="161" t="s">
        <v>303</v>
      </c>
      <c r="CK4" s="161" t="s">
        <v>304</v>
      </c>
      <c r="CL4" s="161" t="s">
        <v>463</v>
      </c>
      <c r="CM4" s="161" t="s">
        <v>295</v>
      </c>
      <c r="CN4" s="161" t="s">
        <v>303</v>
      </c>
      <c r="CO4" s="161" t="s">
        <v>304</v>
      </c>
      <c r="CP4" s="161" t="s">
        <v>463</v>
      </c>
      <c r="CQ4" s="161" t="s">
        <v>295</v>
      </c>
      <c r="CR4" s="161" t="s">
        <v>303</v>
      </c>
      <c r="CS4" s="161" t="s">
        <v>304</v>
      </c>
      <c r="CT4" s="161" t="s">
        <v>463</v>
      </c>
      <c r="CU4" s="161" t="s">
        <v>295</v>
      </c>
      <c r="CV4" s="161" t="s">
        <v>303</v>
      </c>
      <c r="CW4" s="161" t="s">
        <v>304</v>
      </c>
      <c r="CX4" s="161" t="s">
        <v>463</v>
      </c>
      <c r="CY4" s="161" t="s">
        <v>295</v>
      </c>
      <c r="CZ4" s="161" t="s">
        <v>303</v>
      </c>
      <c r="DA4" s="161" t="s">
        <v>304</v>
      </c>
      <c r="DB4" s="161" t="s">
        <v>463</v>
      </c>
      <c r="DC4" s="161" t="s">
        <v>295</v>
      </c>
      <c r="DD4" s="161" t="s">
        <v>303</v>
      </c>
      <c r="DE4" s="161" t="s">
        <v>304</v>
      </c>
      <c r="DF4" s="161" t="s">
        <v>463</v>
      </c>
      <c r="DG4" s="161" t="s">
        <v>295</v>
      </c>
      <c r="DH4" s="161" t="s">
        <v>303</v>
      </c>
      <c r="DI4" s="161" t="s">
        <v>304</v>
      </c>
      <c r="DJ4" s="161" t="s">
        <v>463</v>
      </c>
      <c r="DK4" s="161" t="s">
        <v>295</v>
      </c>
      <c r="DL4" s="161" t="s">
        <v>303</v>
      </c>
      <c r="DM4" s="161" t="s">
        <v>304</v>
      </c>
      <c r="DN4" s="161" t="s">
        <v>463</v>
      </c>
      <c r="DO4" s="161" t="s">
        <v>295</v>
      </c>
      <c r="DP4" s="161" t="s">
        <v>303</v>
      </c>
      <c r="DQ4" s="161" t="s">
        <v>304</v>
      </c>
      <c r="DR4" s="161" t="s">
        <v>463</v>
      </c>
      <c r="DS4" s="161" t="s">
        <v>295</v>
      </c>
      <c r="DT4" s="161" t="s">
        <v>303</v>
      </c>
      <c r="DU4" s="161" t="s">
        <v>304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311</v>
      </c>
      <c r="E6" s="115" t="s">
        <v>311</v>
      </c>
      <c r="F6" s="166"/>
      <c r="G6" s="163"/>
      <c r="H6" s="115" t="s">
        <v>311</v>
      </c>
      <c r="I6" s="115" t="s">
        <v>311</v>
      </c>
      <c r="J6" s="166"/>
      <c r="K6" s="163"/>
      <c r="L6" s="115" t="s">
        <v>311</v>
      </c>
      <c r="M6" s="115" t="s">
        <v>311</v>
      </c>
      <c r="N6" s="166"/>
      <c r="O6" s="163"/>
      <c r="P6" s="115" t="s">
        <v>311</v>
      </c>
      <c r="Q6" s="115" t="s">
        <v>311</v>
      </c>
      <c r="R6" s="166"/>
      <c r="S6" s="163"/>
      <c r="T6" s="115" t="s">
        <v>311</v>
      </c>
      <c r="U6" s="115" t="s">
        <v>311</v>
      </c>
      <c r="V6" s="166"/>
      <c r="W6" s="163"/>
      <c r="X6" s="115" t="s">
        <v>311</v>
      </c>
      <c r="Y6" s="115" t="s">
        <v>311</v>
      </c>
      <c r="Z6" s="166"/>
      <c r="AA6" s="163"/>
      <c r="AB6" s="115" t="s">
        <v>311</v>
      </c>
      <c r="AC6" s="115" t="s">
        <v>311</v>
      </c>
      <c r="AD6" s="166"/>
      <c r="AE6" s="163"/>
      <c r="AF6" s="115" t="s">
        <v>311</v>
      </c>
      <c r="AG6" s="115" t="s">
        <v>311</v>
      </c>
      <c r="AH6" s="166"/>
      <c r="AI6" s="163"/>
      <c r="AJ6" s="115" t="s">
        <v>311</v>
      </c>
      <c r="AK6" s="115" t="s">
        <v>311</v>
      </c>
      <c r="AL6" s="166"/>
      <c r="AM6" s="163"/>
      <c r="AN6" s="115" t="s">
        <v>311</v>
      </c>
      <c r="AO6" s="115" t="s">
        <v>311</v>
      </c>
      <c r="AP6" s="166"/>
      <c r="AQ6" s="163"/>
      <c r="AR6" s="115" t="s">
        <v>311</v>
      </c>
      <c r="AS6" s="115" t="s">
        <v>311</v>
      </c>
      <c r="AT6" s="166"/>
      <c r="AU6" s="163"/>
      <c r="AV6" s="115" t="s">
        <v>311</v>
      </c>
      <c r="AW6" s="115" t="s">
        <v>311</v>
      </c>
      <c r="AX6" s="166"/>
      <c r="AY6" s="163"/>
      <c r="AZ6" s="115" t="s">
        <v>311</v>
      </c>
      <c r="BA6" s="115" t="s">
        <v>311</v>
      </c>
      <c r="BB6" s="166"/>
      <c r="BC6" s="163"/>
      <c r="BD6" s="115" t="s">
        <v>311</v>
      </c>
      <c r="BE6" s="115" t="s">
        <v>311</v>
      </c>
      <c r="BF6" s="166"/>
      <c r="BG6" s="163"/>
      <c r="BH6" s="115" t="s">
        <v>311</v>
      </c>
      <c r="BI6" s="115" t="s">
        <v>311</v>
      </c>
      <c r="BJ6" s="166"/>
      <c r="BK6" s="163"/>
      <c r="BL6" s="115" t="s">
        <v>311</v>
      </c>
      <c r="BM6" s="115" t="s">
        <v>311</v>
      </c>
      <c r="BN6" s="166"/>
      <c r="BO6" s="163"/>
      <c r="BP6" s="115" t="s">
        <v>311</v>
      </c>
      <c r="BQ6" s="115" t="s">
        <v>311</v>
      </c>
      <c r="BR6" s="166"/>
      <c r="BS6" s="163"/>
      <c r="BT6" s="115" t="s">
        <v>311</v>
      </c>
      <c r="BU6" s="115" t="s">
        <v>311</v>
      </c>
      <c r="BV6" s="166"/>
      <c r="BW6" s="163"/>
      <c r="BX6" s="115" t="s">
        <v>311</v>
      </c>
      <c r="BY6" s="115" t="s">
        <v>311</v>
      </c>
      <c r="BZ6" s="166"/>
      <c r="CA6" s="163"/>
      <c r="CB6" s="115" t="s">
        <v>311</v>
      </c>
      <c r="CC6" s="115" t="s">
        <v>311</v>
      </c>
      <c r="CD6" s="166"/>
      <c r="CE6" s="163"/>
      <c r="CF6" s="115" t="s">
        <v>311</v>
      </c>
      <c r="CG6" s="115" t="s">
        <v>311</v>
      </c>
      <c r="CH6" s="166"/>
      <c r="CI6" s="163"/>
      <c r="CJ6" s="115" t="s">
        <v>311</v>
      </c>
      <c r="CK6" s="115" t="s">
        <v>311</v>
      </c>
      <c r="CL6" s="166"/>
      <c r="CM6" s="163"/>
      <c r="CN6" s="115" t="s">
        <v>311</v>
      </c>
      <c r="CO6" s="115" t="s">
        <v>311</v>
      </c>
      <c r="CP6" s="166"/>
      <c r="CQ6" s="163"/>
      <c r="CR6" s="115" t="s">
        <v>311</v>
      </c>
      <c r="CS6" s="115" t="s">
        <v>311</v>
      </c>
      <c r="CT6" s="166"/>
      <c r="CU6" s="163"/>
      <c r="CV6" s="115" t="s">
        <v>311</v>
      </c>
      <c r="CW6" s="115" t="s">
        <v>311</v>
      </c>
      <c r="CX6" s="166"/>
      <c r="CY6" s="163"/>
      <c r="CZ6" s="115" t="s">
        <v>311</v>
      </c>
      <c r="DA6" s="115" t="s">
        <v>311</v>
      </c>
      <c r="DB6" s="166"/>
      <c r="DC6" s="163"/>
      <c r="DD6" s="115" t="s">
        <v>311</v>
      </c>
      <c r="DE6" s="115" t="s">
        <v>311</v>
      </c>
      <c r="DF6" s="166"/>
      <c r="DG6" s="163"/>
      <c r="DH6" s="115" t="s">
        <v>311</v>
      </c>
      <c r="DI6" s="115" t="s">
        <v>311</v>
      </c>
      <c r="DJ6" s="166"/>
      <c r="DK6" s="163"/>
      <c r="DL6" s="115" t="s">
        <v>311</v>
      </c>
      <c r="DM6" s="115" t="s">
        <v>311</v>
      </c>
      <c r="DN6" s="166"/>
      <c r="DO6" s="163"/>
      <c r="DP6" s="115" t="s">
        <v>311</v>
      </c>
      <c r="DQ6" s="115" t="s">
        <v>311</v>
      </c>
      <c r="DR6" s="166"/>
      <c r="DS6" s="163"/>
      <c r="DT6" s="115" t="s">
        <v>311</v>
      </c>
      <c r="DU6" s="115" t="s">
        <v>311</v>
      </c>
    </row>
    <row r="7" spans="1:125" s="122" customFormat="1" ht="12" customHeight="1">
      <c r="A7" s="190" t="s">
        <v>348</v>
      </c>
      <c r="B7" s="193">
        <v>15000</v>
      </c>
      <c r="C7" s="190" t="s">
        <v>290</v>
      </c>
      <c r="D7" s="192">
        <f>SUM(D8:D53)</f>
        <v>2494295</v>
      </c>
      <c r="E7" s="192">
        <f>SUM(E8:E53)</f>
        <v>1071962</v>
      </c>
      <c r="F7" s="194">
        <f>COUNTIF(F8:F53,"&lt;&gt;")</f>
        <v>10</v>
      </c>
      <c r="G7" s="194">
        <f>COUNTIF(G8:G53,"&lt;&gt;")</f>
        <v>10</v>
      </c>
      <c r="H7" s="192">
        <f>SUM(H8:H53)</f>
        <v>1945158</v>
      </c>
      <c r="I7" s="192">
        <f>SUM(I8:I53)</f>
        <v>725104</v>
      </c>
      <c r="J7" s="194">
        <f>COUNTIF(J8:J53,"&lt;&gt;")</f>
        <v>10</v>
      </c>
      <c r="K7" s="194">
        <f>COUNTIF(K8:K53,"&lt;&gt;")</f>
        <v>10</v>
      </c>
      <c r="L7" s="192">
        <f>SUM(L8:L53)</f>
        <v>523672</v>
      </c>
      <c r="M7" s="192">
        <f>SUM(M8:M53)</f>
        <v>248860</v>
      </c>
      <c r="N7" s="194">
        <f>COUNTIF(N8:N53,"&lt;&gt;")</f>
        <v>4</v>
      </c>
      <c r="O7" s="194">
        <f>COUNTIF(O8:O53,"&lt;&gt;")</f>
        <v>4</v>
      </c>
      <c r="P7" s="192">
        <f>SUM(P8:P53)</f>
        <v>25465</v>
      </c>
      <c r="Q7" s="192">
        <f>SUM(Q8:Q53)</f>
        <v>81248</v>
      </c>
      <c r="R7" s="194">
        <f>COUNTIF(R8:R53,"&lt;&gt;")</f>
        <v>1</v>
      </c>
      <c r="S7" s="194">
        <f>COUNTIF(S8:S53,"&lt;&gt;")</f>
        <v>1</v>
      </c>
      <c r="T7" s="192">
        <f>SUM(T8:T53)</f>
        <v>0</v>
      </c>
      <c r="U7" s="192">
        <f>SUM(U8:U53)</f>
        <v>16750</v>
      </c>
      <c r="V7" s="194">
        <f>COUNTIF(V8:V53,"&lt;&gt;")</f>
        <v>0</v>
      </c>
      <c r="W7" s="194">
        <f>COUNTIF(W8:W53,"&lt;&gt;")</f>
        <v>0</v>
      </c>
      <c r="X7" s="192">
        <f>SUM(X8:X53)</f>
        <v>0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348</v>
      </c>
      <c r="B8" s="133" t="s">
        <v>359</v>
      </c>
      <c r="C8" s="118" t="s">
        <v>360</v>
      </c>
      <c r="D8" s="120">
        <f aca="true" t="shared" si="0" ref="D8:D17">SUM(H8,L8,P8,T8,X8,AB8,AF8,AJ8,AN8,AR8,AV8,AZ8,BD8,BH8,BL8,BP8,BT8,BX8,CB8,CF8,CJ8,CN8,CR8,CV8,CZ8,DD8,DH8,DL8,DP8,DT8)</f>
        <v>0</v>
      </c>
      <c r="E8" s="120">
        <f aca="true" t="shared" si="1" ref="E8:E17">SUM(I8,M8,Q8,U8,Y8,AC8,AG8,AK8,AO8,AS8,AW8,BA8,BE8,BI8,BM8,BQ8,BU8,BY8,CC8,CG8,CK8,CO8,CS8,CW8,DA8,DE8,DI8,DM8,DQ8,DU8)</f>
        <v>263103</v>
      </c>
      <c r="F8" s="125" t="s">
        <v>357</v>
      </c>
      <c r="G8" s="124" t="s">
        <v>358</v>
      </c>
      <c r="H8" s="120">
        <v>0</v>
      </c>
      <c r="I8" s="120">
        <v>197874</v>
      </c>
      <c r="J8" s="125" t="s">
        <v>383</v>
      </c>
      <c r="K8" s="124" t="s">
        <v>384</v>
      </c>
      <c r="L8" s="120">
        <v>0</v>
      </c>
      <c r="M8" s="120">
        <v>65229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348</v>
      </c>
      <c r="B9" s="133" t="s">
        <v>367</v>
      </c>
      <c r="C9" s="118" t="s">
        <v>368</v>
      </c>
      <c r="D9" s="120">
        <f t="shared" si="0"/>
        <v>0</v>
      </c>
      <c r="E9" s="120">
        <f t="shared" si="1"/>
        <v>152270</v>
      </c>
      <c r="F9" s="125" t="s">
        <v>407</v>
      </c>
      <c r="G9" s="124" t="s">
        <v>408</v>
      </c>
      <c r="H9" s="120">
        <v>0</v>
      </c>
      <c r="I9" s="120">
        <v>76744</v>
      </c>
      <c r="J9" s="125" t="s">
        <v>363</v>
      </c>
      <c r="K9" s="124" t="s">
        <v>364</v>
      </c>
      <c r="L9" s="120">
        <v>0</v>
      </c>
      <c r="M9" s="120">
        <v>24820</v>
      </c>
      <c r="N9" s="125" t="s">
        <v>381</v>
      </c>
      <c r="O9" s="124" t="s">
        <v>382</v>
      </c>
      <c r="P9" s="120">
        <v>0</v>
      </c>
      <c r="Q9" s="120">
        <v>33956</v>
      </c>
      <c r="R9" s="125" t="s">
        <v>425</v>
      </c>
      <c r="S9" s="124" t="s">
        <v>426</v>
      </c>
      <c r="T9" s="120">
        <v>0</v>
      </c>
      <c r="U9" s="120">
        <v>16750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348</v>
      </c>
      <c r="B10" s="133" t="s">
        <v>377</v>
      </c>
      <c r="C10" s="118" t="s">
        <v>378</v>
      </c>
      <c r="D10" s="120">
        <f t="shared" si="0"/>
        <v>153873</v>
      </c>
      <c r="E10" s="120">
        <f t="shared" si="1"/>
        <v>57017</v>
      </c>
      <c r="F10" s="125" t="s">
        <v>421</v>
      </c>
      <c r="G10" s="124" t="s">
        <v>422</v>
      </c>
      <c r="H10" s="120">
        <v>80808</v>
      </c>
      <c r="I10" s="120">
        <v>25458</v>
      </c>
      <c r="J10" s="125" t="s">
        <v>375</v>
      </c>
      <c r="K10" s="124" t="s">
        <v>376</v>
      </c>
      <c r="L10" s="120">
        <v>58755</v>
      </c>
      <c r="M10" s="120">
        <v>22180</v>
      </c>
      <c r="N10" s="125" t="s">
        <v>429</v>
      </c>
      <c r="O10" s="124" t="s">
        <v>430</v>
      </c>
      <c r="P10" s="120">
        <v>14310</v>
      </c>
      <c r="Q10" s="120">
        <v>9379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348</v>
      </c>
      <c r="B11" s="133" t="s">
        <v>373</v>
      </c>
      <c r="C11" s="118" t="s">
        <v>374</v>
      </c>
      <c r="D11" s="120">
        <f t="shared" si="0"/>
        <v>261473</v>
      </c>
      <c r="E11" s="120">
        <f t="shared" si="1"/>
        <v>73058</v>
      </c>
      <c r="F11" s="125" t="s">
        <v>371</v>
      </c>
      <c r="G11" s="124" t="s">
        <v>372</v>
      </c>
      <c r="H11" s="120">
        <v>184019</v>
      </c>
      <c r="I11" s="120">
        <v>45400</v>
      </c>
      <c r="J11" s="125" t="s">
        <v>413</v>
      </c>
      <c r="K11" s="124" t="s">
        <v>414</v>
      </c>
      <c r="L11" s="120">
        <v>77454</v>
      </c>
      <c r="M11" s="120">
        <v>27658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348</v>
      </c>
      <c r="B12" s="133" t="s">
        <v>385</v>
      </c>
      <c r="C12" s="118" t="s">
        <v>386</v>
      </c>
      <c r="D12" s="130">
        <f t="shared" si="0"/>
        <v>657071</v>
      </c>
      <c r="E12" s="130">
        <f t="shared" si="1"/>
        <v>0</v>
      </c>
      <c r="F12" s="119" t="s">
        <v>383</v>
      </c>
      <c r="G12" s="118" t="s">
        <v>384</v>
      </c>
      <c r="H12" s="130">
        <v>608842</v>
      </c>
      <c r="I12" s="130">
        <v>0</v>
      </c>
      <c r="J12" s="119" t="s">
        <v>411</v>
      </c>
      <c r="K12" s="118" t="s">
        <v>412</v>
      </c>
      <c r="L12" s="130">
        <v>48229</v>
      </c>
      <c r="M12" s="130">
        <v>0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348</v>
      </c>
      <c r="B13" s="133" t="s">
        <v>351</v>
      </c>
      <c r="C13" s="118" t="s">
        <v>352</v>
      </c>
      <c r="D13" s="130">
        <f t="shared" si="0"/>
        <v>427266</v>
      </c>
      <c r="E13" s="130">
        <f t="shared" si="1"/>
        <v>0</v>
      </c>
      <c r="F13" s="119" t="s">
        <v>349</v>
      </c>
      <c r="G13" s="118" t="s">
        <v>350</v>
      </c>
      <c r="H13" s="130">
        <v>305477</v>
      </c>
      <c r="I13" s="130">
        <v>0</v>
      </c>
      <c r="J13" s="119" t="s">
        <v>409</v>
      </c>
      <c r="K13" s="118" t="s">
        <v>410</v>
      </c>
      <c r="L13" s="130">
        <v>121789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348</v>
      </c>
      <c r="B14" s="133" t="s">
        <v>365</v>
      </c>
      <c r="C14" s="118" t="s">
        <v>366</v>
      </c>
      <c r="D14" s="130">
        <f t="shared" si="0"/>
        <v>529035</v>
      </c>
      <c r="E14" s="130">
        <f t="shared" si="1"/>
        <v>260156</v>
      </c>
      <c r="F14" s="119" t="s">
        <v>363</v>
      </c>
      <c r="G14" s="118" t="s">
        <v>364</v>
      </c>
      <c r="H14" s="130">
        <v>396169</v>
      </c>
      <c r="I14" s="130">
        <v>222243</v>
      </c>
      <c r="J14" s="119" t="s">
        <v>407</v>
      </c>
      <c r="K14" s="118" t="s">
        <v>408</v>
      </c>
      <c r="L14" s="130">
        <v>132866</v>
      </c>
      <c r="M14" s="130">
        <v>0</v>
      </c>
      <c r="N14" s="119" t="s">
        <v>409</v>
      </c>
      <c r="O14" s="118" t="s">
        <v>410</v>
      </c>
      <c r="P14" s="130">
        <v>0</v>
      </c>
      <c r="Q14" s="130">
        <v>37913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348</v>
      </c>
      <c r="B15" s="133" t="s">
        <v>391</v>
      </c>
      <c r="C15" s="118" t="s">
        <v>392</v>
      </c>
      <c r="D15" s="130">
        <f t="shared" si="0"/>
        <v>243582</v>
      </c>
      <c r="E15" s="130">
        <f t="shared" si="1"/>
        <v>13049</v>
      </c>
      <c r="F15" s="119" t="s">
        <v>389</v>
      </c>
      <c r="G15" s="118" t="s">
        <v>390</v>
      </c>
      <c r="H15" s="130">
        <v>193585</v>
      </c>
      <c r="I15" s="130">
        <v>9973</v>
      </c>
      <c r="J15" s="119" t="s">
        <v>397</v>
      </c>
      <c r="K15" s="118" t="s">
        <v>398</v>
      </c>
      <c r="L15" s="130">
        <v>49997</v>
      </c>
      <c r="M15" s="130">
        <v>3076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348</v>
      </c>
      <c r="B16" s="133" t="s">
        <v>395</v>
      </c>
      <c r="C16" s="118" t="s">
        <v>396</v>
      </c>
      <c r="D16" s="130">
        <f t="shared" si="0"/>
        <v>221995</v>
      </c>
      <c r="E16" s="130">
        <f t="shared" si="1"/>
        <v>92825</v>
      </c>
      <c r="F16" s="119" t="s">
        <v>393</v>
      </c>
      <c r="G16" s="118" t="s">
        <v>394</v>
      </c>
      <c r="H16" s="130">
        <v>176258</v>
      </c>
      <c r="I16" s="130">
        <v>77600</v>
      </c>
      <c r="J16" s="119" t="s">
        <v>399</v>
      </c>
      <c r="K16" s="118" t="s">
        <v>400</v>
      </c>
      <c r="L16" s="130">
        <v>34582</v>
      </c>
      <c r="M16" s="130">
        <v>15225</v>
      </c>
      <c r="N16" s="119" t="s">
        <v>415</v>
      </c>
      <c r="O16" s="118" t="s">
        <v>416</v>
      </c>
      <c r="P16" s="130">
        <v>11155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348</v>
      </c>
      <c r="B17" s="133" t="s">
        <v>353</v>
      </c>
      <c r="C17" s="118" t="s">
        <v>354</v>
      </c>
      <c r="D17" s="130">
        <f t="shared" si="0"/>
        <v>0</v>
      </c>
      <c r="E17" s="130">
        <f t="shared" si="1"/>
        <v>160484</v>
      </c>
      <c r="F17" s="119" t="s">
        <v>349</v>
      </c>
      <c r="G17" s="118" t="s">
        <v>350</v>
      </c>
      <c r="H17" s="130">
        <v>0</v>
      </c>
      <c r="I17" s="130">
        <v>69812</v>
      </c>
      <c r="J17" s="119" t="s">
        <v>399</v>
      </c>
      <c r="K17" s="118" t="s">
        <v>400</v>
      </c>
      <c r="L17" s="130">
        <v>0</v>
      </c>
      <c r="M17" s="130">
        <v>90672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</sheetData>
  <sheetProtection/>
  <autoFilter ref="A6:DU17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116</v>
      </c>
      <c r="D2" s="25" t="s">
        <v>0</v>
      </c>
      <c r="E2" s="117" t="s">
        <v>117</v>
      </c>
      <c r="F2" s="3"/>
      <c r="G2" s="3"/>
      <c r="H2" s="3"/>
      <c r="I2" s="3"/>
      <c r="J2" s="3"/>
      <c r="K2" s="3"/>
      <c r="L2" s="3" t="str">
        <f>LEFT(D2,2)</f>
        <v>15</v>
      </c>
      <c r="M2" s="3" t="str">
        <f>IF(L2&lt;&gt;"",VLOOKUP(L2,$AK$6:$AL$52,2,FALSE),"-")</f>
        <v>新潟県</v>
      </c>
      <c r="N2" s="3"/>
      <c r="O2" s="3"/>
      <c r="AC2" s="5">
        <f>IF(VALUE(D2)=0,0,1)</f>
        <v>1</v>
      </c>
      <c r="AD2" s="35" t="str">
        <f>IF(AC2=0,"",VLOOKUP(D2,'廃棄物事業経費（歳入）'!B7:C663,2,FALSE))</f>
        <v>合計</v>
      </c>
      <c r="AE2" s="35"/>
      <c r="AF2" s="36">
        <f>IF(AC2=0,1,IF(ISERROR(AD2),1,0))</f>
        <v>0</v>
      </c>
      <c r="AH2" s="99" t="s">
        <v>223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222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66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118</v>
      </c>
      <c r="C6" s="143"/>
      <c r="D6" s="137"/>
      <c r="E6" s="13" t="s">
        <v>97</v>
      </c>
      <c r="F6" s="14" t="s">
        <v>98</v>
      </c>
      <c r="H6" s="138" t="s">
        <v>119</v>
      </c>
      <c r="I6" s="139"/>
      <c r="J6" s="139"/>
      <c r="K6" s="169"/>
      <c r="L6" s="13" t="s">
        <v>97</v>
      </c>
      <c r="M6" s="13" t="s">
        <v>98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120</v>
      </c>
      <c r="AL6" s="28" t="s">
        <v>67</v>
      </c>
    </row>
    <row r="7" spans="2:38" ht="19.5" customHeight="1">
      <c r="B7" s="170" t="s">
        <v>102</v>
      </c>
      <c r="C7" s="171"/>
      <c r="D7" s="171"/>
      <c r="E7" s="17">
        <f aca="true" t="shared" si="0" ref="E7:E12">AF7</f>
        <v>3500753</v>
      </c>
      <c r="F7" s="17">
        <f aca="true" t="shared" si="1" ref="F7:F12">AF14</f>
        <v>306752</v>
      </c>
      <c r="H7" s="172" t="s">
        <v>114</v>
      </c>
      <c r="I7" s="172" t="s">
        <v>121</v>
      </c>
      <c r="J7" s="138" t="s">
        <v>104</v>
      </c>
      <c r="K7" s="183"/>
      <c r="L7" s="17">
        <f aca="true" t="shared" si="2" ref="L7:L12">AF21</f>
        <v>2649</v>
      </c>
      <c r="M7" s="17">
        <f aca="true" t="shared" si="3" ref="M7:M12">AF42</f>
        <v>265914</v>
      </c>
      <c r="AC7" s="15" t="s">
        <v>102</v>
      </c>
      <c r="AD7" s="40" t="s">
        <v>122</v>
      </c>
      <c r="AE7" s="39" t="s">
        <v>123</v>
      </c>
      <c r="AF7" s="35">
        <f ca="1">IF(AF$2=0,INDIRECT("'"&amp;AD7&amp;"'!"&amp;AE7&amp;$AI$2),0)</f>
        <v>3500753</v>
      </c>
      <c r="AG7" s="39"/>
      <c r="AH7" s="99" t="str">
        <f>+'廃棄物事業経費（歳入）'!B7</f>
        <v>15000</v>
      </c>
      <c r="AI7" s="2">
        <v>7</v>
      </c>
      <c r="AK7" s="26" t="s">
        <v>124</v>
      </c>
      <c r="AL7" s="28" t="s">
        <v>68</v>
      </c>
    </row>
    <row r="8" spans="2:38" ht="19.5" customHeight="1">
      <c r="B8" s="170" t="s">
        <v>125</v>
      </c>
      <c r="C8" s="171"/>
      <c r="D8" s="171"/>
      <c r="E8" s="17">
        <f t="shared" si="0"/>
        <v>19234</v>
      </c>
      <c r="F8" s="17">
        <f t="shared" si="1"/>
        <v>94500</v>
      </c>
      <c r="H8" s="173"/>
      <c r="I8" s="173"/>
      <c r="J8" s="138" t="s">
        <v>105</v>
      </c>
      <c r="K8" s="169"/>
      <c r="L8" s="17">
        <f t="shared" si="2"/>
        <v>8347951</v>
      </c>
      <c r="M8" s="17">
        <f t="shared" si="3"/>
        <v>308652</v>
      </c>
      <c r="AC8" s="15" t="s">
        <v>125</v>
      </c>
      <c r="AD8" s="40" t="s">
        <v>122</v>
      </c>
      <c r="AE8" s="39" t="s">
        <v>126</v>
      </c>
      <c r="AF8" s="35">
        <f aca="true" ca="1" t="shared" si="4" ref="AF8:AF38">IF(AF$2=0,INDIRECT("'"&amp;AD8&amp;"'!"&amp;AE8&amp;$AI$2),0)</f>
        <v>19234</v>
      </c>
      <c r="AG8" s="39"/>
      <c r="AH8" s="99" t="str">
        <f>+'廃棄物事業経費（歳入）'!B8</f>
        <v>15100</v>
      </c>
      <c r="AI8" s="2">
        <v>8</v>
      </c>
      <c r="AK8" s="26" t="s">
        <v>127</v>
      </c>
      <c r="AL8" s="28" t="s">
        <v>69</v>
      </c>
    </row>
    <row r="9" spans="2:38" ht="19.5" customHeight="1">
      <c r="B9" s="170" t="s">
        <v>103</v>
      </c>
      <c r="C9" s="171"/>
      <c r="D9" s="171"/>
      <c r="E9" s="17">
        <f t="shared" si="0"/>
        <v>5231847</v>
      </c>
      <c r="F9" s="17">
        <f t="shared" si="1"/>
        <v>42400</v>
      </c>
      <c r="H9" s="173"/>
      <c r="I9" s="173"/>
      <c r="J9" s="138" t="s">
        <v>106</v>
      </c>
      <c r="K9" s="183"/>
      <c r="L9" s="17">
        <f t="shared" si="2"/>
        <v>1599029</v>
      </c>
      <c r="M9" s="17">
        <f t="shared" si="3"/>
        <v>0</v>
      </c>
      <c r="AC9" s="15" t="s">
        <v>103</v>
      </c>
      <c r="AD9" s="40" t="s">
        <v>122</v>
      </c>
      <c r="AE9" s="39" t="s">
        <v>128</v>
      </c>
      <c r="AF9" s="35">
        <f ca="1" t="shared" si="4"/>
        <v>5231847</v>
      </c>
      <c r="AG9" s="39"/>
      <c r="AH9" s="99" t="str">
        <f>+'廃棄物事業経費（歳入）'!B9</f>
        <v>15202</v>
      </c>
      <c r="AI9" s="2">
        <v>9</v>
      </c>
      <c r="AK9" s="26" t="s">
        <v>129</v>
      </c>
      <c r="AL9" s="28" t="s">
        <v>70</v>
      </c>
    </row>
    <row r="10" spans="2:38" ht="19.5" customHeight="1">
      <c r="B10" s="170" t="s">
        <v>130</v>
      </c>
      <c r="C10" s="171"/>
      <c r="D10" s="171"/>
      <c r="E10" s="17">
        <f t="shared" si="0"/>
        <v>5018233</v>
      </c>
      <c r="F10" s="17">
        <f t="shared" si="1"/>
        <v>1067321</v>
      </c>
      <c r="H10" s="173"/>
      <c r="I10" s="174"/>
      <c r="J10" s="138" t="s">
        <v>64</v>
      </c>
      <c r="K10" s="183"/>
      <c r="L10" s="17">
        <f t="shared" si="2"/>
        <v>294288</v>
      </c>
      <c r="M10" s="17">
        <f t="shared" si="3"/>
        <v>0</v>
      </c>
      <c r="AC10" s="15" t="s">
        <v>130</v>
      </c>
      <c r="AD10" s="40" t="s">
        <v>122</v>
      </c>
      <c r="AE10" s="39" t="s">
        <v>131</v>
      </c>
      <c r="AF10" s="35">
        <f ca="1" t="shared" si="4"/>
        <v>5018233</v>
      </c>
      <c r="AG10" s="39"/>
      <c r="AH10" s="99" t="str">
        <f>+'廃棄物事業経費（歳入）'!B10</f>
        <v>15204</v>
      </c>
      <c r="AI10" s="2">
        <v>10</v>
      </c>
      <c r="AK10" s="26" t="s">
        <v>132</v>
      </c>
      <c r="AL10" s="28" t="s">
        <v>71</v>
      </c>
    </row>
    <row r="11" spans="2:38" ht="19.5" customHeight="1">
      <c r="B11" s="170" t="s">
        <v>133</v>
      </c>
      <c r="C11" s="171"/>
      <c r="D11" s="171"/>
      <c r="E11" s="17">
        <f t="shared" si="0"/>
        <v>2494295</v>
      </c>
      <c r="F11" s="17">
        <f t="shared" si="1"/>
        <v>1071962</v>
      </c>
      <c r="H11" s="173"/>
      <c r="I11" s="175" t="s">
        <v>100</v>
      </c>
      <c r="J11" s="175"/>
      <c r="K11" s="175"/>
      <c r="L11" s="17">
        <f t="shared" si="2"/>
        <v>124353</v>
      </c>
      <c r="M11" s="17">
        <f t="shared" si="3"/>
        <v>5206</v>
      </c>
      <c r="AC11" s="15" t="s">
        <v>133</v>
      </c>
      <c r="AD11" s="40" t="s">
        <v>122</v>
      </c>
      <c r="AE11" s="39" t="s">
        <v>134</v>
      </c>
      <c r="AF11" s="35">
        <f ca="1" t="shared" si="4"/>
        <v>2494295</v>
      </c>
      <c r="AG11" s="39"/>
      <c r="AH11" s="99" t="str">
        <f>+'廃棄物事業経費（歳入）'!B11</f>
        <v>15205</v>
      </c>
      <c r="AI11" s="2">
        <v>11</v>
      </c>
      <c r="AK11" s="26" t="s">
        <v>135</v>
      </c>
      <c r="AL11" s="28" t="s">
        <v>72</v>
      </c>
    </row>
    <row r="12" spans="2:38" ht="19.5" customHeight="1">
      <c r="B12" s="170" t="s">
        <v>64</v>
      </c>
      <c r="C12" s="171"/>
      <c r="D12" s="171"/>
      <c r="E12" s="17">
        <f t="shared" si="0"/>
        <v>1792981</v>
      </c>
      <c r="F12" s="17">
        <f t="shared" si="1"/>
        <v>116980</v>
      </c>
      <c r="H12" s="173"/>
      <c r="I12" s="175" t="s">
        <v>136</v>
      </c>
      <c r="J12" s="175"/>
      <c r="K12" s="175"/>
      <c r="L12" s="17">
        <f t="shared" si="2"/>
        <v>372648</v>
      </c>
      <c r="M12" s="17">
        <f t="shared" si="3"/>
        <v>0</v>
      </c>
      <c r="AC12" s="15" t="s">
        <v>64</v>
      </c>
      <c r="AD12" s="40" t="s">
        <v>122</v>
      </c>
      <c r="AE12" s="39" t="s">
        <v>137</v>
      </c>
      <c r="AF12" s="35">
        <f ca="1" t="shared" si="4"/>
        <v>1792981</v>
      </c>
      <c r="AG12" s="39"/>
      <c r="AH12" s="99" t="str">
        <f>+'廃棄物事業経費（歳入）'!B12</f>
        <v>15206</v>
      </c>
      <c r="AI12" s="2">
        <v>12</v>
      </c>
      <c r="AK12" s="26" t="s">
        <v>138</v>
      </c>
      <c r="AL12" s="28" t="s">
        <v>73</v>
      </c>
    </row>
    <row r="13" spans="2:38" ht="19.5" customHeight="1">
      <c r="B13" s="176" t="s">
        <v>139</v>
      </c>
      <c r="C13" s="177"/>
      <c r="D13" s="177"/>
      <c r="E13" s="18">
        <f>SUM(E7:E12)</f>
        <v>18057343</v>
      </c>
      <c r="F13" s="18">
        <f>SUM(F7:F12)</f>
        <v>2699915</v>
      </c>
      <c r="H13" s="173"/>
      <c r="I13" s="142" t="s">
        <v>115</v>
      </c>
      <c r="J13" s="178"/>
      <c r="K13" s="179"/>
      <c r="L13" s="19">
        <f>SUM(L7:L12)</f>
        <v>10740918</v>
      </c>
      <c r="M13" s="19">
        <f>SUM(M7:M12)</f>
        <v>579772</v>
      </c>
      <c r="AC13" s="15" t="s">
        <v>99</v>
      </c>
      <c r="AD13" s="40" t="s">
        <v>122</v>
      </c>
      <c r="AE13" s="39" t="s">
        <v>140</v>
      </c>
      <c r="AF13" s="35">
        <f ca="1" t="shared" si="4"/>
        <v>22184410</v>
      </c>
      <c r="AG13" s="39"/>
      <c r="AH13" s="99" t="str">
        <f>+'廃棄物事業経費（歳入）'!B13</f>
        <v>15208</v>
      </c>
      <c r="AI13" s="2">
        <v>13</v>
      </c>
      <c r="AK13" s="26" t="s">
        <v>141</v>
      </c>
      <c r="AL13" s="28" t="s">
        <v>74</v>
      </c>
    </row>
    <row r="14" spans="2:38" ht="19.5" customHeight="1">
      <c r="B14" s="20"/>
      <c r="C14" s="180" t="s">
        <v>142</v>
      </c>
      <c r="D14" s="181"/>
      <c r="E14" s="22">
        <f>E13-E11</f>
        <v>15563048</v>
      </c>
      <c r="F14" s="22">
        <f>F13-F11</f>
        <v>1627953</v>
      </c>
      <c r="H14" s="174"/>
      <c r="I14" s="20"/>
      <c r="J14" s="24"/>
      <c r="K14" s="21" t="s">
        <v>142</v>
      </c>
      <c r="L14" s="23">
        <f>L13-L12</f>
        <v>10368270</v>
      </c>
      <c r="M14" s="23">
        <f>M13-M12</f>
        <v>579772</v>
      </c>
      <c r="AC14" s="15" t="s">
        <v>102</v>
      </c>
      <c r="AD14" s="40" t="s">
        <v>122</v>
      </c>
      <c r="AE14" s="39" t="s">
        <v>143</v>
      </c>
      <c r="AF14" s="35">
        <f ca="1" t="shared" si="4"/>
        <v>306752</v>
      </c>
      <c r="AG14" s="39"/>
      <c r="AH14" s="99" t="str">
        <f>+'廃棄物事業経費（歳入）'!B14</f>
        <v>15209</v>
      </c>
      <c r="AI14" s="2">
        <v>14</v>
      </c>
      <c r="AK14" s="26" t="s">
        <v>144</v>
      </c>
      <c r="AL14" s="28" t="s">
        <v>75</v>
      </c>
    </row>
    <row r="15" spans="2:38" ht="19.5" customHeight="1">
      <c r="B15" s="170" t="s">
        <v>99</v>
      </c>
      <c r="C15" s="171"/>
      <c r="D15" s="171"/>
      <c r="E15" s="17">
        <f>AF13</f>
        <v>22184410</v>
      </c>
      <c r="F15" s="17">
        <f>AF20</f>
        <v>4230912</v>
      </c>
      <c r="H15" s="172" t="s">
        <v>145</v>
      </c>
      <c r="I15" s="172" t="s">
        <v>146</v>
      </c>
      <c r="J15" s="16" t="s">
        <v>107</v>
      </c>
      <c r="K15" s="27"/>
      <c r="L15" s="17">
        <f aca="true" t="shared" si="5" ref="L15:L28">AF27</f>
        <v>2378357</v>
      </c>
      <c r="M15" s="17">
        <f aca="true" t="shared" si="6" ref="M15:M28">AF48</f>
        <v>869709</v>
      </c>
      <c r="AC15" s="15" t="s">
        <v>125</v>
      </c>
      <c r="AD15" s="40" t="s">
        <v>122</v>
      </c>
      <c r="AE15" s="39" t="s">
        <v>147</v>
      </c>
      <c r="AF15" s="35">
        <f ca="1" t="shared" si="4"/>
        <v>94500</v>
      </c>
      <c r="AG15" s="39"/>
      <c r="AH15" s="99" t="str">
        <f>+'廃棄物事業経費（歳入）'!B15</f>
        <v>15210</v>
      </c>
      <c r="AI15" s="2">
        <v>15</v>
      </c>
      <c r="AK15" s="26" t="s">
        <v>148</v>
      </c>
      <c r="AL15" s="28" t="s">
        <v>76</v>
      </c>
    </row>
    <row r="16" spans="2:38" ht="19.5" customHeight="1">
      <c r="B16" s="176" t="s">
        <v>65</v>
      </c>
      <c r="C16" s="184"/>
      <c r="D16" s="184"/>
      <c r="E16" s="18">
        <f>SUM(E13,E15)</f>
        <v>40241753</v>
      </c>
      <c r="F16" s="18">
        <f>SUM(F13,F15)</f>
        <v>6930827</v>
      </c>
      <c r="H16" s="186"/>
      <c r="I16" s="173"/>
      <c r="J16" s="173" t="s">
        <v>149</v>
      </c>
      <c r="K16" s="13" t="s">
        <v>108</v>
      </c>
      <c r="L16" s="17">
        <f t="shared" si="5"/>
        <v>465757</v>
      </c>
      <c r="M16" s="17">
        <f t="shared" si="6"/>
        <v>24357</v>
      </c>
      <c r="AC16" s="15" t="s">
        <v>103</v>
      </c>
      <c r="AD16" s="40" t="s">
        <v>122</v>
      </c>
      <c r="AE16" s="39" t="s">
        <v>150</v>
      </c>
      <c r="AF16" s="35">
        <f ca="1" t="shared" si="4"/>
        <v>42400</v>
      </c>
      <c r="AG16" s="39"/>
      <c r="AH16" s="99" t="str">
        <f>+'廃棄物事業経費（歳入）'!B16</f>
        <v>15211</v>
      </c>
      <c r="AI16" s="2">
        <v>16</v>
      </c>
      <c r="AK16" s="26" t="s">
        <v>151</v>
      </c>
      <c r="AL16" s="28" t="s">
        <v>77</v>
      </c>
    </row>
    <row r="17" spans="2:38" ht="19.5" customHeight="1">
      <c r="B17" s="20"/>
      <c r="C17" s="180" t="s">
        <v>142</v>
      </c>
      <c r="D17" s="181"/>
      <c r="E17" s="22">
        <f>SUM(E14:E15)</f>
        <v>37747458</v>
      </c>
      <c r="F17" s="22">
        <f>SUM(F14:F15)</f>
        <v>5858865</v>
      </c>
      <c r="H17" s="186"/>
      <c r="I17" s="173"/>
      <c r="J17" s="173"/>
      <c r="K17" s="13" t="s">
        <v>109</v>
      </c>
      <c r="L17" s="17">
        <f t="shared" si="5"/>
        <v>1603546</v>
      </c>
      <c r="M17" s="17">
        <f t="shared" si="6"/>
        <v>238562</v>
      </c>
      <c r="AC17" s="15" t="s">
        <v>130</v>
      </c>
      <c r="AD17" s="40" t="s">
        <v>122</v>
      </c>
      <c r="AE17" s="39" t="s">
        <v>152</v>
      </c>
      <c r="AF17" s="35">
        <f ca="1" t="shared" si="4"/>
        <v>1067321</v>
      </c>
      <c r="AG17" s="39"/>
      <c r="AH17" s="99" t="str">
        <f>+'廃棄物事業経費（歳入）'!B17</f>
        <v>15212</v>
      </c>
      <c r="AI17" s="2">
        <v>17</v>
      </c>
      <c r="AK17" s="26" t="s">
        <v>153</v>
      </c>
      <c r="AL17" s="28" t="s">
        <v>78</v>
      </c>
    </row>
    <row r="18" spans="8:38" ht="19.5" customHeight="1">
      <c r="H18" s="186"/>
      <c r="I18" s="174"/>
      <c r="J18" s="174"/>
      <c r="K18" s="13" t="s">
        <v>110</v>
      </c>
      <c r="L18" s="17">
        <f t="shared" si="5"/>
        <v>239368</v>
      </c>
      <c r="M18" s="17">
        <f t="shared" si="6"/>
        <v>0</v>
      </c>
      <c r="AC18" s="15" t="s">
        <v>133</v>
      </c>
      <c r="AD18" s="40" t="s">
        <v>122</v>
      </c>
      <c r="AE18" s="39" t="s">
        <v>154</v>
      </c>
      <c r="AF18" s="35">
        <f ca="1" t="shared" si="4"/>
        <v>1071962</v>
      </c>
      <c r="AG18" s="39"/>
      <c r="AH18" s="99" t="str">
        <f>+'廃棄物事業経費（歳入）'!B18</f>
        <v>15213</v>
      </c>
      <c r="AI18" s="2">
        <v>18</v>
      </c>
      <c r="AK18" s="26" t="s">
        <v>155</v>
      </c>
      <c r="AL18" s="28" t="s">
        <v>79</v>
      </c>
    </row>
    <row r="19" spans="8:38" ht="19.5" customHeight="1">
      <c r="H19" s="186"/>
      <c r="I19" s="172" t="s">
        <v>156</v>
      </c>
      <c r="J19" s="138" t="s">
        <v>111</v>
      </c>
      <c r="K19" s="183"/>
      <c r="L19" s="17">
        <f t="shared" si="5"/>
        <v>374951</v>
      </c>
      <c r="M19" s="17">
        <f t="shared" si="6"/>
        <v>33668</v>
      </c>
      <c r="AC19" s="15" t="s">
        <v>64</v>
      </c>
      <c r="AD19" s="40" t="s">
        <v>122</v>
      </c>
      <c r="AE19" s="39" t="s">
        <v>157</v>
      </c>
      <c r="AF19" s="35">
        <f ca="1" t="shared" si="4"/>
        <v>116980</v>
      </c>
      <c r="AG19" s="39"/>
      <c r="AH19" s="99" t="str">
        <f>+'廃棄物事業経費（歳入）'!B19</f>
        <v>15216</v>
      </c>
      <c r="AI19" s="2">
        <v>19</v>
      </c>
      <c r="AK19" s="26" t="s">
        <v>158</v>
      </c>
      <c r="AL19" s="28" t="s">
        <v>80</v>
      </c>
    </row>
    <row r="20" spans="2:38" ht="19.5" customHeight="1">
      <c r="B20" s="170" t="s">
        <v>159</v>
      </c>
      <c r="C20" s="182"/>
      <c r="D20" s="182"/>
      <c r="E20" s="29">
        <f>E11</f>
        <v>2494295</v>
      </c>
      <c r="F20" s="29">
        <f>F11</f>
        <v>1071962</v>
      </c>
      <c r="H20" s="186"/>
      <c r="I20" s="173"/>
      <c r="J20" s="138" t="s">
        <v>112</v>
      </c>
      <c r="K20" s="183"/>
      <c r="L20" s="17">
        <f t="shared" si="5"/>
        <v>6532201</v>
      </c>
      <c r="M20" s="17">
        <f t="shared" si="6"/>
        <v>1958108</v>
      </c>
      <c r="AC20" s="15" t="s">
        <v>99</v>
      </c>
      <c r="AD20" s="40" t="s">
        <v>122</v>
      </c>
      <c r="AE20" s="39" t="s">
        <v>160</v>
      </c>
      <c r="AF20" s="35">
        <f ca="1" t="shared" si="4"/>
        <v>4230912</v>
      </c>
      <c r="AG20" s="39"/>
      <c r="AH20" s="99" t="str">
        <f>+'廃棄物事業経費（歳入）'!B20</f>
        <v>15217</v>
      </c>
      <c r="AI20" s="2">
        <v>20</v>
      </c>
      <c r="AK20" s="26" t="s">
        <v>161</v>
      </c>
      <c r="AL20" s="28" t="s">
        <v>81</v>
      </c>
    </row>
    <row r="21" spans="2:38" ht="19.5" customHeight="1">
      <c r="B21" s="170" t="s">
        <v>162</v>
      </c>
      <c r="C21" s="170"/>
      <c r="D21" s="170"/>
      <c r="E21" s="29">
        <f>L12+L27</f>
        <v>2479985</v>
      </c>
      <c r="F21" s="29">
        <f>M12+M27</f>
        <v>1062583</v>
      </c>
      <c r="H21" s="186"/>
      <c r="I21" s="174"/>
      <c r="J21" s="138" t="s">
        <v>113</v>
      </c>
      <c r="K21" s="183"/>
      <c r="L21" s="17">
        <f t="shared" si="5"/>
        <v>505808</v>
      </c>
      <c r="M21" s="17">
        <f t="shared" si="6"/>
        <v>79</v>
      </c>
      <c r="AB21" s="28" t="s">
        <v>97</v>
      </c>
      <c r="AC21" s="15" t="s">
        <v>163</v>
      </c>
      <c r="AD21" s="40" t="s">
        <v>164</v>
      </c>
      <c r="AE21" s="39" t="s">
        <v>123</v>
      </c>
      <c r="AF21" s="35">
        <f ca="1" t="shared" si="4"/>
        <v>2649</v>
      </c>
      <c r="AG21" s="39"/>
      <c r="AH21" s="99" t="str">
        <f>+'廃棄物事業経費（歳入）'!B21</f>
        <v>15218</v>
      </c>
      <c r="AI21" s="2">
        <v>21</v>
      </c>
      <c r="AK21" s="26" t="s">
        <v>165</v>
      </c>
      <c r="AL21" s="28" t="s">
        <v>82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101</v>
      </c>
      <c r="J22" s="185"/>
      <c r="K22" s="183"/>
      <c r="L22" s="17">
        <f t="shared" si="5"/>
        <v>0</v>
      </c>
      <c r="M22" s="17">
        <f t="shared" si="6"/>
        <v>0</v>
      </c>
      <c r="AB22" s="28" t="s">
        <v>97</v>
      </c>
      <c r="AC22" s="15" t="s">
        <v>166</v>
      </c>
      <c r="AD22" s="40" t="s">
        <v>164</v>
      </c>
      <c r="AE22" s="39" t="s">
        <v>126</v>
      </c>
      <c r="AF22" s="35">
        <f ca="1" t="shared" si="4"/>
        <v>8347951</v>
      </c>
      <c r="AH22" s="99" t="str">
        <f>+'廃棄物事業経費（歳入）'!B22</f>
        <v>15222</v>
      </c>
      <c r="AI22" s="2">
        <v>22</v>
      </c>
      <c r="AK22" s="26" t="s">
        <v>167</v>
      </c>
      <c r="AL22" s="28" t="s">
        <v>83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168</v>
      </c>
      <c r="J23" s="142" t="s">
        <v>111</v>
      </c>
      <c r="K23" s="179"/>
      <c r="L23" s="17">
        <f t="shared" si="5"/>
        <v>6914658</v>
      </c>
      <c r="M23" s="17">
        <f t="shared" si="6"/>
        <v>1228090</v>
      </c>
      <c r="AB23" s="28" t="s">
        <v>97</v>
      </c>
      <c r="AC23" s="1" t="s">
        <v>169</v>
      </c>
      <c r="AD23" s="40" t="s">
        <v>164</v>
      </c>
      <c r="AE23" s="34" t="s">
        <v>128</v>
      </c>
      <c r="AF23" s="35">
        <f ca="1" t="shared" si="4"/>
        <v>1599029</v>
      </c>
      <c r="AH23" s="99" t="str">
        <f>+'廃棄物事業経費（歳入）'!B23</f>
        <v>15223</v>
      </c>
      <c r="AI23" s="2">
        <v>23</v>
      </c>
      <c r="AK23" s="26" t="s">
        <v>170</v>
      </c>
      <c r="AL23" s="28" t="s">
        <v>84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112</v>
      </c>
      <c r="K24" s="183"/>
      <c r="L24" s="17">
        <f t="shared" si="5"/>
        <v>5717002</v>
      </c>
      <c r="M24" s="17">
        <f t="shared" si="6"/>
        <v>710130</v>
      </c>
      <c r="AB24" s="28" t="s">
        <v>97</v>
      </c>
      <c r="AC24" s="15" t="s">
        <v>64</v>
      </c>
      <c r="AD24" s="40" t="s">
        <v>164</v>
      </c>
      <c r="AE24" s="39" t="s">
        <v>131</v>
      </c>
      <c r="AF24" s="35">
        <f ca="1" t="shared" si="4"/>
        <v>294288</v>
      </c>
      <c r="AH24" s="99" t="str">
        <f>+'廃棄物事業経費（歳入）'!B24</f>
        <v>15224</v>
      </c>
      <c r="AI24" s="2">
        <v>24</v>
      </c>
      <c r="AK24" s="26" t="s">
        <v>171</v>
      </c>
      <c r="AL24" s="28" t="s">
        <v>85</v>
      </c>
    </row>
    <row r="25" spans="8:38" ht="19.5" customHeight="1">
      <c r="H25" s="186"/>
      <c r="I25" s="173"/>
      <c r="J25" s="138" t="s">
        <v>113</v>
      </c>
      <c r="K25" s="183"/>
      <c r="L25" s="17">
        <f t="shared" si="5"/>
        <v>1006021</v>
      </c>
      <c r="M25" s="17">
        <f t="shared" si="6"/>
        <v>14888</v>
      </c>
      <c r="AB25" s="28" t="s">
        <v>97</v>
      </c>
      <c r="AC25" s="15" t="s">
        <v>100</v>
      </c>
      <c r="AD25" s="40" t="s">
        <v>164</v>
      </c>
      <c r="AE25" s="39" t="s">
        <v>134</v>
      </c>
      <c r="AF25" s="35">
        <f ca="1" t="shared" si="4"/>
        <v>124353</v>
      </c>
      <c r="AH25" s="99" t="str">
        <f>+'廃棄物事業経費（歳入）'!B25</f>
        <v>15225</v>
      </c>
      <c r="AI25" s="2">
        <v>25</v>
      </c>
      <c r="AK25" s="26" t="s">
        <v>172</v>
      </c>
      <c r="AL25" s="28" t="s">
        <v>86</v>
      </c>
    </row>
    <row r="26" spans="8:38" ht="19.5" customHeight="1">
      <c r="H26" s="186"/>
      <c r="I26" s="174"/>
      <c r="J26" s="188" t="s">
        <v>64</v>
      </c>
      <c r="K26" s="189"/>
      <c r="L26" s="17">
        <f t="shared" si="5"/>
        <v>531275</v>
      </c>
      <c r="M26" s="17">
        <f t="shared" si="6"/>
        <v>60738</v>
      </c>
      <c r="AB26" s="28" t="s">
        <v>97</v>
      </c>
      <c r="AC26" s="1" t="s">
        <v>136</v>
      </c>
      <c r="AD26" s="40" t="s">
        <v>164</v>
      </c>
      <c r="AE26" s="34" t="s">
        <v>137</v>
      </c>
      <c r="AF26" s="35">
        <f ca="1" t="shared" si="4"/>
        <v>372648</v>
      </c>
      <c r="AH26" s="99" t="str">
        <f>+'廃棄物事業経費（歳入）'!B26</f>
        <v>15226</v>
      </c>
      <c r="AI26" s="2">
        <v>26</v>
      </c>
      <c r="AK26" s="26" t="s">
        <v>173</v>
      </c>
      <c r="AL26" s="28" t="s">
        <v>87</v>
      </c>
    </row>
    <row r="27" spans="8:38" ht="19.5" customHeight="1">
      <c r="H27" s="186"/>
      <c r="I27" s="138" t="s">
        <v>136</v>
      </c>
      <c r="J27" s="185"/>
      <c r="K27" s="183"/>
      <c r="L27" s="17">
        <f t="shared" si="5"/>
        <v>2107337</v>
      </c>
      <c r="M27" s="17">
        <f t="shared" si="6"/>
        <v>1062583</v>
      </c>
      <c r="AB27" s="28" t="s">
        <v>97</v>
      </c>
      <c r="AC27" s="1" t="s">
        <v>174</v>
      </c>
      <c r="AD27" s="40" t="s">
        <v>164</v>
      </c>
      <c r="AE27" s="34" t="s">
        <v>175</v>
      </c>
      <c r="AF27" s="35">
        <f ca="1" t="shared" si="4"/>
        <v>2378357</v>
      </c>
      <c r="AH27" s="99" t="str">
        <f>+'廃棄物事業経費（歳入）'!B27</f>
        <v>15227</v>
      </c>
      <c r="AI27" s="2">
        <v>27</v>
      </c>
      <c r="AK27" s="26" t="s">
        <v>176</v>
      </c>
      <c r="AL27" s="28" t="s">
        <v>88</v>
      </c>
    </row>
    <row r="28" spans="8:38" ht="19.5" customHeight="1">
      <c r="H28" s="186"/>
      <c r="I28" s="138" t="s">
        <v>96</v>
      </c>
      <c r="J28" s="185"/>
      <c r="K28" s="183"/>
      <c r="L28" s="17">
        <f t="shared" si="5"/>
        <v>30841</v>
      </c>
      <c r="M28" s="17">
        <f t="shared" si="6"/>
        <v>820</v>
      </c>
      <c r="AB28" s="28" t="s">
        <v>97</v>
      </c>
      <c r="AC28" s="1" t="s">
        <v>177</v>
      </c>
      <c r="AD28" s="40" t="s">
        <v>164</v>
      </c>
      <c r="AE28" s="34" t="s">
        <v>143</v>
      </c>
      <c r="AF28" s="35">
        <f ca="1" t="shared" si="4"/>
        <v>465757</v>
      </c>
      <c r="AH28" s="99" t="str">
        <f>+'廃棄物事業経費（歳入）'!B28</f>
        <v>15307</v>
      </c>
      <c r="AI28" s="2">
        <v>28</v>
      </c>
      <c r="AK28" s="26" t="s">
        <v>178</v>
      </c>
      <c r="AL28" s="28" t="s">
        <v>89</v>
      </c>
    </row>
    <row r="29" spans="8:38" ht="19.5" customHeight="1">
      <c r="H29" s="186"/>
      <c r="I29" s="142" t="s">
        <v>115</v>
      </c>
      <c r="J29" s="178"/>
      <c r="K29" s="179"/>
      <c r="L29" s="19">
        <f>SUM(L15:L28)</f>
        <v>28407122</v>
      </c>
      <c r="M29" s="19">
        <f>SUM(M15:M28)</f>
        <v>6201732</v>
      </c>
      <c r="AB29" s="28" t="s">
        <v>97</v>
      </c>
      <c r="AC29" s="1" t="s">
        <v>179</v>
      </c>
      <c r="AD29" s="40" t="s">
        <v>164</v>
      </c>
      <c r="AE29" s="34" t="s">
        <v>147</v>
      </c>
      <c r="AF29" s="35">
        <f ca="1" t="shared" si="4"/>
        <v>1603546</v>
      </c>
      <c r="AH29" s="99" t="str">
        <f>+'廃棄物事業経費（歳入）'!B29</f>
        <v>15342</v>
      </c>
      <c r="AI29" s="2">
        <v>29</v>
      </c>
      <c r="AK29" s="26" t="s">
        <v>180</v>
      </c>
      <c r="AL29" s="28" t="s">
        <v>90</v>
      </c>
    </row>
    <row r="30" spans="8:38" ht="19.5" customHeight="1">
      <c r="H30" s="187"/>
      <c r="I30" s="20"/>
      <c r="J30" s="24"/>
      <c r="K30" s="21" t="s">
        <v>142</v>
      </c>
      <c r="L30" s="23">
        <f>L29-L27</f>
        <v>26299785</v>
      </c>
      <c r="M30" s="23">
        <f>M29-M27</f>
        <v>5139149</v>
      </c>
      <c r="AB30" s="28" t="s">
        <v>97</v>
      </c>
      <c r="AC30" s="1" t="s">
        <v>181</v>
      </c>
      <c r="AD30" s="40" t="s">
        <v>164</v>
      </c>
      <c r="AE30" s="34" t="s">
        <v>150</v>
      </c>
      <c r="AF30" s="35">
        <f ca="1" t="shared" si="4"/>
        <v>239368</v>
      </c>
      <c r="AH30" s="99" t="str">
        <f>+'廃棄物事業経費（歳入）'!B30</f>
        <v>15361</v>
      </c>
      <c r="AI30" s="2">
        <v>30</v>
      </c>
      <c r="AK30" s="26" t="s">
        <v>182</v>
      </c>
      <c r="AL30" s="28" t="s">
        <v>91</v>
      </c>
    </row>
    <row r="31" spans="8:38" ht="19.5" customHeight="1">
      <c r="H31" s="138" t="s">
        <v>64</v>
      </c>
      <c r="I31" s="185"/>
      <c r="J31" s="185"/>
      <c r="K31" s="183"/>
      <c r="L31" s="17">
        <f>AF41</f>
        <v>1093713</v>
      </c>
      <c r="M31" s="17">
        <f>AF62</f>
        <v>149323</v>
      </c>
      <c r="AB31" s="28" t="s">
        <v>97</v>
      </c>
      <c r="AC31" s="1" t="s">
        <v>183</v>
      </c>
      <c r="AD31" s="40" t="s">
        <v>164</v>
      </c>
      <c r="AE31" s="34" t="s">
        <v>154</v>
      </c>
      <c r="AF31" s="35">
        <f ca="1" t="shared" si="4"/>
        <v>374951</v>
      </c>
      <c r="AH31" s="99" t="str">
        <f>+'廃棄物事業経費（歳入）'!B31</f>
        <v>15385</v>
      </c>
      <c r="AI31" s="2">
        <v>31</v>
      </c>
      <c r="AK31" s="26" t="s">
        <v>184</v>
      </c>
      <c r="AL31" s="28" t="s">
        <v>92</v>
      </c>
    </row>
    <row r="32" spans="8:38" ht="19.5" customHeight="1">
      <c r="H32" s="142" t="s">
        <v>65</v>
      </c>
      <c r="I32" s="178"/>
      <c r="J32" s="178"/>
      <c r="K32" s="179"/>
      <c r="L32" s="19">
        <f>SUM(L13,L29,L31)</f>
        <v>40241753</v>
      </c>
      <c r="M32" s="19">
        <f>SUM(M13,M29,M31)</f>
        <v>6930827</v>
      </c>
      <c r="AB32" s="28" t="s">
        <v>97</v>
      </c>
      <c r="AC32" s="1" t="s">
        <v>185</v>
      </c>
      <c r="AD32" s="40" t="s">
        <v>164</v>
      </c>
      <c r="AE32" s="34" t="s">
        <v>157</v>
      </c>
      <c r="AF32" s="35">
        <f ca="1" t="shared" si="4"/>
        <v>6532201</v>
      </c>
      <c r="AH32" s="99" t="str">
        <f>+'廃棄物事業経費（歳入）'!B32</f>
        <v>15405</v>
      </c>
      <c r="AI32" s="2">
        <v>32</v>
      </c>
      <c r="AK32" s="26" t="s">
        <v>186</v>
      </c>
      <c r="AL32" s="28" t="s">
        <v>93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142</v>
      </c>
      <c r="L33" s="23">
        <f>SUM(L14,L30,L31)</f>
        <v>37761768</v>
      </c>
      <c r="M33" s="23">
        <f>SUM(M14,M30,M31)</f>
        <v>5868244</v>
      </c>
      <c r="AB33" s="28" t="s">
        <v>97</v>
      </c>
      <c r="AC33" s="1" t="s">
        <v>187</v>
      </c>
      <c r="AD33" s="40" t="s">
        <v>164</v>
      </c>
      <c r="AE33" s="34" t="s">
        <v>160</v>
      </c>
      <c r="AF33" s="35">
        <f ca="1" t="shared" si="4"/>
        <v>505808</v>
      </c>
      <c r="AH33" s="99" t="str">
        <f>+'廃棄物事業経費（歳入）'!B33</f>
        <v>15461</v>
      </c>
      <c r="AI33" s="2">
        <v>33</v>
      </c>
      <c r="AK33" s="26" t="s">
        <v>188</v>
      </c>
      <c r="AL33" s="28" t="s">
        <v>94</v>
      </c>
    </row>
    <row r="34" spans="2:38" ht="14.25">
      <c r="B34" s="28"/>
      <c r="C34" s="28"/>
      <c r="D34" s="28"/>
      <c r="E34" s="28"/>
      <c r="F34" s="28"/>
      <c r="G34" s="28"/>
      <c r="AB34" s="28" t="s">
        <v>97</v>
      </c>
      <c r="AC34" s="15" t="s">
        <v>101</v>
      </c>
      <c r="AD34" s="40" t="s">
        <v>164</v>
      </c>
      <c r="AE34" s="34" t="s">
        <v>189</v>
      </c>
      <c r="AF34" s="35">
        <f ca="1" t="shared" si="4"/>
        <v>0</v>
      </c>
      <c r="AH34" s="99" t="str">
        <f>+'廃棄物事業経費（歳入）'!B34</f>
        <v>15482</v>
      </c>
      <c r="AI34" s="2">
        <v>34</v>
      </c>
      <c r="AK34" s="26" t="s">
        <v>190</v>
      </c>
      <c r="AL34" s="28" t="s">
        <v>95</v>
      </c>
    </row>
    <row r="35" spans="28:38" ht="14.25" hidden="1">
      <c r="AB35" s="28" t="s">
        <v>97</v>
      </c>
      <c r="AC35" s="1" t="s">
        <v>191</v>
      </c>
      <c r="AD35" s="40" t="s">
        <v>164</v>
      </c>
      <c r="AE35" s="34" t="s">
        <v>192</v>
      </c>
      <c r="AF35" s="35">
        <f ca="1" t="shared" si="4"/>
        <v>6914658</v>
      </c>
      <c r="AH35" s="99" t="str">
        <f>+'廃棄物事業経費（歳入）'!B35</f>
        <v>15504</v>
      </c>
      <c r="AI35" s="2">
        <v>35</v>
      </c>
      <c r="AK35" s="26" t="s">
        <v>312</v>
      </c>
      <c r="AL35" s="28" t="s">
        <v>330</v>
      </c>
    </row>
    <row r="36" spans="28:38" ht="14.25" hidden="1">
      <c r="AB36" s="28" t="s">
        <v>97</v>
      </c>
      <c r="AC36" s="1" t="s">
        <v>193</v>
      </c>
      <c r="AD36" s="40" t="s">
        <v>164</v>
      </c>
      <c r="AE36" s="34" t="s">
        <v>194</v>
      </c>
      <c r="AF36" s="35">
        <f ca="1" t="shared" si="4"/>
        <v>5717002</v>
      </c>
      <c r="AH36" s="99" t="str">
        <f>+'廃棄物事業経費（歳入）'!B36</f>
        <v>15581</v>
      </c>
      <c r="AI36" s="2">
        <v>36</v>
      </c>
      <c r="AK36" s="26" t="s">
        <v>313</v>
      </c>
      <c r="AL36" s="28" t="s">
        <v>331</v>
      </c>
    </row>
    <row r="37" spans="28:38" ht="14.25" hidden="1">
      <c r="AB37" s="28" t="s">
        <v>97</v>
      </c>
      <c r="AC37" s="1" t="s">
        <v>195</v>
      </c>
      <c r="AD37" s="40" t="s">
        <v>164</v>
      </c>
      <c r="AE37" s="34" t="s">
        <v>196</v>
      </c>
      <c r="AF37" s="35">
        <f ca="1" t="shared" si="4"/>
        <v>1006021</v>
      </c>
      <c r="AH37" s="99" t="str">
        <f>+'廃棄物事業経費（歳入）'!B37</f>
        <v>15586</v>
      </c>
      <c r="AI37" s="2">
        <v>37</v>
      </c>
      <c r="AK37" s="26" t="s">
        <v>314</v>
      </c>
      <c r="AL37" s="28" t="s">
        <v>332</v>
      </c>
    </row>
    <row r="38" spans="28:38" ht="14.25" hidden="1">
      <c r="AB38" s="28" t="s">
        <v>97</v>
      </c>
      <c r="AC38" s="1" t="s">
        <v>64</v>
      </c>
      <c r="AD38" s="40" t="s">
        <v>164</v>
      </c>
      <c r="AE38" s="34" t="s">
        <v>197</v>
      </c>
      <c r="AF38" s="34">
        <f ca="1" t="shared" si="4"/>
        <v>531275</v>
      </c>
      <c r="AH38" s="99" t="str">
        <f>+'廃棄物事業経費（歳入）'!B38</f>
        <v>15828</v>
      </c>
      <c r="AI38" s="2">
        <v>38</v>
      </c>
      <c r="AK38" s="26" t="s">
        <v>315</v>
      </c>
      <c r="AL38" s="28" t="s">
        <v>333</v>
      </c>
    </row>
    <row r="39" spans="28:38" ht="14.25" hidden="1">
      <c r="AB39" s="28" t="s">
        <v>97</v>
      </c>
      <c r="AC39" s="1" t="s">
        <v>136</v>
      </c>
      <c r="AD39" s="40" t="s">
        <v>164</v>
      </c>
      <c r="AE39" s="34" t="s">
        <v>198</v>
      </c>
      <c r="AF39" s="34">
        <f aca="true" ca="1" t="shared" si="7" ref="AF39:AF62">IF(AF$2=0,INDIRECT("'"&amp;AD39&amp;"'!"&amp;AE39&amp;$AI$2),0)</f>
        <v>2107337</v>
      </c>
      <c r="AH39" s="99" t="str">
        <f>+'廃棄物事業経費（歳入）'!B39</f>
        <v>15832</v>
      </c>
      <c r="AI39" s="2">
        <v>39</v>
      </c>
      <c r="AK39" s="26" t="s">
        <v>316</v>
      </c>
      <c r="AL39" s="28" t="s">
        <v>334</v>
      </c>
    </row>
    <row r="40" spans="28:38" ht="14.25" hidden="1">
      <c r="AB40" s="28" t="s">
        <v>97</v>
      </c>
      <c r="AC40" s="1" t="s">
        <v>96</v>
      </c>
      <c r="AD40" s="40" t="s">
        <v>164</v>
      </c>
      <c r="AE40" s="34" t="s">
        <v>199</v>
      </c>
      <c r="AF40" s="34">
        <f ca="1" t="shared" si="7"/>
        <v>30841</v>
      </c>
      <c r="AH40" s="99" t="str">
        <f>+'廃棄物事業経費（歳入）'!B40</f>
        <v>15838</v>
      </c>
      <c r="AI40" s="2">
        <v>40</v>
      </c>
      <c r="AK40" s="26" t="s">
        <v>317</v>
      </c>
      <c r="AL40" s="28" t="s">
        <v>335</v>
      </c>
    </row>
    <row r="41" spans="28:38" ht="14.25" hidden="1">
      <c r="AB41" s="28" t="s">
        <v>97</v>
      </c>
      <c r="AC41" s="1" t="s">
        <v>64</v>
      </c>
      <c r="AD41" s="40" t="s">
        <v>164</v>
      </c>
      <c r="AE41" s="34" t="s">
        <v>200</v>
      </c>
      <c r="AF41" s="34">
        <f ca="1" t="shared" si="7"/>
        <v>1093713</v>
      </c>
      <c r="AH41" s="99" t="str">
        <f>+'廃棄物事業経費（歳入）'!B41</f>
        <v>15893</v>
      </c>
      <c r="AI41" s="2">
        <v>41</v>
      </c>
      <c r="AK41" s="26" t="s">
        <v>318</v>
      </c>
      <c r="AL41" s="28" t="s">
        <v>336</v>
      </c>
    </row>
    <row r="42" spans="28:38" ht="14.25" hidden="1">
      <c r="AB42" s="28" t="s">
        <v>98</v>
      </c>
      <c r="AC42" s="15" t="s">
        <v>163</v>
      </c>
      <c r="AD42" s="40" t="s">
        <v>164</v>
      </c>
      <c r="AE42" s="34" t="s">
        <v>201</v>
      </c>
      <c r="AF42" s="34">
        <f ca="1" t="shared" si="7"/>
        <v>265914</v>
      </c>
      <c r="AH42" s="99" t="str">
        <f>+'廃棄物事業経費（歳入）'!B42</f>
        <v>15900</v>
      </c>
      <c r="AI42" s="2">
        <v>42</v>
      </c>
      <c r="AK42" s="26" t="s">
        <v>319</v>
      </c>
      <c r="AL42" s="28" t="s">
        <v>337</v>
      </c>
    </row>
    <row r="43" spans="28:38" ht="14.25" hidden="1">
      <c r="AB43" s="28" t="s">
        <v>98</v>
      </c>
      <c r="AC43" s="15" t="s">
        <v>166</v>
      </c>
      <c r="AD43" s="40" t="s">
        <v>164</v>
      </c>
      <c r="AE43" s="34" t="s">
        <v>202</v>
      </c>
      <c r="AF43" s="34">
        <f ca="1" t="shared" si="7"/>
        <v>308652</v>
      </c>
      <c r="AH43" s="99" t="str">
        <f>+'廃棄物事業経費（歳入）'!B43</f>
        <v>15906</v>
      </c>
      <c r="AI43" s="2">
        <v>43</v>
      </c>
      <c r="AK43" s="26" t="s">
        <v>320</v>
      </c>
      <c r="AL43" s="28" t="s">
        <v>338</v>
      </c>
    </row>
    <row r="44" spans="28:38" ht="14.25" hidden="1">
      <c r="AB44" s="28" t="s">
        <v>98</v>
      </c>
      <c r="AC44" s="1" t="s">
        <v>169</v>
      </c>
      <c r="AD44" s="40" t="s">
        <v>164</v>
      </c>
      <c r="AE44" s="34" t="s">
        <v>203</v>
      </c>
      <c r="AF44" s="34">
        <f ca="1" t="shared" si="7"/>
        <v>0</v>
      </c>
      <c r="AH44" s="99" t="str">
        <f>+'廃棄物事業経費（歳入）'!B44</f>
        <v>15912</v>
      </c>
      <c r="AI44" s="2">
        <v>44</v>
      </c>
      <c r="AK44" s="26" t="s">
        <v>321</v>
      </c>
      <c r="AL44" s="28" t="s">
        <v>339</v>
      </c>
    </row>
    <row r="45" spans="28:38" ht="14.25" hidden="1">
      <c r="AB45" s="28" t="s">
        <v>98</v>
      </c>
      <c r="AC45" s="15" t="s">
        <v>64</v>
      </c>
      <c r="AD45" s="40" t="s">
        <v>164</v>
      </c>
      <c r="AE45" s="34" t="s">
        <v>204</v>
      </c>
      <c r="AF45" s="34">
        <f ca="1" t="shared" si="7"/>
        <v>0</v>
      </c>
      <c r="AH45" s="99" t="str">
        <f>+'廃棄物事業経費（歳入）'!B45</f>
        <v>15940</v>
      </c>
      <c r="AI45" s="2">
        <v>45</v>
      </c>
      <c r="AK45" s="26" t="s">
        <v>322</v>
      </c>
      <c r="AL45" s="28" t="s">
        <v>340</v>
      </c>
    </row>
    <row r="46" spans="28:38" ht="14.25" hidden="1">
      <c r="AB46" s="28" t="s">
        <v>98</v>
      </c>
      <c r="AC46" s="15" t="s">
        <v>100</v>
      </c>
      <c r="AD46" s="40" t="s">
        <v>164</v>
      </c>
      <c r="AE46" s="34" t="s">
        <v>205</v>
      </c>
      <c r="AF46" s="34">
        <f ca="1" t="shared" si="7"/>
        <v>5206</v>
      </c>
      <c r="AH46" s="99" t="str">
        <f>+'廃棄物事業経費（歳入）'!B46</f>
        <v>15947</v>
      </c>
      <c r="AI46" s="2">
        <v>46</v>
      </c>
      <c r="AK46" s="26" t="s">
        <v>323</v>
      </c>
      <c r="AL46" s="28" t="s">
        <v>341</v>
      </c>
    </row>
    <row r="47" spans="28:38" ht="14.25" hidden="1">
      <c r="AB47" s="28" t="s">
        <v>98</v>
      </c>
      <c r="AC47" s="1" t="s">
        <v>136</v>
      </c>
      <c r="AD47" s="40" t="s">
        <v>164</v>
      </c>
      <c r="AE47" s="34" t="s">
        <v>206</v>
      </c>
      <c r="AF47" s="34">
        <f ca="1" t="shared" si="7"/>
        <v>0</v>
      </c>
      <c r="AH47" s="99" t="str">
        <f>+'廃棄物事業経費（歳入）'!B47</f>
        <v>15948</v>
      </c>
      <c r="AI47" s="2">
        <v>47</v>
      </c>
      <c r="AK47" s="26" t="s">
        <v>324</v>
      </c>
      <c r="AL47" s="28" t="s">
        <v>342</v>
      </c>
    </row>
    <row r="48" spans="28:38" ht="14.25" hidden="1">
      <c r="AB48" s="28" t="s">
        <v>98</v>
      </c>
      <c r="AC48" s="1" t="s">
        <v>174</v>
      </c>
      <c r="AD48" s="40" t="s">
        <v>164</v>
      </c>
      <c r="AE48" s="34" t="s">
        <v>207</v>
      </c>
      <c r="AF48" s="34">
        <f ca="1" t="shared" si="7"/>
        <v>869709</v>
      </c>
      <c r="AH48" s="99" t="e">
        <f>+廃棄物事業経費（歳入）!#REF!</f>
        <v>#REF!</v>
      </c>
      <c r="AI48" s="2">
        <v>48</v>
      </c>
      <c r="AK48" s="26" t="s">
        <v>325</v>
      </c>
      <c r="AL48" s="28" t="s">
        <v>343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98</v>
      </c>
      <c r="AC49" s="1" t="s">
        <v>177</v>
      </c>
      <c r="AD49" s="40" t="s">
        <v>164</v>
      </c>
      <c r="AE49" s="34" t="s">
        <v>208</v>
      </c>
      <c r="AF49" s="34">
        <f ca="1" t="shared" si="7"/>
        <v>24357</v>
      </c>
      <c r="AG49" s="28"/>
      <c r="AH49" s="99" t="e">
        <f>+廃棄物事業経費（歳入）!#REF!</f>
        <v>#REF!</v>
      </c>
      <c r="AI49" s="2">
        <v>49</v>
      </c>
      <c r="AK49" s="26" t="s">
        <v>326</v>
      </c>
      <c r="AL49" s="28" t="s">
        <v>344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98</v>
      </c>
      <c r="AC50" s="1" t="s">
        <v>179</v>
      </c>
      <c r="AD50" s="40" t="s">
        <v>164</v>
      </c>
      <c r="AE50" s="34" t="s">
        <v>209</v>
      </c>
      <c r="AF50" s="34">
        <f ca="1" t="shared" si="7"/>
        <v>238562</v>
      </c>
      <c r="AG50" s="28"/>
      <c r="AH50" s="99" t="e">
        <f>+廃棄物事業経費（歳入）!#REF!</f>
        <v>#REF!</v>
      </c>
      <c r="AI50" s="2">
        <v>50</v>
      </c>
      <c r="AK50" s="26" t="s">
        <v>327</v>
      </c>
      <c r="AL50" s="28" t="s">
        <v>345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98</v>
      </c>
      <c r="AC51" s="1" t="s">
        <v>181</v>
      </c>
      <c r="AD51" s="40" t="s">
        <v>164</v>
      </c>
      <c r="AE51" s="34" t="s">
        <v>210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328</v>
      </c>
      <c r="AL51" s="28" t="s">
        <v>346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98</v>
      </c>
      <c r="AC52" s="1" t="s">
        <v>183</v>
      </c>
      <c r="AD52" s="40" t="s">
        <v>164</v>
      </c>
      <c r="AE52" s="34" t="s">
        <v>211</v>
      </c>
      <c r="AF52" s="34">
        <f ca="1" t="shared" si="7"/>
        <v>33668</v>
      </c>
      <c r="AG52" s="28"/>
      <c r="AH52" s="99" t="e">
        <f>+廃棄物事業経費（歳入）!#REF!</f>
        <v>#REF!</v>
      </c>
      <c r="AI52" s="2">
        <v>52</v>
      </c>
      <c r="AK52" s="26" t="s">
        <v>329</v>
      </c>
      <c r="AL52" s="28" t="s">
        <v>347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98</v>
      </c>
      <c r="AC53" s="1" t="s">
        <v>185</v>
      </c>
      <c r="AD53" s="40" t="s">
        <v>164</v>
      </c>
      <c r="AE53" s="34" t="s">
        <v>212</v>
      </c>
      <c r="AF53" s="34">
        <f ca="1" t="shared" si="7"/>
        <v>1958108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98</v>
      </c>
      <c r="AC54" s="1" t="s">
        <v>187</v>
      </c>
      <c r="AD54" s="40" t="s">
        <v>164</v>
      </c>
      <c r="AE54" s="34" t="s">
        <v>213</v>
      </c>
      <c r="AF54" s="34">
        <f ca="1" t="shared" si="7"/>
        <v>79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98</v>
      </c>
      <c r="AC55" s="15" t="s">
        <v>101</v>
      </c>
      <c r="AD55" s="40" t="s">
        <v>164</v>
      </c>
      <c r="AE55" s="34" t="s">
        <v>214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98</v>
      </c>
      <c r="AC56" s="1" t="s">
        <v>191</v>
      </c>
      <c r="AD56" s="40" t="s">
        <v>164</v>
      </c>
      <c r="AE56" s="34" t="s">
        <v>215</v>
      </c>
      <c r="AF56" s="34">
        <f ca="1" t="shared" si="7"/>
        <v>1228090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98</v>
      </c>
      <c r="AC57" s="1" t="s">
        <v>193</v>
      </c>
      <c r="AD57" s="40" t="s">
        <v>164</v>
      </c>
      <c r="AE57" s="34" t="s">
        <v>216</v>
      </c>
      <c r="AF57" s="34">
        <f ca="1" t="shared" si="7"/>
        <v>710130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98</v>
      </c>
      <c r="AC58" s="1" t="s">
        <v>195</v>
      </c>
      <c r="AD58" s="40" t="s">
        <v>164</v>
      </c>
      <c r="AE58" s="34" t="s">
        <v>217</v>
      </c>
      <c r="AF58" s="34">
        <f ca="1" t="shared" si="7"/>
        <v>14888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98</v>
      </c>
      <c r="AC59" s="1" t="s">
        <v>64</v>
      </c>
      <c r="AD59" s="40" t="s">
        <v>164</v>
      </c>
      <c r="AE59" s="34" t="s">
        <v>218</v>
      </c>
      <c r="AF59" s="34">
        <f ca="1" t="shared" si="7"/>
        <v>60738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98</v>
      </c>
      <c r="AC60" s="1" t="s">
        <v>136</v>
      </c>
      <c r="AD60" s="40" t="s">
        <v>164</v>
      </c>
      <c r="AE60" s="34" t="s">
        <v>219</v>
      </c>
      <c r="AF60" s="34">
        <f ca="1" t="shared" si="7"/>
        <v>1062583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98</v>
      </c>
      <c r="AC61" s="1" t="s">
        <v>96</v>
      </c>
      <c r="AD61" s="40" t="s">
        <v>164</v>
      </c>
      <c r="AE61" s="34" t="s">
        <v>220</v>
      </c>
      <c r="AF61" s="34">
        <f ca="1" t="shared" si="7"/>
        <v>820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98</v>
      </c>
      <c r="AC62" s="1" t="s">
        <v>64</v>
      </c>
      <c r="AD62" s="40" t="s">
        <v>164</v>
      </c>
      <c r="AE62" s="34" t="s">
        <v>221</v>
      </c>
      <c r="AF62" s="34">
        <f ca="1" t="shared" si="7"/>
        <v>149323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+'廃棄物事業経費（歳入）'!B48</f>
        <v>0</v>
      </c>
      <c r="AI2385" s="2">
        <v>2385</v>
      </c>
    </row>
    <row r="2386" spans="34:35" ht="14.25" hidden="1">
      <c r="AH2386" s="99">
        <f>+'廃棄物事業経費（歳入）'!B49</f>
        <v>0</v>
      </c>
      <c r="AI2386" s="2">
        <v>2386</v>
      </c>
    </row>
    <row r="2387" spans="34:35" ht="14.25" hidden="1">
      <c r="AH2387" s="99">
        <f>+'廃棄物事業経費（歳入）'!B50</f>
        <v>0</v>
      </c>
      <c r="AI2387" s="2">
        <v>2387</v>
      </c>
    </row>
    <row r="2388" spans="34:35" ht="14.25" hidden="1">
      <c r="AH2388" s="99">
        <f>+'廃棄物事業経費（歳入）'!B51</f>
        <v>0</v>
      </c>
      <c r="AI2388" s="2">
        <v>2388</v>
      </c>
    </row>
    <row r="2389" spans="34:35" ht="14.25" hidden="1">
      <c r="AH2389" s="99">
        <f>+'廃棄物事業経費（歳入）'!B52</f>
        <v>0</v>
      </c>
      <c r="AI2389" s="2">
        <v>2389</v>
      </c>
    </row>
    <row r="2390" spans="34:35" ht="14.25" hidden="1">
      <c r="AH2390" s="99">
        <f>+'廃棄物事業経費（歳入）'!B53</f>
        <v>0</v>
      </c>
      <c r="AI2390" s="2">
        <v>2390</v>
      </c>
    </row>
    <row r="2391" spans="34:35" ht="14.25" hidden="1">
      <c r="AH2391" s="99">
        <f>+'廃棄物事業経費（歳入）'!B54</f>
        <v>0</v>
      </c>
      <c r="AI2391" s="2">
        <v>2391</v>
      </c>
    </row>
    <row r="2392" spans="34:35" ht="14.25" hidden="1">
      <c r="AH2392" s="99">
        <f>+'廃棄物事業経費（歳入）'!B55</f>
        <v>0</v>
      </c>
      <c r="AI2392" s="2">
        <v>2392</v>
      </c>
    </row>
    <row r="2393" spans="34:35" ht="14.25" hidden="1">
      <c r="AH2393" s="99">
        <f>+'廃棄物事業経費（歳入）'!B56</f>
        <v>0</v>
      </c>
      <c r="AI2393" s="2">
        <v>2393</v>
      </c>
    </row>
    <row r="2394" spans="34:35" ht="14.25" hidden="1">
      <c r="AH2394" s="99">
        <f>+'廃棄物事業経費（歳入）'!B57</f>
        <v>0</v>
      </c>
      <c r="AI2394" s="2">
        <v>2394</v>
      </c>
    </row>
    <row r="2395" spans="34:35" ht="14.25" hidden="1">
      <c r="AH2395" s="99">
        <f>+'廃棄物事業経費（歳入）'!B58</f>
        <v>0</v>
      </c>
      <c r="AI2395" s="2">
        <v>2395</v>
      </c>
    </row>
    <row r="2396" spans="34:35" ht="14.25" hidden="1">
      <c r="AH2396" s="99">
        <f>+'廃棄物事業経費（歳入）'!B59</f>
        <v>0</v>
      </c>
      <c r="AI2396" s="2">
        <v>2396</v>
      </c>
    </row>
    <row r="2397" spans="34:35" ht="14.25" hidden="1">
      <c r="AH2397" s="99">
        <f>+'廃棄物事業経費（歳入）'!B60</f>
        <v>0</v>
      </c>
      <c r="AI2397" s="2">
        <v>2397</v>
      </c>
    </row>
    <row r="2398" spans="34:35" ht="14.25" hidden="1">
      <c r="AH2398" s="99">
        <f>+'廃棄物事業経費（歳入）'!B61</f>
        <v>0</v>
      </c>
      <c r="AI2398" s="2">
        <v>2398</v>
      </c>
    </row>
    <row r="2399" spans="34:35" ht="14.25" hidden="1">
      <c r="AH2399" s="99">
        <f>+'廃棄物事業経費（歳入）'!B62</f>
        <v>0</v>
      </c>
      <c r="AI2399" s="2">
        <v>2399</v>
      </c>
    </row>
    <row r="2400" spans="34:35" ht="14.25" hidden="1">
      <c r="AH2400" s="99">
        <f>+'廃棄物事業経費（歳入）'!B63</f>
        <v>0</v>
      </c>
      <c r="AI2400" s="2">
        <v>2400</v>
      </c>
    </row>
    <row r="2401" spans="34:35" ht="14.25" hidden="1">
      <c r="AH2401" s="99">
        <f>+'廃棄物事業経費（歳入）'!B64</f>
        <v>0</v>
      </c>
      <c r="AI2401" s="2">
        <v>2401</v>
      </c>
    </row>
    <row r="2402" spans="34:35" ht="14.25" hidden="1">
      <c r="AH2402" s="99">
        <f>+'廃棄物事業経費（歳入）'!B65</f>
        <v>0</v>
      </c>
      <c r="AI2402" s="2">
        <v>2402</v>
      </c>
    </row>
    <row r="2403" spans="34:35" ht="14.25" hidden="1">
      <c r="AH2403" s="99">
        <f>+'廃棄物事業経費（歳入）'!B66</f>
        <v>0</v>
      </c>
      <c r="AI2403" s="2">
        <v>2403</v>
      </c>
    </row>
    <row r="2404" spans="34:35" ht="14.25" hidden="1">
      <c r="AH2404" s="99">
        <f>+'廃棄物事業経費（歳入）'!B67</f>
        <v>0</v>
      </c>
      <c r="AI2404" s="2">
        <v>2404</v>
      </c>
    </row>
    <row r="2405" spans="34:35" ht="14.25" hidden="1">
      <c r="AH2405" s="99">
        <f>+'廃棄物事業経費（歳入）'!B68</f>
        <v>0</v>
      </c>
      <c r="AI2405" s="2">
        <v>2405</v>
      </c>
    </row>
    <row r="2406" spans="34:35" ht="14.25" hidden="1">
      <c r="AH2406" s="99">
        <f>+'廃棄物事業経費（歳入）'!B69</f>
        <v>0</v>
      </c>
      <c r="AI2406" s="2">
        <v>2406</v>
      </c>
    </row>
    <row r="2407" spans="34:35" ht="14.25" hidden="1">
      <c r="AH2407" s="99">
        <f>+'廃棄物事業経費（歳入）'!B70</f>
        <v>0</v>
      </c>
      <c r="AI2407" s="2">
        <v>2407</v>
      </c>
    </row>
    <row r="2408" spans="34:35" ht="14.25" hidden="1">
      <c r="AH2408" s="99">
        <f>+'廃棄物事業経費（歳入）'!B71</f>
        <v>0</v>
      </c>
      <c r="AI2408" s="2">
        <v>2408</v>
      </c>
    </row>
    <row r="2409" spans="34:35" ht="14.25" hidden="1">
      <c r="AH2409" s="99">
        <f>+'廃棄物事業経費（歳入）'!B72</f>
        <v>0</v>
      </c>
      <c r="AI2409" s="2">
        <v>2409</v>
      </c>
    </row>
    <row r="2410" spans="34:35" ht="14.25" hidden="1">
      <c r="AH2410" s="99">
        <f>+'廃棄物事業経費（歳入）'!B73</f>
        <v>0</v>
      </c>
      <c r="AI2410" s="2">
        <v>2410</v>
      </c>
    </row>
    <row r="2411" spans="34:35" ht="14.25" hidden="1">
      <c r="AH2411" s="99">
        <f>+'廃棄物事業経費（歳入）'!B74</f>
        <v>0</v>
      </c>
      <c r="AI2411" s="2">
        <v>2411</v>
      </c>
    </row>
    <row r="2412" spans="34:35" ht="14.25" hidden="1">
      <c r="AH2412" s="99">
        <f>+'廃棄物事業経費（歳入）'!B75</f>
        <v>0</v>
      </c>
      <c r="AI2412" s="2">
        <v>2412</v>
      </c>
    </row>
    <row r="2413" spans="34:35" ht="14.25" hidden="1">
      <c r="AH2413" s="99">
        <f>+'廃棄物事業経費（歳入）'!B76</f>
        <v>0</v>
      </c>
      <c r="AI2413" s="2">
        <v>2413</v>
      </c>
    </row>
    <row r="2414" spans="34:35" ht="14.25" hidden="1">
      <c r="AH2414" s="99">
        <f>+'廃棄物事業経費（歳入）'!B77</f>
        <v>0</v>
      </c>
      <c r="AI2414" s="2">
        <v>2414</v>
      </c>
    </row>
    <row r="2415" spans="34:35" ht="14.25" hidden="1">
      <c r="AH2415" s="99">
        <f>+'廃棄物事業経費（歳入）'!B78</f>
        <v>0</v>
      </c>
      <c r="AI2415" s="2">
        <v>2415</v>
      </c>
    </row>
    <row r="2416" spans="34:35" ht="14.25" hidden="1">
      <c r="AH2416" s="99">
        <f>+'廃棄物事業経費（歳入）'!B79</f>
        <v>0</v>
      </c>
      <c r="AI2416" s="2">
        <v>2416</v>
      </c>
    </row>
    <row r="2417" spans="34:35" ht="14.25" hidden="1">
      <c r="AH2417" s="99">
        <f>+'廃棄物事業経費（歳入）'!B80</f>
        <v>0</v>
      </c>
      <c r="AI2417" s="2">
        <v>2417</v>
      </c>
    </row>
    <row r="2418" spans="34:35" ht="14.25" hidden="1">
      <c r="AH2418" s="99">
        <f>+'廃棄物事業経費（歳入）'!B81</f>
        <v>0</v>
      </c>
      <c r="AI2418" s="2">
        <v>2418</v>
      </c>
    </row>
    <row r="2419" spans="34:35" ht="14.25" hidden="1">
      <c r="AH2419" s="99">
        <f>+'廃棄物事業経費（歳入）'!B82</f>
        <v>0</v>
      </c>
      <c r="AI2419" s="2">
        <v>2419</v>
      </c>
    </row>
    <row r="2420" spans="34:35" ht="14.25" hidden="1">
      <c r="AH2420" s="99">
        <f>+'廃棄物事業経費（歳入）'!B83</f>
        <v>0</v>
      </c>
      <c r="AI2420" s="2">
        <v>2420</v>
      </c>
    </row>
    <row r="2421" spans="34:35" ht="14.25" hidden="1">
      <c r="AH2421" s="99">
        <f>+'廃棄物事業経費（歳入）'!B84</f>
        <v>0</v>
      </c>
      <c r="AI2421" s="2">
        <v>2421</v>
      </c>
    </row>
    <row r="2422" spans="34:35" ht="14.25" hidden="1">
      <c r="AH2422" s="99">
        <f>+'廃棄物事業経費（歳入）'!B85</f>
        <v>0</v>
      </c>
      <c r="AI2422" s="2">
        <v>2422</v>
      </c>
    </row>
    <row r="2423" spans="34:35" ht="14.25" hidden="1">
      <c r="AH2423" s="99">
        <f>+'廃棄物事業経費（歳入）'!B86</f>
        <v>0</v>
      </c>
      <c r="AI2423" s="2">
        <v>2423</v>
      </c>
    </row>
    <row r="2424" spans="34:35" ht="14.25" hidden="1">
      <c r="AH2424" s="99">
        <f>+'廃棄物事業経費（歳入）'!B87</f>
        <v>0</v>
      </c>
      <c r="AI2424" s="2">
        <v>2424</v>
      </c>
    </row>
    <row r="2425" spans="34:35" ht="14.25" hidden="1">
      <c r="AH2425" s="99">
        <f>+'廃棄物事業経費（歳入）'!B88</f>
        <v>0</v>
      </c>
      <c r="AI2425" s="2">
        <v>2425</v>
      </c>
    </row>
    <row r="2426" spans="34:35" ht="14.25" hidden="1">
      <c r="AH2426" s="99">
        <f>+'廃棄物事業経費（歳入）'!B89</f>
        <v>0</v>
      </c>
      <c r="AI2426" s="2">
        <v>2426</v>
      </c>
    </row>
    <row r="2427" spans="34:35" ht="14.25" hidden="1">
      <c r="AH2427" s="99">
        <f>+'廃棄物事業経費（歳入）'!B90</f>
        <v>0</v>
      </c>
      <c r="AI2427" s="2">
        <v>2427</v>
      </c>
    </row>
    <row r="2428" spans="34:35" ht="14.25" hidden="1">
      <c r="AH2428" s="99">
        <f>+'廃棄物事業経費（歳入）'!B91</f>
        <v>0</v>
      </c>
      <c r="AI2428" s="2">
        <v>2428</v>
      </c>
    </row>
    <row r="2429" spans="34:35" ht="14.25" hidden="1">
      <c r="AH2429" s="99">
        <f>+'廃棄物事業経費（歳入）'!B92</f>
        <v>0</v>
      </c>
      <c r="AI2429" s="2">
        <v>2429</v>
      </c>
    </row>
    <row r="2430" spans="34:35" ht="14.25" hidden="1">
      <c r="AH2430" s="99">
        <f>+'廃棄物事業経費（歳入）'!B93</f>
        <v>0</v>
      </c>
      <c r="AI2430" s="2">
        <v>2430</v>
      </c>
    </row>
    <row r="2431" spans="34:35" ht="14.25" hidden="1">
      <c r="AH2431" s="99">
        <f>+'廃棄物事業経費（歳入）'!B94</f>
        <v>0</v>
      </c>
      <c r="AI2431" s="2">
        <v>2431</v>
      </c>
    </row>
    <row r="2432" spans="34:35" ht="14.25" hidden="1">
      <c r="AH2432" s="99">
        <f>+'廃棄物事業経費（歳入）'!B95</f>
        <v>0</v>
      </c>
      <c r="AI2432" s="2">
        <v>2432</v>
      </c>
    </row>
    <row r="2433" spans="34:35" ht="14.25" hidden="1">
      <c r="AH2433" s="99">
        <f>+'廃棄物事業経費（歳入）'!B96</f>
        <v>0</v>
      </c>
      <c r="AI2433" s="2">
        <v>2433</v>
      </c>
    </row>
    <row r="2434" spans="34:35" ht="14.25" hidden="1">
      <c r="AH2434" s="99">
        <f>+'廃棄物事業経費（歳入）'!B97</f>
        <v>0</v>
      </c>
      <c r="AI2434" s="2">
        <v>2434</v>
      </c>
    </row>
    <row r="2435" spans="34:35" ht="14.25" hidden="1">
      <c r="AH2435" s="99">
        <f>+'廃棄物事業経費（歳入）'!B98</f>
        <v>0</v>
      </c>
      <c r="AI2435" s="2">
        <v>2435</v>
      </c>
    </row>
    <row r="2436" spans="34:35" ht="14.25" hidden="1">
      <c r="AH2436" s="99">
        <f>+'廃棄物事業経費（歳入）'!B99</f>
        <v>0</v>
      </c>
      <c r="AI2436" s="2">
        <v>2436</v>
      </c>
    </row>
    <row r="2437" spans="34:35" ht="14.25" hidden="1">
      <c r="AH2437" s="99">
        <f>+'廃棄物事業経費（歳入）'!B100</f>
        <v>0</v>
      </c>
      <c r="AI2437" s="2">
        <v>2437</v>
      </c>
    </row>
    <row r="2438" spans="34:35" ht="14.25" hidden="1">
      <c r="AH2438" s="99">
        <f>+'廃棄物事業経費（歳入）'!B101</f>
        <v>0</v>
      </c>
      <c r="AI2438" s="2">
        <v>2438</v>
      </c>
    </row>
    <row r="2439" spans="34:35" ht="14.25" hidden="1">
      <c r="AH2439" s="99">
        <f>+'廃棄物事業経費（歳入）'!B102</f>
        <v>0</v>
      </c>
      <c r="AI2439" s="2">
        <v>2439</v>
      </c>
    </row>
    <row r="2440" spans="34:35" ht="14.25" hidden="1">
      <c r="AH2440" s="99">
        <f>+'廃棄物事業経費（歳入）'!B103</f>
        <v>0</v>
      </c>
      <c r="AI2440" s="2">
        <v>2440</v>
      </c>
    </row>
    <row r="2441" spans="34:35" ht="14.25" hidden="1">
      <c r="AH2441" s="99">
        <f>+'廃棄物事業経費（歳入）'!B104</f>
        <v>0</v>
      </c>
      <c r="AI2441" s="2">
        <v>2441</v>
      </c>
    </row>
    <row r="2442" spans="34:35" ht="14.25" hidden="1">
      <c r="AH2442" s="99">
        <f>+'廃棄物事業経費（歳入）'!B105</f>
        <v>0</v>
      </c>
      <c r="AI2442" s="2">
        <v>2442</v>
      </c>
    </row>
    <row r="2443" spans="34:35" ht="14.25" hidden="1">
      <c r="AH2443" s="99">
        <f>+'廃棄物事業経費（歳入）'!B106</f>
        <v>0</v>
      </c>
      <c r="AI2443" s="2">
        <v>2443</v>
      </c>
    </row>
    <row r="2444" spans="34:35" ht="14.25" hidden="1">
      <c r="AH2444" s="99">
        <f>+'廃棄物事業経費（歳入）'!B107</f>
        <v>0</v>
      </c>
      <c r="AI2444" s="2">
        <v>2444</v>
      </c>
    </row>
    <row r="2445" spans="34:35" ht="14.25" hidden="1">
      <c r="AH2445" s="99">
        <f>+'廃棄物事業経費（歳入）'!B108</f>
        <v>0</v>
      </c>
      <c r="AI2445" s="2">
        <v>2445</v>
      </c>
    </row>
    <row r="2446" spans="34:35" ht="14.25" hidden="1">
      <c r="AH2446" s="99">
        <f>+'廃棄物事業経費（歳入）'!B109</f>
        <v>0</v>
      </c>
      <c r="AI2446" s="2">
        <v>2446</v>
      </c>
    </row>
    <row r="2447" spans="34:35" ht="14.25" hidden="1">
      <c r="AH2447" s="99">
        <f>+'廃棄物事業経費（歳入）'!B110</f>
        <v>0</v>
      </c>
      <c r="AI2447" s="2">
        <v>2447</v>
      </c>
    </row>
    <row r="2448" spans="34:35" ht="14.25" hidden="1">
      <c r="AH2448" s="99">
        <f>+'廃棄物事業経費（歳入）'!B111</f>
        <v>0</v>
      </c>
      <c r="AI2448" s="2">
        <v>2448</v>
      </c>
    </row>
    <row r="2449" spans="34:35" ht="14.25" hidden="1">
      <c r="AH2449" s="99">
        <f>+'廃棄物事業経費（歳入）'!B112</f>
        <v>0</v>
      </c>
      <c r="AI2449" s="2">
        <v>2449</v>
      </c>
    </row>
    <row r="2450" spans="34:35" ht="14.25" hidden="1">
      <c r="AH2450" s="99">
        <f>+'廃棄物事業経費（歳入）'!B113</f>
        <v>0</v>
      </c>
      <c r="AI2450" s="2">
        <v>2450</v>
      </c>
    </row>
    <row r="2451" spans="34:35" ht="14.25" hidden="1">
      <c r="AH2451" s="99">
        <f>+'廃棄物事業経費（歳入）'!B114</f>
        <v>0</v>
      </c>
      <c r="AI2451" s="2">
        <v>2451</v>
      </c>
    </row>
    <row r="2452" spans="34:35" ht="14.25" hidden="1">
      <c r="AH2452" s="99">
        <f>+'廃棄物事業経費（歳入）'!B115</f>
        <v>0</v>
      </c>
      <c r="AI2452" s="2">
        <v>2452</v>
      </c>
    </row>
    <row r="2453" spans="34:35" ht="14.25" hidden="1">
      <c r="AH2453" s="99">
        <f>+'廃棄物事業経費（歳入）'!B116</f>
        <v>0</v>
      </c>
      <c r="AI2453" s="2">
        <v>2453</v>
      </c>
    </row>
    <row r="2454" spans="34:35" ht="14.25" hidden="1">
      <c r="AH2454" s="99">
        <f>+'廃棄物事業経費（歳入）'!B117</f>
        <v>0</v>
      </c>
      <c r="AI2454" s="2">
        <v>2454</v>
      </c>
    </row>
    <row r="2455" spans="34:35" ht="14.25" hidden="1">
      <c r="AH2455" s="99">
        <f>+'廃棄物事業経費（歳入）'!B118</f>
        <v>0</v>
      </c>
      <c r="AI2455" s="2">
        <v>2455</v>
      </c>
    </row>
    <row r="2456" spans="34:35" ht="14.25" hidden="1">
      <c r="AH2456" s="99">
        <f>+'廃棄物事業経費（歳入）'!B119</f>
        <v>0</v>
      </c>
      <c r="AI2456" s="2">
        <v>2456</v>
      </c>
    </row>
    <row r="2457" spans="34:35" ht="14.25" hidden="1">
      <c r="AH2457" s="99">
        <f>+'廃棄物事業経費（歳入）'!B120</f>
        <v>0</v>
      </c>
      <c r="AI2457" s="2">
        <v>2457</v>
      </c>
    </row>
    <row r="2458" spans="34:35" ht="14.25" hidden="1">
      <c r="AH2458" s="99">
        <f>+'廃棄物事業経費（歳入）'!B121</f>
        <v>0</v>
      </c>
      <c r="AI2458" s="2">
        <v>2458</v>
      </c>
    </row>
    <row r="2459" spans="34:35" ht="14.25" hidden="1">
      <c r="AH2459" s="99">
        <f>+'廃棄物事業経費（歳入）'!B122</f>
        <v>0</v>
      </c>
      <c r="AI2459" s="2">
        <v>2459</v>
      </c>
    </row>
    <row r="2460" spans="34:35" ht="14.25" hidden="1">
      <c r="AH2460" s="99">
        <f>+'廃棄物事業経費（歳入）'!B123</f>
        <v>0</v>
      </c>
      <c r="AI2460" s="2">
        <v>2460</v>
      </c>
    </row>
    <row r="2461" spans="34:35" ht="14.25" hidden="1">
      <c r="AH2461" s="99">
        <f>+'廃棄物事業経費（歳入）'!B124</f>
        <v>0</v>
      </c>
      <c r="AI2461" s="2">
        <v>2461</v>
      </c>
    </row>
    <row r="2462" spans="34:35" ht="14.25" hidden="1">
      <c r="AH2462" s="99">
        <f>+'廃棄物事業経費（歳入）'!B125</f>
        <v>0</v>
      </c>
      <c r="AI2462" s="2">
        <v>2462</v>
      </c>
    </row>
    <row r="2463" spans="34:35" ht="14.25" hidden="1">
      <c r="AH2463" s="99">
        <f>+'廃棄物事業経費（歳入）'!B126</f>
        <v>0</v>
      </c>
      <c r="AI2463" s="2">
        <v>2463</v>
      </c>
    </row>
    <row r="2464" spans="34:35" ht="14.25" hidden="1">
      <c r="AH2464" s="99">
        <f>+'廃棄物事業経費（歳入）'!B127</f>
        <v>0</v>
      </c>
      <c r="AI2464" s="2">
        <v>2464</v>
      </c>
    </row>
    <row r="2465" spans="34:35" ht="14.25" hidden="1">
      <c r="AH2465" s="99">
        <f>+'廃棄物事業経費（歳入）'!B128</f>
        <v>0</v>
      </c>
      <c r="AI2465" s="2">
        <v>2465</v>
      </c>
    </row>
    <row r="2466" spans="34:35" ht="14.25" hidden="1">
      <c r="AH2466" s="99">
        <f>+'廃棄物事業経費（歳入）'!B129</f>
        <v>0</v>
      </c>
      <c r="AI2466" s="2">
        <v>2466</v>
      </c>
    </row>
    <row r="2467" spans="34:35" ht="14.25" hidden="1">
      <c r="AH2467" s="99">
        <f>+'廃棄物事業経費（歳入）'!B130</f>
        <v>0</v>
      </c>
      <c r="AI2467" s="2">
        <v>2467</v>
      </c>
    </row>
    <row r="2468" spans="34:35" ht="14.25" hidden="1">
      <c r="AH2468" s="99">
        <f>+'廃棄物事業経費（歳入）'!B131</f>
        <v>0</v>
      </c>
      <c r="AI2468" s="2">
        <v>2468</v>
      </c>
    </row>
    <row r="2469" spans="34:35" ht="14.25" hidden="1">
      <c r="AH2469" s="99">
        <f>+'廃棄物事業経費（歳入）'!B132</f>
        <v>0</v>
      </c>
      <c r="AI2469" s="2">
        <v>2469</v>
      </c>
    </row>
    <row r="2470" spans="34:35" ht="14.25" hidden="1">
      <c r="AH2470" s="99">
        <f>+'廃棄物事業経費（歳入）'!B133</f>
        <v>0</v>
      </c>
      <c r="AI2470" s="2">
        <v>2470</v>
      </c>
    </row>
    <row r="2471" spans="34:35" ht="14.25" hidden="1">
      <c r="AH2471" s="99">
        <f>+'廃棄物事業経費（歳入）'!B134</f>
        <v>0</v>
      </c>
      <c r="AI2471" s="2">
        <v>2471</v>
      </c>
    </row>
    <row r="2472" spans="34:35" ht="14.25" hidden="1">
      <c r="AH2472" s="99">
        <f>+'廃棄物事業経費（歳入）'!B135</f>
        <v>0</v>
      </c>
      <c r="AI2472" s="2">
        <v>2472</v>
      </c>
    </row>
    <row r="2473" spans="34:35" ht="14.25" hidden="1">
      <c r="AH2473" s="99">
        <f>+'廃棄物事業経費（歳入）'!B136</f>
        <v>0</v>
      </c>
      <c r="AI2473" s="2">
        <v>2473</v>
      </c>
    </row>
    <row r="2474" spans="34:35" ht="14.25" hidden="1">
      <c r="AH2474" s="99">
        <f>+'廃棄物事業経費（歳入）'!B137</f>
        <v>0</v>
      </c>
      <c r="AI2474" s="2">
        <v>2474</v>
      </c>
    </row>
    <row r="2475" spans="34:35" ht="14.25" hidden="1">
      <c r="AH2475" s="99">
        <f>+'廃棄物事業経費（歳入）'!B138</f>
        <v>0</v>
      </c>
      <c r="AI2475" s="2">
        <v>2475</v>
      </c>
    </row>
    <row r="2476" spans="34:35" ht="14.25" hidden="1">
      <c r="AH2476" s="99">
        <f>+'廃棄物事業経費（歳入）'!B139</f>
        <v>0</v>
      </c>
      <c r="AI2476" s="2">
        <v>2476</v>
      </c>
    </row>
    <row r="2477" spans="34:35" ht="14.25" hidden="1">
      <c r="AH2477" s="99">
        <f>+'廃棄物事業経費（歳入）'!B140</f>
        <v>0</v>
      </c>
      <c r="AI2477" s="2">
        <v>2477</v>
      </c>
    </row>
    <row r="2478" spans="34:35" ht="14.25" hidden="1">
      <c r="AH2478" s="99">
        <f>+'廃棄物事業経費（歳入）'!B141</f>
        <v>0</v>
      </c>
      <c r="AI2478" s="2">
        <v>2478</v>
      </c>
    </row>
    <row r="2479" spans="34:35" ht="14.25" hidden="1">
      <c r="AH2479" s="99">
        <f>+'廃棄物事業経費（歳入）'!B142</f>
        <v>0</v>
      </c>
      <c r="AI2479" s="2">
        <v>2479</v>
      </c>
    </row>
    <row r="2480" spans="34:35" ht="14.25" hidden="1">
      <c r="AH2480" s="99">
        <f>+'廃棄物事業経費（歳入）'!B143</f>
        <v>0</v>
      </c>
      <c r="AI2480" s="2">
        <v>2480</v>
      </c>
    </row>
    <row r="2481" spans="34:35" ht="14.25" hidden="1">
      <c r="AH2481" s="99">
        <f>+'廃棄物事業経費（歳入）'!B144</f>
        <v>0</v>
      </c>
      <c r="AI2481" s="2">
        <v>2481</v>
      </c>
    </row>
    <row r="2482" spans="34:35" ht="14.25" hidden="1">
      <c r="AH2482" s="99">
        <f>+'廃棄物事業経費（歳入）'!B145</f>
        <v>0</v>
      </c>
      <c r="AI2482" s="2">
        <v>2482</v>
      </c>
    </row>
    <row r="2483" spans="34:35" ht="14.25" hidden="1">
      <c r="AH2483" s="99">
        <f>+'廃棄物事業経費（歳入）'!B146</f>
        <v>0</v>
      </c>
      <c r="AI2483" s="2">
        <v>2483</v>
      </c>
    </row>
    <row r="2484" spans="34:35" ht="14.25" hidden="1">
      <c r="AH2484" s="99">
        <f>+'廃棄物事業経費（歳入）'!B147</f>
        <v>0</v>
      </c>
      <c r="AI2484" s="2">
        <v>2484</v>
      </c>
    </row>
    <row r="2485" spans="34:35" ht="14.25" hidden="1">
      <c r="AH2485" s="99">
        <f>+'廃棄物事業経費（歳入）'!B148</f>
        <v>0</v>
      </c>
      <c r="AI2485" s="2">
        <v>2485</v>
      </c>
    </row>
    <row r="2486" spans="34:35" ht="14.25" hidden="1">
      <c r="AH2486" s="99">
        <f>+'廃棄物事業経費（歳入）'!B149</f>
        <v>0</v>
      </c>
      <c r="AI2486" s="2">
        <v>2486</v>
      </c>
    </row>
    <row r="2487" spans="34:35" ht="14.25" hidden="1">
      <c r="AH2487" s="99">
        <f>+'廃棄物事業経費（歳入）'!B150</f>
        <v>0</v>
      </c>
      <c r="AI2487" s="2">
        <v>2487</v>
      </c>
    </row>
    <row r="2488" spans="34:35" ht="14.25" hidden="1">
      <c r="AH2488" s="99">
        <f>+'廃棄物事業経費（歳入）'!B151</f>
        <v>0</v>
      </c>
      <c r="AI2488" s="2">
        <v>2488</v>
      </c>
    </row>
    <row r="2489" spans="34:35" ht="14.25" hidden="1">
      <c r="AH2489" s="99">
        <f>+'廃棄物事業経費（歳入）'!B152</f>
        <v>0</v>
      </c>
      <c r="AI2489" s="2">
        <v>2489</v>
      </c>
    </row>
    <row r="2490" spans="34:35" ht="14.25" hidden="1">
      <c r="AH2490" s="99">
        <f>+'廃棄物事業経費（歳入）'!B153</f>
        <v>0</v>
      </c>
      <c r="AI2490" s="2">
        <v>2490</v>
      </c>
    </row>
    <row r="2491" spans="34:35" ht="14.25" hidden="1">
      <c r="AH2491" s="99">
        <f>+'廃棄物事業経費（歳入）'!B154</f>
        <v>0</v>
      </c>
      <c r="AI2491" s="2">
        <v>2491</v>
      </c>
    </row>
    <row r="2492" spans="34:35" ht="14.25" hidden="1">
      <c r="AH2492" s="99">
        <f>+'廃棄物事業経費（歳入）'!B155</f>
        <v>0</v>
      </c>
      <c r="AI2492" s="2">
        <v>2492</v>
      </c>
    </row>
    <row r="2493" spans="34:35" ht="14.25" hidden="1">
      <c r="AH2493" s="99">
        <f>+'廃棄物事業経費（歳入）'!B156</f>
        <v>0</v>
      </c>
      <c r="AI2493" s="2">
        <v>2493</v>
      </c>
    </row>
    <row r="2494" spans="34:35" ht="14.25" hidden="1">
      <c r="AH2494" s="99">
        <f>+'廃棄物事業経費（歳入）'!B157</f>
        <v>0</v>
      </c>
      <c r="AI2494" s="2">
        <v>2494</v>
      </c>
    </row>
    <row r="2495" spans="34:35" ht="14.25" hidden="1">
      <c r="AH2495" s="99">
        <f>+'廃棄物事業経費（歳入）'!B158</f>
        <v>0</v>
      </c>
      <c r="AI2495" s="2">
        <v>2495</v>
      </c>
    </row>
    <row r="2496" spans="34:35" ht="14.25" hidden="1">
      <c r="AH2496" s="99">
        <f>+'廃棄物事業経費（歳入）'!B159</f>
        <v>0</v>
      </c>
      <c r="AI2496" s="2">
        <v>2496</v>
      </c>
    </row>
    <row r="2497" spans="34:35" ht="14.25" hidden="1">
      <c r="AH2497" s="99">
        <f>+'廃棄物事業経費（歳入）'!B160</f>
        <v>0</v>
      </c>
      <c r="AI2497" s="2">
        <v>2497</v>
      </c>
    </row>
    <row r="2498" spans="34:35" ht="14.25" hidden="1">
      <c r="AH2498" s="99">
        <f>+'廃棄物事業経費（歳入）'!B161</f>
        <v>0</v>
      </c>
      <c r="AI2498" s="2">
        <v>2498</v>
      </c>
    </row>
    <row r="2499" spans="34:35" ht="14.25" hidden="1">
      <c r="AH2499" s="99">
        <f>+'廃棄物事業経費（歳入）'!B162</f>
        <v>0</v>
      </c>
      <c r="AI2499" s="2">
        <v>2499</v>
      </c>
    </row>
    <row r="2500" spans="34:35" ht="14.25" hidden="1">
      <c r="AH2500" s="99">
        <f>+'廃棄物事業経費（歳入）'!B163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2012-03-30T02:57:23Z</dcterms:modified>
  <cp:category/>
  <cp:version/>
  <cp:contentType/>
  <cp:contentStatus/>
</cp:coreProperties>
</file>