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'市町村分担金内訳'!$2:$11</definedName>
    <definedName name="_xlnm.Print_Area" localSheetId="4">'組合分担金内訳'!$2:$25</definedName>
    <definedName name="_xlnm.Print_Area" localSheetId="3">'廃棄物事業経費（歳出）'!$2:$29</definedName>
    <definedName name="_xlnm.Print_Area" localSheetId="2">'廃棄物事業経費（歳入）'!$2:$29</definedName>
    <definedName name="_xlnm.Print_Area" localSheetId="0">'廃棄物事業経費（市町村）'!$2:$25</definedName>
    <definedName name="_xlnm.Print_Area" localSheetId="1">'廃棄物事業経費（組合）'!$2:$11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<sst xmlns="http://schemas.openxmlformats.org/spreadsheetml/2006/main" count="1821" uniqueCount="614">
  <si>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</si>
  <si>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</si>
  <si>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</si>
  <si>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</si>
  <si>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</si>
  <si>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</si>
  <si>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</si>
  <si>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</si>
  <si>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</si>
  <si>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</si>
  <si>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</si>
  <si>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</si>
  <si>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</si>
  <si>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</si>
  <si>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</si>
  <si>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</si>
  <si>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</si>
  <si>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</si>
  <si>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</si>
  <si>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</si>
  <si>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</si>
  <si>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</si>
  <si>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</si>
  <si>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</si>
  <si>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</si>
  <si>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</si>
  <si>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</si>
  <si>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</si>
  <si>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</si>
  <si>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</si>
  <si>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</si>
  <si>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</si>
  <si>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</si>
  <si>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</si>
  <si>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</si>
  <si>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</si>
  <si>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</si>
  <si>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</si>
  <si>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</si>
  <si>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</si>
  <si>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</si>
  <si>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</si>
  <si>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</si>
  <si>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</si>
  <si>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</si>
  <si>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</si>
  <si>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</si>
  <si>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</si>
  <si>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</si>
  <si>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</si>
  <si>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</si>
  <si>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</si>
  <si>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</si>
  <si>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</si>
  <si>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</si>
  <si>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</si>
  <si>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</si>
  <si>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</si>
  <si>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</si>
  <si>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</si>
  <si>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</si>
  <si>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</si>
  <si>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</si>
  <si>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</si>
  <si>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</si>
  <si>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</si>
  <si>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</si>
  <si>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</si>
  <si>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</si>
  <si>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</si>
  <si>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</si>
  <si>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</si>
  <si>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</si>
  <si>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</si>
  <si>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</si>
  <si>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</si>
  <si>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</si>
  <si>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</si>
  <si>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</si>
  <si>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</si>
  <si>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</si>
  <si>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</si>
  <si>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</si>
  <si>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</si>
  <si>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</si>
  <si>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</si>
  <si>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</si>
  <si>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</si>
  <si>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</si>
  <si>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</si>
  <si>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</si>
  <si>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</si>
  <si>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</si>
  <si>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</si>
  <si>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</si>
  <si>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</si>
  <si>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</si>
  <si>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</si>
  <si>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</si>
  <si>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</si>
  <si>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</si>
  <si>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</si>
  <si>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</si>
  <si>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</si>
  <si>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</si>
  <si>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</si>
  <si>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大分県</t>
  </si>
  <si>
    <t>44000</t>
  </si>
  <si>
    <t>44000</t>
  </si>
  <si>
    <t>-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</si>
  <si>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</si>
  <si>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</si>
  <si>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</si>
  <si>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</si>
  <si>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</si>
  <si>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</si>
  <si>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</si>
  <si>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</si>
  <si>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</si>
  <si>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</si>
  <si>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</si>
  <si>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</si>
  <si>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</si>
  <si>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</si>
  <si>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</si>
  <si>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</si>
  <si>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</si>
  <si>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</si>
  <si>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</si>
  <si>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</si>
  <si>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</si>
  <si>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</si>
  <si>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</si>
  <si>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</si>
  <si>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</si>
  <si>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</si>
  <si>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</si>
  <si>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</si>
  <si>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</si>
  <si>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</si>
  <si>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</si>
  <si>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</si>
  <si>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</si>
  <si>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</si>
  <si>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</si>
  <si>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</si>
  <si>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</si>
  <si>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</si>
  <si>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</si>
  <si>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</si>
  <si>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</si>
  <si>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</si>
  <si>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</si>
  <si>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</si>
  <si>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</si>
  <si>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</si>
  <si>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</si>
  <si>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</si>
  <si>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</si>
  <si>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</si>
  <si>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</si>
  <si>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</si>
  <si>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</si>
  <si>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</si>
  <si>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</si>
  <si>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</si>
  <si>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</si>
  <si>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</si>
  <si>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</si>
  <si>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</si>
  <si>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</si>
  <si>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</si>
  <si>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</si>
  <si>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</si>
  <si>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</si>
  <si>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</si>
  <si>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</si>
  <si>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</si>
  <si>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</si>
  <si>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</si>
  <si>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</si>
  <si>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</si>
  <si>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</si>
  <si>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</si>
  <si>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</si>
  <si>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</si>
  <si>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</si>
  <si>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</si>
  <si>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</si>
  <si>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</si>
  <si>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</si>
  <si>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</si>
  <si>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</si>
  <si>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</si>
  <si>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</si>
  <si>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</si>
  <si>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</si>
  <si>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</si>
  <si>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</si>
  <si>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</si>
  <si>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</si>
  <si>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</si>
  <si>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</si>
  <si>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</si>
  <si>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</si>
  <si>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</si>
  <si>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</si>
  <si>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</si>
  <si>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</si>
  <si>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</si>
  <si>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</si>
  <si>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</si>
  <si>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</si>
  <si>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</si>
  <si>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</si>
  <si>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</si>
  <si>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</si>
  <si>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</si>
  <si>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</si>
  <si>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</si>
  <si>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</si>
  <si>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</si>
  <si>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</si>
  <si>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</si>
  <si>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</si>
  <si>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</si>
  <si>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</si>
  <si>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大分県</t>
  </si>
  <si>
    <t>44000</t>
  </si>
  <si>
    <t>-</t>
  </si>
  <si>
    <t>大分県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</si>
  <si>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</si>
  <si>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</si>
  <si>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</si>
  <si>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</si>
  <si>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</si>
  <si>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</si>
  <si>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</si>
  <si>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</si>
  <si>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</si>
  <si>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</si>
  <si>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</si>
  <si>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</si>
  <si>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</si>
  <si>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</si>
  <si>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</si>
  <si>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</si>
  <si>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</si>
  <si>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</si>
  <si>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</si>
  <si>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</si>
  <si>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</si>
  <si>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</si>
  <si>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</si>
  <si>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</si>
  <si>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</si>
  <si>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</si>
  <si>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</si>
  <si>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</si>
  <si>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</si>
  <si>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</si>
  <si>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</si>
  <si>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</si>
  <si>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</si>
  <si>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</si>
  <si>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</si>
  <si>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</si>
  <si>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</si>
  <si>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</si>
  <si>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</si>
  <si>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</si>
  <si>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</si>
  <si>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</si>
  <si>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</si>
  <si>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</si>
  <si>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</si>
  <si>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</si>
  <si>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</si>
  <si>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</si>
  <si>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</si>
  <si>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</si>
  <si>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</si>
  <si>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</si>
  <si>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</si>
  <si>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</si>
  <si>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</si>
  <si>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</si>
  <si>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</si>
  <si>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</si>
  <si>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</si>
  <si>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</si>
  <si>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大分県</t>
  </si>
  <si>
    <t>44341</t>
  </si>
  <si>
    <t>日出町</t>
  </si>
  <si>
    <t>44461</t>
  </si>
  <si>
    <t>九重町</t>
  </si>
  <si>
    <t>44462</t>
  </si>
  <si>
    <t>玖珠町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</si>
  <si>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</si>
  <si>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</si>
  <si>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</si>
  <si>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</si>
  <si>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</si>
  <si>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</si>
  <si>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</si>
  <si>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</si>
  <si>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</si>
  <si>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</si>
  <si>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</si>
  <si>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</si>
  <si>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</si>
  <si>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</si>
  <si>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</si>
  <si>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</si>
  <si>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</si>
  <si>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</si>
  <si>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</si>
  <si>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</si>
  <si>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</si>
  <si>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</si>
  <si>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</si>
  <si>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</si>
  <si>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</si>
  <si>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</si>
  <si>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</si>
  <si>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</si>
  <si>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</si>
  <si>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</si>
  <si>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</si>
  <si>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</si>
  <si>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</si>
  <si>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</si>
  <si>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</si>
  <si>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</si>
  <si>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</si>
  <si>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</si>
  <si>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</si>
  <si>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</si>
  <si>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</si>
  <si>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</si>
  <si>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</si>
  <si>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</si>
  <si>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</si>
  <si>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</si>
  <si>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</si>
  <si>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</si>
  <si>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</si>
  <si>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</si>
  <si>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</si>
  <si>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</si>
  <si>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</si>
  <si>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</si>
  <si>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</si>
  <si>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</si>
  <si>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</si>
  <si>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</si>
  <si>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</si>
  <si>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</si>
  <si>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</si>
  <si>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</si>
  <si>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</si>
  <si>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</si>
  <si>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</si>
  <si>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</si>
  <si>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</si>
  <si>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</si>
  <si>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</si>
  <si>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</si>
  <si>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</si>
  <si>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</si>
  <si>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</si>
  <si>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</si>
  <si>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</si>
  <si>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</si>
  <si>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</si>
  <si>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</si>
  <si>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</si>
  <si>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</si>
  <si>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</si>
  <si>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</si>
  <si>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</si>
  <si>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</si>
  <si>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</si>
  <si>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</si>
  <si>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</si>
  <si>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</si>
  <si>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</si>
  <si>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</si>
  <si>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</si>
  <si>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</si>
  <si>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</si>
  <si>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</si>
  <si>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</si>
  <si>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</si>
  <si>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</si>
  <si>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</si>
  <si>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</si>
  <si>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</si>
  <si>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</si>
  <si>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</si>
  <si>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</si>
  <si>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</si>
  <si>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</si>
  <si>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</si>
  <si>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大分県</t>
  </si>
  <si>
    <t>44201</t>
  </si>
  <si>
    <t>大分市</t>
  </si>
  <si>
    <t>44826</t>
  </si>
  <si>
    <t>由布大分環境衛生組合</t>
  </si>
  <si>
    <t>44202</t>
  </si>
  <si>
    <t>別府市</t>
  </si>
  <si>
    <t>44836</t>
  </si>
  <si>
    <t>別杵速見地域広域市町村圏事務組合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</si>
  <si>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</si>
  <si>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</si>
  <si>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</si>
  <si>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</si>
  <si>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</si>
  <si>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</si>
  <si>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</si>
  <si>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</si>
  <si>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</si>
  <si>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</si>
  <si>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</si>
  <si>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</si>
  <si>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</si>
  <si>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</si>
  <si>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</si>
  <si>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</si>
  <si>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44835</t>
  </si>
  <si>
    <t>杵築速見環境浄化組合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</si>
  <si>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</si>
  <si>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</si>
  <si>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</si>
  <si>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</si>
  <si>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</si>
  <si>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</si>
  <si>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</si>
  <si>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</si>
  <si>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</si>
  <si>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</si>
  <si>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</si>
  <si>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</si>
  <si>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</si>
  <si>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</si>
  <si>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44861</t>
  </si>
  <si>
    <t>玖珠九重行政事務組合</t>
  </si>
  <si>
    <t>44462</t>
  </si>
  <si>
    <t>玖珠町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</si>
  <si>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</si>
  <si>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</si>
  <si>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</si>
  <si>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</si>
  <si>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</si>
  <si>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</si>
  <si>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</si>
  <si>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</si>
  <si>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</si>
  <si>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</si>
  <si>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</si>
  <si>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</si>
  <si>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</si>
  <si>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</si>
  <si>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</si>
  <si>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</si>
  <si>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</si>
  <si>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</si>
  <si>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</si>
  <si>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</si>
  <si>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</si>
  <si>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</si>
  <si>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</si>
  <si>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</si>
  <si>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</si>
  <si>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</si>
  <si>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</si>
  <si>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</si>
  <si>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</si>
  <si>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</si>
  <si>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</si>
  <si>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</si>
  <si>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</si>
  <si>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</si>
  <si>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</si>
  <si>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</si>
  <si>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</si>
  <si>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</si>
  <si>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</si>
  <si>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</si>
  <si>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</si>
  <si>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</si>
  <si>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</si>
  <si>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</si>
  <si>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</si>
  <si>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</si>
  <si>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</si>
  <si>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</si>
  <si>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</si>
  <si>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</si>
  <si>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</si>
  <si>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</si>
  <si>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</si>
  <si>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</si>
  <si>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</si>
  <si>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</si>
  <si>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</si>
  <si>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</si>
  <si>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</si>
  <si>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</si>
  <si>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</si>
  <si>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</si>
  <si>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</si>
  <si>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</si>
  <si>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</si>
  <si>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</si>
  <si>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</si>
  <si>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</si>
  <si>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</si>
  <si>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</si>
  <si>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</si>
  <si>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</si>
  <si>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</si>
  <si>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</si>
  <si>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</si>
  <si>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</si>
  <si>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</si>
  <si>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</si>
  <si>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</si>
  <si>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</si>
  <si>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</si>
  <si>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</si>
  <si>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</si>
  <si>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</si>
  <si>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</si>
  <si>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</si>
  <si>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</si>
  <si>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</si>
  <si>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</si>
  <si>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</si>
  <si>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</si>
  <si>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</si>
  <si>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</si>
  <si>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</si>
  <si>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</si>
  <si>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</si>
  <si>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</si>
  <si>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</si>
  <si>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</si>
  <si>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</si>
  <si>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</si>
  <si>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</si>
  <si>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</si>
  <si>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</si>
  <si>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</si>
  <si>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</si>
  <si>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</si>
  <si>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</si>
  <si>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</si>
  <si>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</si>
  <si>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</si>
  <si>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</si>
  <si>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</si>
  <si>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</si>
  <si>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</si>
  <si>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</si>
  <si>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</si>
  <si>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</si>
  <si>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</si>
  <si>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</si>
  <si>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</si>
  <si>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</si>
  <si>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</si>
  <si>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</si>
  <si>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</si>
  <si>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</si>
  <si>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</si>
  <si>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</si>
  <si>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</si>
  <si>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</si>
  <si>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</si>
  <si>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</si>
  <si>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</si>
  <si>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</si>
  <si>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</si>
  <si>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</si>
  <si>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</si>
  <si>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</si>
  <si>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</si>
  <si>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</si>
  <si>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</si>
  <si>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</si>
  <si>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</si>
  <si>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44826</t>
  </si>
  <si>
    <t>由布大分環境衛生組合</t>
  </si>
  <si>
    <t>44836</t>
  </si>
  <si>
    <t>別杵速見地域広域市町村圏事務組合</t>
  </si>
  <si>
    <t>44835</t>
  </si>
  <si>
    <t>杵築速見環境浄化組合</t>
  </si>
  <si>
    <t>44861</t>
  </si>
  <si>
    <t>玖珠九重行政事務組合</t>
  </si>
  <si>
    <t>44201</t>
  </si>
  <si>
    <t>大分市</t>
  </si>
  <si>
    <t>44213</t>
  </si>
  <si>
    <t>由布市</t>
  </si>
  <si>
    <t>44210</t>
  </si>
  <si>
    <t>杵築市</t>
  </si>
  <si>
    <t>44341</t>
  </si>
  <si>
    <t>日出町</t>
  </si>
  <si>
    <t>44202</t>
  </si>
  <si>
    <t>別府市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</si>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</sst>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SUM(D8:D25)</f>
        <v>15240867</v>
      </c>
      <c r="E7" s="70">
        <f t="shared" si="0"/>
        <v>2703616</v>
      </c>
      <c r="F7" s="70">
        <f t="shared" si="0"/>
        <v>227907</v>
      </c>
      <c r="G7" s="70">
        <f t="shared" si="0"/>
        <v>46168</v>
      </c>
      <c r="H7" s="70">
        <f t="shared" si="0"/>
        <v>96200</v>
      </c>
      <c r="I7" s="70">
        <f t="shared" si="0"/>
        <v>1384846</v>
      </c>
      <c r="J7" s="71" t="s">
        <v>109</v>
      </c>
      <c r="K7" s="70">
        <f aca="true" t="shared" si="1" ref="K7:R7">SUM(K8:K25)</f>
        <v>948495</v>
      </c>
      <c r="L7" s="70">
        <f t="shared" si="1"/>
        <v>12537251</v>
      </c>
      <c r="M7" s="70">
        <f t="shared" si="1"/>
        <v>2732752</v>
      </c>
      <c r="N7" s="70">
        <f t="shared" si="1"/>
        <v>388967</v>
      </c>
      <c r="O7" s="70">
        <f t="shared" si="1"/>
        <v>75311</v>
      </c>
      <c r="P7" s="70">
        <f t="shared" si="1"/>
        <v>8158</v>
      </c>
      <c r="Q7" s="70">
        <f t="shared" si="1"/>
        <v>31300</v>
      </c>
      <c r="R7" s="70">
        <f t="shared" si="1"/>
        <v>271198</v>
      </c>
      <c r="S7" s="71" t="s">
        <v>109</v>
      </c>
      <c r="T7" s="70">
        <f aca="true" t="shared" si="2" ref="T7:AA7">SUM(T8:T25)</f>
        <v>3000</v>
      </c>
      <c r="U7" s="70">
        <f t="shared" si="2"/>
        <v>2343785</v>
      </c>
      <c r="V7" s="70">
        <f t="shared" si="2"/>
        <v>17973619</v>
      </c>
      <c r="W7" s="70">
        <f t="shared" si="2"/>
        <v>3092583</v>
      </c>
      <c r="X7" s="70">
        <f t="shared" si="2"/>
        <v>303218</v>
      </c>
      <c r="Y7" s="70">
        <f t="shared" si="2"/>
        <v>54326</v>
      </c>
      <c r="Z7" s="70">
        <f t="shared" si="2"/>
        <v>127500</v>
      </c>
      <c r="AA7" s="70">
        <f t="shared" si="2"/>
        <v>1656044</v>
      </c>
      <c r="AB7" s="71" t="s">
        <v>109</v>
      </c>
      <c r="AC7" s="70">
        <f aca="true" t="shared" si="3" ref="AC7:BH7">SUM(AC8:AC25)</f>
        <v>951495</v>
      </c>
      <c r="AD7" s="70">
        <f t="shared" si="3"/>
        <v>14881036</v>
      </c>
      <c r="AE7" s="70">
        <f t="shared" si="3"/>
        <v>617662</v>
      </c>
      <c r="AF7" s="70">
        <f t="shared" si="3"/>
        <v>609069</v>
      </c>
      <c r="AG7" s="70">
        <f t="shared" si="3"/>
        <v>0</v>
      </c>
      <c r="AH7" s="70">
        <f t="shared" si="3"/>
        <v>582069</v>
      </c>
      <c r="AI7" s="70">
        <f t="shared" si="3"/>
        <v>19877</v>
      </c>
      <c r="AJ7" s="70">
        <f t="shared" si="3"/>
        <v>7123</v>
      </c>
      <c r="AK7" s="70">
        <f t="shared" si="3"/>
        <v>8593</v>
      </c>
      <c r="AL7" s="70">
        <f t="shared" si="3"/>
        <v>0</v>
      </c>
      <c r="AM7" s="70">
        <f t="shared" si="3"/>
        <v>13249160</v>
      </c>
      <c r="AN7" s="70">
        <f t="shared" si="3"/>
        <v>4571281</v>
      </c>
      <c r="AO7" s="70">
        <f t="shared" si="3"/>
        <v>1839393</v>
      </c>
      <c r="AP7" s="70">
        <f t="shared" si="3"/>
        <v>2020051</v>
      </c>
      <c r="AQ7" s="70">
        <f t="shared" si="3"/>
        <v>648096</v>
      </c>
      <c r="AR7" s="70">
        <f t="shared" si="3"/>
        <v>63741</v>
      </c>
      <c r="AS7" s="70">
        <f t="shared" si="3"/>
        <v>2731226</v>
      </c>
      <c r="AT7" s="70">
        <f t="shared" si="3"/>
        <v>455442</v>
      </c>
      <c r="AU7" s="70">
        <f t="shared" si="3"/>
        <v>2130724</v>
      </c>
      <c r="AV7" s="70">
        <f t="shared" si="3"/>
        <v>145060</v>
      </c>
      <c r="AW7" s="70">
        <f t="shared" si="3"/>
        <v>48826</v>
      </c>
      <c r="AX7" s="70">
        <f t="shared" si="3"/>
        <v>5897827</v>
      </c>
      <c r="AY7" s="70">
        <f t="shared" si="3"/>
        <v>2155235</v>
      </c>
      <c r="AZ7" s="70">
        <f t="shared" si="3"/>
        <v>2963950</v>
      </c>
      <c r="BA7" s="70">
        <f t="shared" si="3"/>
        <v>297145</v>
      </c>
      <c r="BB7" s="70">
        <f t="shared" si="3"/>
        <v>481497</v>
      </c>
      <c r="BC7" s="70">
        <f t="shared" si="3"/>
        <v>1176919</v>
      </c>
      <c r="BD7" s="70">
        <f t="shared" si="3"/>
        <v>0</v>
      </c>
      <c r="BE7" s="70">
        <f t="shared" si="3"/>
        <v>197126</v>
      </c>
      <c r="BF7" s="70">
        <f t="shared" si="3"/>
        <v>14063948</v>
      </c>
      <c r="BG7" s="70">
        <f t="shared" si="3"/>
        <v>16042</v>
      </c>
      <c r="BH7" s="70">
        <f t="shared" si="3"/>
        <v>12742</v>
      </c>
      <c r="BI7" s="70">
        <f aca="true" t="shared" si="4" ref="BI7:CN7">SUM(BI8:BI25)</f>
        <v>0</v>
      </c>
      <c r="BJ7" s="70">
        <f t="shared" si="4"/>
        <v>12742</v>
      </c>
      <c r="BK7" s="70">
        <f t="shared" si="4"/>
        <v>0</v>
      </c>
      <c r="BL7" s="70">
        <f t="shared" si="4"/>
        <v>0</v>
      </c>
      <c r="BM7" s="70">
        <f t="shared" si="4"/>
        <v>3300</v>
      </c>
      <c r="BN7" s="70">
        <f t="shared" si="4"/>
        <v>0</v>
      </c>
      <c r="BO7" s="70">
        <f t="shared" si="4"/>
        <v>2176282</v>
      </c>
      <c r="BP7" s="70">
        <f t="shared" si="4"/>
        <v>648700</v>
      </c>
      <c r="BQ7" s="70">
        <f t="shared" si="4"/>
        <v>396532</v>
      </c>
      <c r="BR7" s="70">
        <f t="shared" si="4"/>
        <v>93181</v>
      </c>
      <c r="BS7" s="70">
        <f t="shared" si="4"/>
        <v>158987</v>
      </c>
      <c r="BT7" s="70">
        <f t="shared" si="4"/>
        <v>0</v>
      </c>
      <c r="BU7" s="70">
        <f t="shared" si="4"/>
        <v>768736</v>
      </c>
      <c r="BV7" s="70">
        <f t="shared" si="4"/>
        <v>50083</v>
      </c>
      <c r="BW7" s="70">
        <f t="shared" si="4"/>
        <v>718653</v>
      </c>
      <c r="BX7" s="70">
        <f t="shared" si="4"/>
        <v>0</v>
      </c>
      <c r="BY7" s="70">
        <f t="shared" si="4"/>
        <v>7047</v>
      </c>
      <c r="BZ7" s="70">
        <f t="shared" si="4"/>
        <v>751799</v>
      </c>
      <c r="CA7" s="70">
        <f t="shared" si="4"/>
        <v>358572</v>
      </c>
      <c r="CB7" s="70">
        <f t="shared" si="4"/>
        <v>354287</v>
      </c>
      <c r="CC7" s="70">
        <f t="shared" si="4"/>
        <v>3738</v>
      </c>
      <c r="CD7" s="70">
        <f t="shared" si="4"/>
        <v>35202</v>
      </c>
      <c r="CE7" s="70">
        <f t="shared" si="4"/>
        <v>429849</v>
      </c>
      <c r="CF7" s="70">
        <f t="shared" si="4"/>
        <v>0</v>
      </c>
      <c r="CG7" s="70">
        <f t="shared" si="4"/>
        <v>110579</v>
      </c>
      <c r="CH7" s="70">
        <f t="shared" si="4"/>
        <v>2302903</v>
      </c>
      <c r="CI7" s="70">
        <f t="shared" si="4"/>
        <v>633704</v>
      </c>
      <c r="CJ7" s="70">
        <f t="shared" si="4"/>
        <v>621811</v>
      </c>
      <c r="CK7" s="70">
        <f t="shared" si="4"/>
        <v>0</v>
      </c>
      <c r="CL7" s="70">
        <f t="shared" si="4"/>
        <v>594811</v>
      </c>
      <c r="CM7" s="70">
        <f t="shared" si="4"/>
        <v>19877</v>
      </c>
      <c r="CN7" s="70">
        <f t="shared" si="4"/>
        <v>7123</v>
      </c>
      <c r="CO7" s="70">
        <f aca="true" t="shared" si="5" ref="CO7:DT7">SUM(CO8:CO25)</f>
        <v>11893</v>
      </c>
      <c r="CP7" s="70">
        <f t="shared" si="5"/>
        <v>0</v>
      </c>
      <c r="CQ7" s="70">
        <f t="shared" si="5"/>
        <v>15425442</v>
      </c>
      <c r="CR7" s="70">
        <f t="shared" si="5"/>
        <v>5219981</v>
      </c>
      <c r="CS7" s="70">
        <f t="shared" si="5"/>
        <v>2235925</v>
      </c>
      <c r="CT7" s="70">
        <f t="shared" si="5"/>
        <v>2113232</v>
      </c>
      <c r="CU7" s="70">
        <f t="shared" si="5"/>
        <v>807083</v>
      </c>
      <c r="CV7" s="70">
        <f t="shared" si="5"/>
        <v>63741</v>
      </c>
      <c r="CW7" s="70">
        <f t="shared" si="5"/>
        <v>3499962</v>
      </c>
      <c r="CX7" s="70">
        <f t="shared" si="5"/>
        <v>505525</v>
      </c>
      <c r="CY7" s="70">
        <f t="shared" si="5"/>
        <v>2849377</v>
      </c>
      <c r="CZ7" s="70">
        <f t="shared" si="5"/>
        <v>145060</v>
      </c>
      <c r="DA7" s="70">
        <f t="shared" si="5"/>
        <v>55873</v>
      </c>
      <c r="DB7" s="70">
        <f t="shared" si="5"/>
        <v>6649626</v>
      </c>
      <c r="DC7" s="70">
        <f t="shared" si="5"/>
        <v>2513807</v>
      </c>
      <c r="DD7" s="70">
        <f t="shared" si="5"/>
        <v>3318237</v>
      </c>
      <c r="DE7" s="70">
        <f t="shared" si="5"/>
        <v>300883</v>
      </c>
      <c r="DF7" s="70">
        <f t="shared" si="5"/>
        <v>516699</v>
      </c>
      <c r="DG7" s="70">
        <f t="shared" si="5"/>
        <v>1606768</v>
      </c>
      <c r="DH7" s="70">
        <f t="shared" si="5"/>
        <v>0</v>
      </c>
      <c r="DI7" s="70">
        <f t="shared" si="5"/>
        <v>307705</v>
      </c>
      <c r="DJ7" s="70">
        <f t="shared" si="5"/>
        <v>16366851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5">SUM(E8,+L8)</f>
        <v>6558649</v>
      </c>
      <c r="E8" s="72">
        <f aca="true" t="shared" si="7" ref="E8:E25">SUM(F8:I8)+K8</f>
        <v>1325016</v>
      </c>
      <c r="F8" s="72">
        <v>2940</v>
      </c>
      <c r="G8" s="72">
        <v>42907</v>
      </c>
      <c r="H8" s="72">
        <v>29900</v>
      </c>
      <c r="I8" s="72">
        <v>456621</v>
      </c>
      <c r="J8" s="73" t="s">
        <v>109</v>
      </c>
      <c r="K8" s="72">
        <v>792648</v>
      </c>
      <c r="L8" s="72">
        <v>5233633</v>
      </c>
      <c r="M8" s="72">
        <f aca="true" t="shared" si="8" ref="M8:M25">SUM(N8,+U8)</f>
        <v>511316</v>
      </c>
      <c r="N8" s="72">
        <f aca="true" t="shared" si="9" ref="N8:N25">SUM(O8:R8)+T8</f>
        <v>8063</v>
      </c>
      <c r="O8" s="72">
        <v>0</v>
      </c>
      <c r="P8" s="72">
        <v>0</v>
      </c>
      <c r="Q8" s="72">
        <v>0</v>
      </c>
      <c r="R8" s="72">
        <v>8063</v>
      </c>
      <c r="S8" s="73" t="s">
        <v>109</v>
      </c>
      <c r="T8" s="72">
        <v>0</v>
      </c>
      <c r="U8" s="72">
        <v>503253</v>
      </c>
      <c r="V8" s="72">
        <f aca="true" t="shared" si="10" ref="V8:V25">+SUM(D8,M8)</f>
        <v>7069965</v>
      </c>
      <c r="W8" s="72">
        <f aca="true" t="shared" si="11" ref="W8:W25">+SUM(E8,N8)</f>
        <v>1333079</v>
      </c>
      <c r="X8" s="72">
        <f aca="true" t="shared" si="12" ref="X8:X25">+SUM(F8,O8)</f>
        <v>2940</v>
      </c>
      <c r="Y8" s="72">
        <f aca="true" t="shared" si="13" ref="Y8:Y25">+SUM(G8,P8)</f>
        <v>42907</v>
      </c>
      <c r="Z8" s="72">
        <f aca="true" t="shared" si="14" ref="Z8:Z25">+SUM(H8,Q8)</f>
        <v>29900</v>
      </c>
      <c r="AA8" s="72">
        <f aca="true" t="shared" si="15" ref="AA8:AA25">+SUM(I8,R8)</f>
        <v>464684</v>
      </c>
      <c r="AB8" s="73" t="s">
        <v>109</v>
      </c>
      <c r="AC8" s="72">
        <f aca="true" t="shared" si="16" ref="AC8:AC25">+SUM(K8,T8)</f>
        <v>792648</v>
      </c>
      <c r="AD8" s="72">
        <f aca="true" t="shared" si="17" ref="AD8:AD25">+SUM(L8,U8)</f>
        <v>5736886</v>
      </c>
      <c r="AE8" s="72">
        <f aca="true" t="shared" si="18" ref="AE8:AE25">SUM(AF8,+AK8)</f>
        <v>97430</v>
      </c>
      <c r="AF8" s="72">
        <f aca="true" t="shared" si="19" ref="AF8:AF25">SUM(AG8:AJ8)</f>
        <v>97430</v>
      </c>
      <c r="AG8" s="72">
        <v>0</v>
      </c>
      <c r="AH8" s="72">
        <v>79218</v>
      </c>
      <c r="AI8" s="72">
        <v>15263</v>
      </c>
      <c r="AJ8" s="72">
        <v>2949</v>
      </c>
      <c r="AK8" s="72">
        <v>0</v>
      </c>
      <c r="AL8" s="72">
        <v>0</v>
      </c>
      <c r="AM8" s="72">
        <f aca="true" t="shared" si="20" ref="AM8:AM25">SUM(AN8,AS8,AW8,AX8,BD8)</f>
        <v>6374034</v>
      </c>
      <c r="AN8" s="72">
        <f aca="true" t="shared" si="21" ref="AN8:AN25">SUM(AO8:AR8)</f>
        <v>2819789</v>
      </c>
      <c r="AO8" s="72">
        <v>745354</v>
      </c>
      <c r="AP8" s="72">
        <v>1582525</v>
      </c>
      <c r="AQ8" s="72">
        <v>446220</v>
      </c>
      <c r="AR8" s="72">
        <v>45690</v>
      </c>
      <c r="AS8" s="72">
        <f aca="true" t="shared" si="22" ref="AS8:AS25">SUM(AT8:AV8)</f>
        <v>1125495</v>
      </c>
      <c r="AT8" s="72">
        <v>307549</v>
      </c>
      <c r="AU8" s="72">
        <v>750360</v>
      </c>
      <c r="AV8" s="72">
        <v>67586</v>
      </c>
      <c r="AW8" s="72">
        <v>37409</v>
      </c>
      <c r="AX8" s="72">
        <f aca="true" t="shared" si="23" ref="AX8:AX25">SUM(AY8:BB8)</f>
        <v>2391341</v>
      </c>
      <c r="AY8" s="72">
        <v>395361</v>
      </c>
      <c r="AZ8" s="72">
        <v>1877535</v>
      </c>
      <c r="BA8" s="72">
        <v>80299</v>
      </c>
      <c r="BB8" s="72">
        <v>38146</v>
      </c>
      <c r="BC8" s="72">
        <v>39433</v>
      </c>
      <c r="BD8" s="72">
        <v>0</v>
      </c>
      <c r="BE8" s="72">
        <v>47752</v>
      </c>
      <c r="BF8" s="72">
        <f aca="true" t="shared" si="24" ref="BF8:BF25">SUM(AE8,+AM8,+BE8)</f>
        <v>6519216</v>
      </c>
      <c r="BG8" s="72">
        <f aca="true" t="shared" si="25" ref="BG8:BG25">SUM(BH8,+BM8)</f>
        <v>5273</v>
      </c>
      <c r="BH8" s="72">
        <f aca="true" t="shared" si="26" ref="BH8:BH25">SUM(BI8:BL8)</f>
        <v>5273</v>
      </c>
      <c r="BI8" s="72">
        <v>0</v>
      </c>
      <c r="BJ8" s="72">
        <v>5273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5">SUM(BP8,BU8,BY8,BZ8,CF8)</f>
        <v>483458</v>
      </c>
      <c r="BP8" s="72">
        <f aca="true" t="shared" si="28" ref="BP8:BP25">SUM(BQ8:BT8)</f>
        <v>221018</v>
      </c>
      <c r="BQ8" s="72">
        <v>54393</v>
      </c>
      <c r="BR8" s="72">
        <v>73992</v>
      </c>
      <c r="BS8" s="72">
        <v>92633</v>
      </c>
      <c r="BT8" s="72">
        <v>0</v>
      </c>
      <c r="BU8" s="72">
        <f aca="true" t="shared" si="29" ref="BU8:BU25">SUM(BV8:BX8)</f>
        <v>228152</v>
      </c>
      <c r="BV8" s="72">
        <v>48280</v>
      </c>
      <c r="BW8" s="72">
        <v>179872</v>
      </c>
      <c r="BX8" s="72">
        <v>0</v>
      </c>
      <c r="BY8" s="72">
        <v>4305</v>
      </c>
      <c r="BZ8" s="72">
        <f aca="true" t="shared" si="30" ref="BZ8:BZ25">SUM(CA8:CD8)</f>
        <v>29983</v>
      </c>
      <c r="CA8" s="72">
        <v>1129</v>
      </c>
      <c r="CB8" s="72">
        <v>28854</v>
      </c>
      <c r="CC8" s="72">
        <v>0</v>
      </c>
      <c r="CD8" s="72">
        <v>0</v>
      </c>
      <c r="CE8" s="72">
        <v>22585</v>
      </c>
      <c r="CF8" s="72">
        <v>0</v>
      </c>
      <c r="CG8" s="72">
        <v>0</v>
      </c>
      <c r="CH8" s="72">
        <f aca="true" t="shared" si="31" ref="CH8:CH25">SUM(BG8,+BO8,+CG8)</f>
        <v>488731</v>
      </c>
      <c r="CI8" s="72">
        <f aca="true" t="shared" si="32" ref="CI8:CI25">SUM(AE8,+BG8)</f>
        <v>102703</v>
      </c>
      <c r="CJ8" s="72">
        <f aca="true" t="shared" si="33" ref="CJ8:CJ25">SUM(AF8,+BH8)</f>
        <v>102703</v>
      </c>
      <c r="CK8" s="72">
        <f aca="true" t="shared" si="34" ref="CK8:CK25">SUM(AG8,+BI8)</f>
        <v>0</v>
      </c>
      <c r="CL8" s="72">
        <f aca="true" t="shared" si="35" ref="CL8:CL25">SUM(AH8,+BJ8)</f>
        <v>84491</v>
      </c>
      <c r="CM8" s="72">
        <f aca="true" t="shared" si="36" ref="CM8:CM25">SUM(AI8,+BK8)</f>
        <v>15263</v>
      </c>
      <c r="CN8" s="72">
        <f aca="true" t="shared" si="37" ref="CN8:CN25">SUM(AJ8,+BL8)</f>
        <v>2949</v>
      </c>
      <c r="CO8" s="72">
        <f aca="true" t="shared" si="38" ref="CO8:CO25">SUM(AK8,+BM8)</f>
        <v>0</v>
      </c>
      <c r="CP8" s="72">
        <f aca="true" t="shared" si="39" ref="CP8:CP25">SUM(AL8,+BN8)</f>
        <v>0</v>
      </c>
      <c r="CQ8" s="72">
        <f aca="true" t="shared" si="40" ref="CQ8:CQ25">SUM(AM8,+BO8)</f>
        <v>6857492</v>
      </c>
      <c r="CR8" s="72">
        <f aca="true" t="shared" si="41" ref="CR8:CR25">SUM(AN8,+BP8)</f>
        <v>3040807</v>
      </c>
      <c r="CS8" s="72">
        <f aca="true" t="shared" si="42" ref="CS8:CS25">SUM(AO8,+BQ8)</f>
        <v>799747</v>
      </c>
      <c r="CT8" s="72">
        <f aca="true" t="shared" si="43" ref="CT8:CT25">SUM(AP8,+BR8)</f>
        <v>1656517</v>
      </c>
      <c r="CU8" s="72">
        <f aca="true" t="shared" si="44" ref="CU8:CU25">SUM(AQ8,+BS8)</f>
        <v>538853</v>
      </c>
      <c r="CV8" s="72">
        <f aca="true" t="shared" si="45" ref="CV8:CV25">SUM(AR8,+BT8)</f>
        <v>45690</v>
      </c>
      <c r="CW8" s="72">
        <f aca="true" t="shared" si="46" ref="CW8:CW25">SUM(AS8,+BU8)</f>
        <v>1353647</v>
      </c>
      <c r="CX8" s="72">
        <f aca="true" t="shared" si="47" ref="CX8:CX25">SUM(AT8,+BV8)</f>
        <v>355829</v>
      </c>
      <c r="CY8" s="72">
        <f aca="true" t="shared" si="48" ref="CY8:CY25">SUM(AU8,+BW8)</f>
        <v>930232</v>
      </c>
      <c r="CZ8" s="72">
        <f aca="true" t="shared" si="49" ref="CZ8:CZ25">SUM(AV8,+BX8)</f>
        <v>67586</v>
      </c>
      <c r="DA8" s="72">
        <f aca="true" t="shared" si="50" ref="DA8:DA25">SUM(AW8,+BY8)</f>
        <v>41714</v>
      </c>
      <c r="DB8" s="72">
        <f aca="true" t="shared" si="51" ref="DB8:DB25">SUM(AX8,+BZ8)</f>
        <v>2421324</v>
      </c>
      <c r="DC8" s="72">
        <f aca="true" t="shared" si="52" ref="DC8:DC25">SUM(AY8,+CA8)</f>
        <v>396490</v>
      </c>
      <c r="DD8" s="72">
        <f aca="true" t="shared" si="53" ref="DD8:DD25">SUM(AZ8,+CB8)</f>
        <v>1906389</v>
      </c>
      <c r="DE8" s="72">
        <f aca="true" t="shared" si="54" ref="DE8:DE25">SUM(BA8,+CC8)</f>
        <v>80299</v>
      </c>
      <c r="DF8" s="72">
        <f aca="true" t="shared" si="55" ref="DF8:DF25">SUM(BB8,+CD8)</f>
        <v>38146</v>
      </c>
      <c r="DG8" s="72">
        <f aca="true" t="shared" si="56" ref="DG8:DG25">SUM(BC8,+CE8)</f>
        <v>62018</v>
      </c>
      <c r="DH8" s="72">
        <f aca="true" t="shared" si="57" ref="DH8:DH25">SUM(BD8,+CF8)</f>
        <v>0</v>
      </c>
      <c r="DI8" s="72">
        <f aca="true" t="shared" si="58" ref="DI8:DI25">SUM(BE8,+CG8)</f>
        <v>47752</v>
      </c>
      <c r="DJ8" s="72">
        <f aca="true" t="shared" si="59" ref="DJ8:DJ25">SUM(BF8,+CH8)</f>
        <v>7007947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1209613</v>
      </c>
      <c r="E9" s="72">
        <f t="shared" si="7"/>
        <v>130807</v>
      </c>
      <c r="F9" s="72">
        <v>0</v>
      </c>
      <c r="G9" s="72">
        <v>0</v>
      </c>
      <c r="H9" s="72">
        <v>0</v>
      </c>
      <c r="I9" s="72">
        <v>130531</v>
      </c>
      <c r="J9" s="73" t="s">
        <v>109</v>
      </c>
      <c r="K9" s="72">
        <v>276</v>
      </c>
      <c r="L9" s="72">
        <v>1078806</v>
      </c>
      <c r="M9" s="72">
        <f t="shared" si="8"/>
        <v>214917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109</v>
      </c>
      <c r="T9" s="72">
        <v>0</v>
      </c>
      <c r="U9" s="72">
        <v>214917</v>
      </c>
      <c r="V9" s="72">
        <f t="shared" si="10"/>
        <v>1424530</v>
      </c>
      <c r="W9" s="72">
        <f t="shared" si="11"/>
        <v>130807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130531</v>
      </c>
      <c r="AB9" s="73" t="s">
        <v>109</v>
      </c>
      <c r="AC9" s="72">
        <f t="shared" si="16"/>
        <v>276</v>
      </c>
      <c r="AD9" s="72">
        <f t="shared" si="17"/>
        <v>1293723</v>
      </c>
      <c r="AE9" s="72">
        <f t="shared" si="18"/>
        <v>8158</v>
      </c>
      <c r="AF9" s="72">
        <f t="shared" si="19"/>
        <v>8158</v>
      </c>
      <c r="AG9" s="72">
        <v>0</v>
      </c>
      <c r="AH9" s="72">
        <v>0</v>
      </c>
      <c r="AI9" s="72">
        <v>4614</v>
      </c>
      <c r="AJ9" s="72">
        <v>3544</v>
      </c>
      <c r="AK9" s="72">
        <v>0</v>
      </c>
      <c r="AL9" s="72">
        <v>0</v>
      </c>
      <c r="AM9" s="72">
        <f t="shared" si="20"/>
        <v>760230</v>
      </c>
      <c r="AN9" s="72">
        <f t="shared" si="21"/>
        <v>544000</v>
      </c>
      <c r="AO9" s="72">
        <v>164609</v>
      </c>
      <c r="AP9" s="72">
        <v>367520</v>
      </c>
      <c r="AQ9" s="72">
        <v>0</v>
      </c>
      <c r="AR9" s="72">
        <v>11871</v>
      </c>
      <c r="AS9" s="72">
        <f t="shared" si="22"/>
        <v>101307</v>
      </c>
      <c r="AT9" s="72">
        <v>98687</v>
      </c>
      <c r="AU9" s="72">
        <v>0</v>
      </c>
      <c r="AV9" s="72">
        <v>2620</v>
      </c>
      <c r="AW9" s="72">
        <v>4135</v>
      </c>
      <c r="AX9" s="72">
        <f t="shared" si="23"/>
        <v>110788</v>
      </c>
      <c r="AY9" s="72">
        <v>96061</v>
      </c>
      <c r="AZ9" s="72">
        <v>3369</v>
      </c>
      <c r="BA9" s="72">
        <v>0</v>
      </c>
      <c r="BB9" s="72">
        <v>11358</v>
      </c>
      <c r="BC9" s="72">
        <v>441225</v>
      </c>
      <c r="BD9" s="72">
        <v>0</v>
      </c>
      <c r="BE9" s="72">
        <v>0</v>
      </c>
      <c r="BF9" s="72">
        <f t="shared" si="24"/>
        <v>768388</v>
      </c>
      <c r="BG9" s="72">
        <f t="shared" si="25"/>
        <v>7448</v>
      </c>
      <c r="BH9" s="72">
        <f t="shared" si="26"/>
        <v>7448</v>
      </c>
      <c r="BI9" s="72">
        <v>0</v>
      </c>
      <c r="BJ9" s="72">
        <v>7448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207469</v>
      </c>
      <c r="BP9" s="72">
        <f t="shared" si="28"/>
        <v>71079</v>
      </c>
      <c r="BQ9" s="72">
        <v>25042</v>
      </c>
      <c r="BR9" s="72">
        <v>18128</v>
      </c>
      <c r="BS9" s="72">
        <v>27909</v>
      </c>
      <c r="BT9" s="72">
        <v>0</v>
      </c>
      <c r="BU9" s="72">
        <f t="shared" si="29"/>
        <v>135324</v>
      </c>
      <c r="BV9" s="72">
        <v>662</v>
      </c>
      <c r="BW9" s="72">
        <v>134662</v>
      </c>
      <c r="BX9" s="72">
        <v>0</v>
      </c>
      <c r="BY9" s="72">
        <v>0</v>
      </c>
      <c r="BZ9" s="72">
        <f t="shared" si="30"/>
        <v>1066</v>
      </c>
      <c r="CA9" s="72">
        <v>0</v>
      </c>
      <c r="CB9" s="72">
        <v>0</v>
      </c>
      <c r="CC9" s="72">
        <v>0</v>
      </c>
      <c r="CD9" s="72">
        <v>1066</v>
      </c>
      <c r="CE9" s="72">
        <v>0</v>
      </c>
      <c r="CF9" s="72">
        <v>0</v>
      </c>
      <c r="CG9" s="72">
        <v>0</v>
      </c>
      <c r="CH9" s="72">
        <f t="shared" si="31"/>
        <v>214917</v>
      </c>
      <c r="CI9" s="72">
        <f t="shared" si="32"/>
        <v>15606</v>
      </c>
      <c r="CJ9" s="72">
        <f t="shared" si="33"/>
        <v>15606</v>
      </c>
      <c r="CK9" s="72">
        <f t="shared" si="34"/>
        <v>0</v>
      </c>
      <c r="CL9" s="72">
        <f t="shared" si="35"/>
        <v>7448</v>
      </c>
      <c r="CM9" s="72">
        <f t="shared" si="36"/>
        <v>4614</v>
      </c>
      <c r="CN9" s="72">
        <f t="shared" si="37"/>
        <v>3544</v>
      </c>
      <c r="CO9" s="72">
        <f t="shared" si="38"/>
        <v>0</v>
      </c>
      <c r="CP9" s="72">
        <f t="shared" si="39"/>
        <v>0</v>
      </c>
      <c r="CQ9" s="72">
        <f t="shared" si="40"/>
        <v>967699</v>
      </c>
      <c r="CR9" s="72">
        <f t="shared" si="41"/>
        <v>615079</v>
      </c>
      <c r="CS9" s="72">
        <f t="shared" si="42"/>
        <v>189651</v>
      </c>
      <c r="CT9" s="72">
        <f t="shared" si="43"/>
        <v>385648</v>
      </c>
      <c r="CU9" s="72">
        <f t="shared" si="44"/>
        <v>27909</v>
      </c>
      <c r="CV9" s="72">
        <f t="shared" si="45"/>
        <v>11871</v>
      </c>
      <c r="CW9" s="72">
        <f t="shared" si="46"/>
        <v>236631</v>
      </c>
      <c r="CX9" s="72">
        <f t="shared" si="47"/>
        <v>99349</v>
      </c>
      <c r="CY9" s="72">
        <f t="shared" si="48"/>
        <v>134662</v>
      </c>
      <c r="CZ9" s="72">
        <f t="shared" si="49"/>
        <v>2620</v>
      </c>
      <c r="DA9" s="72">
        <f t="shared" si="50"/>
        <v>4135</v>
      </c>
      <c r="DB9" s="72">
        <f t="shared" si="51"/>
        <v>111854</v>
      </c>
      <c r="DC9" s="72">
        <f t="shared" si="52"/>
        <v>96061</v>
      </c>
      <c r="DD9" s="72">
        <f t="shared" si="53"/>
        <v>3369</v>
      </c>
      <c r="DE9" s="72">
        <f t="shared" si="54"/>
        <v>0</v>
      </c>
      <c r="DF9" s="72">
        <f t="shared" si="55"/>
        <v>12424</v>
      </c>
      <c r="DG9" s="72">
        <f t="shared" si="56"/>
        <v>441225</v>
      </c>
      <c r="DH9" s="72">
        <f t="shared" si="57"/>
        <v>0</v>
      </c>
      <c r="DI9" s="72">
        <f t="shared" si="58"/>
        <v>0</v>
      </c>
      <c r="DJ9" s="72">
        <f t="shared" si="59"/>
        <v>983305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798407</v>
      </c>
      <c r="E10" s="72">
        <f t="shared" si="7"/>
        <v>221684</v>
      </c>
      <c r="F10" s="72">
        <v>1861</v>
      </c>
      <c r="G10" s="72">
        <v>1330</v>
      </c>
      <c r="H10" s="72">
        <v>66300</v>
      </c>
      <c r="I10" s="72">
        <v>120677</v>
      </c>
      <c r="J10" s="73" t="s">
        <v>109</v>
      </c>
      <c r="K10" s="72">
        <v>31516</v>
      </c>
      <c r="L10" s="72">
        <v>576723</v>
      </c>
      <c r="M10" s="72">
        <f t="shared" si="8"/>
        <v>164058</v>
      </c>
      <c r="N10" s="72">
        <f t="shared" si="9"/>
        <v>2998</v>
      </c>
      <c r="O10" s="72">
        <v>0</v>
      </c>
      <c r="P10" s="72">
        <v>0</v>
      </c>
      <c r="Q10" s="72">
        <v>0</v>
      </c>
      <c r="R10" s="72">
        <v>2975</v>
      </c>
      <c r="S10" s="73" t="s">
        <v>109</v>
      </c>
      <c r="T10" s="72">
        <v>23</v>
      </c>
      <c r="U10" s="72">
        <v>161060</v>
      </c>
      <c r="V10" s="72">
        <f t="shared" si="10"/>
        <v>962465</v>
      </c>
      <c r="W10" s="72">
        <f t="shared" si="11"/>
        <v>224682</v>
      </c>
      <c r="X10" s="72">
        <f t="shared" si="12"/>
        <v>1861</v>
      </c>
      <c r="Y10" s="72">
        <f t="shared" si="13"/>
        <v>1330</v>
      </c>
      <c r="Z10" s="72">
        <f t="shared" si="14"/>
        <v>66300</v>
      </c>
      <c r="AA10" s="72">
        <f t="shared" si="15"/>
        <v>123652</v>
      </c>
      <c r="AB10" s="73" t="s">
        <v>109</v>
      </c>
      <c r="AC10" s="72">
        <f t="shared" si="16"/>
        <v>31539</v>
      </c>
      <c r="AD10" s="72">
        <f t="shared" si="17"/>
        <v>737783</v>
      </c>
      <c r="AE10" s="72">
        <f t="shared" si="18"/>
        <v>69038</v>
      </c>
      <c r="AF10" s="72">
        <f t="shared" si="19"/>
        <v>69038</v>
      </c>
      <c r="AG10" s="72">
        <v>0</v>
      </c>
      <c r="AH10" s="72">
        <v>68408</v>
      </c>
      <c r="AI10" s="72">
        <v>0</v>
      </c>
      <c r="AJ10" s="72">
        <v>630</v>
      </c>
      <c r="AK10" s="72">
        <v>0</v>
      </c>
      <c r="AL10" s="72">
        <v>0</v>
      </c>
      <c r="AM10" s="72">
        <f t="shared" si="20"/>
        <v>716570</v>
      </c>
      <c r="AN10" s="72">
        <f t="shared" si="21"/>
        <v>90048</v>
      </c>
      <c r="AO10" s="72">
        <v>90048</v>
      </c>
      <c r="AP10" s="72">
        <v>0</v>
      </c>
      <c r="AQ10" s="72">
        <v>0</v>
      </c>
      <c r="AR10" s="72">
        <v>0</v>
      </c>
      <c r="AS10" s="72">
        <f t="shared" si="22"/>
        <v>187751</v>
      </c>
      <c r="AT10" s="72">
        <v>0</v>
      </c>
      <c r="AU10" s="72">
        <v>181251</v>
      </c>
      <c r="AV10" s="72">
        <v>6500</v>
      </c>
      <c r="AW10" s="72">
        <v>0</v>
      </c>
      <c r="AX10" s="72">
        <f t="shared" si="23"/>
        <v>438771</v>
      </c>
      <c r="AY10" s="72">
        <v>157406</v>
      </c>
      <c r="AZ10" s="72">
        <v>245472</v>
      </c>
      <c r="BA10" s="72">
        <v>24608</v>
      </c>
      <c r="BB10" s="72">
        <v>11285</v>
      </c>
      <c r="BC10" s="72">
        <v>0</v>
      </c>
      <c r="BD10" s="72">
        <v>0</v>
      </c>
      <c r="BE10" s="72">
        <v>12799</v>
      </c>
      <c r="BF10" s="72">
        <f t="shared" si="24"/>
        <v>798407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162560</v>
      </c>
      <c r="BP10" s="72">
        <f t="shared" si="28"/>
        <v>37116</v>
      </c>
      <c r="BQ10" s="72">
        <v>36055</v>
      </c>
      <c r="BR10" s="72">
        <v>1061</v>
      </c>
      <c r="BS10" s="72">
        <v>0</v>
      </c>
      <c r="BT10" s="72">
        <v>0</v>
      </c>
      <c r="BU10" s="72">
        <f t="shared" si="29"/>
        <v>259</v>
      </c>
      <c r="BV10" s="72">
        <v>179</v>
      </c>
      <c r="BW10" s="72">
        <v>80</v>
      </c>
      <c r="BX10" s="72">
        <v>0</v>
      </c>
      <c r="BY10" s="72">
        <v>0</v>
      </c>
      <c r="BZ10" s="72">
        <f t="shared" si="30"/>
        <v>125185</v>
      </c>
      <c r="CA10" s="72">
        <v>9807</v>
      </c>
      <c r="CB10" s="72">
        <v>108007</v>
      </c>
      <c r="CC10" s="72">
        <v>3738</v>
      </c>
      <c r="CD10" s="72">
        <v>3633</v>
      </c>
      <c r="CE10" s="72">
        <v>0</v>
      </c>
      <c r="CF10" s="72">
        <v>0</v>
      </c>
      <c r="CG10" s="72">
        <v>1498</v>
      </c>
      <c r="CH10" s="72">
        <f t="shared" si="31"/>
        <v>164058</v>
      </c>
      <c r="CI10" s="72">
        <f t="shared" si="32"/>
        <v>69038</v>
      </c>
      <c r="CJ10" s="72">
        <f t="shared" si="33"/>
        <v>69038</v>
      </c>
      <c r="CK10" s="72">
        <f t="shared" si="34"/>
        <v>0</v>
      </c>
      <c r="CL10" s="72">
        <f t="shared" si="35"/>
        <v>68408</v>
      </c>
      <c r="CM10" s="72">
        <f t="shared" si="36"/>
        <v>0</v>
      </c>
      <c r="CN10" s="72">
        <f t="shared" si="37"/>
        <v>630</v>
      </c>
      <c r="CO10" s="72">
        <f t="shared" si="38"/>
        <v>0</v>
      </c>
      <c r="CP10" s="72">
        <f t="shared" si="39"/>
        <v>0</v>
      </c>
      <c r="CQ10" s="72">
        <f t="shared" si="40"/>
        <v>879130</v>
      </c>
      <c r="CR10" s="72">
        <f t="shared" si="41"/>
        <v>127164</v>
      </c>
      <c r="CS10" s="72">
        <f t="shared" si="42"/>
        <v>126103</v>
      </c>
      <c r="CT10" s="72">
        <f t="shared" si="43"/>
        <v>1061</v>
      </c>
      <c r="CU10" s="72">
        <f t="shared" si="44"/>
        <v>0</v>
      </c>
      <c r="CV10" s="72">
        <f t="shared" si="45"/>
        <v>0</v>
      </c>
      <c r="CW10" s="72">
        <f t="shared" si="46"/>
        <v>188010</v>
      </c>
      <c r="CX10" s="72">
        <f t="shared" si="47"/>
        <v>179</v>
      </c>
      <c r="CY10" s="72">
        <f t="shared" si="48"/>
        <v>181331</v>
      </c>
      <c r="CZ10" s="72">
        <f t="shared" si="49"/>
        <v>6500</v>
      </c>
      <c r="DA10" s="72">
        <f t="shared" si="50"/>
        <v>0</v>
      </c>
      <c r="DB10" s="72">
        <f t="shared" si="51"/>
        <v>563956</v>
      </c>
      <c r="DC10" s="72">
        <f t="shared" si="52"/>
        <v>167213</v>
      </c>
      <c r="DD10" s="72">
        <f t="shared" si="53"/>
        <v>353479</v>
      </c>
      <c r="DE10" s="72">
        <f t="shared" si="54"/>
        <v>28346</v>
      </c>
      <c r="DF10" s="72">
        <f t="shared" si="55"/>
        <v>14918</v>
      </c>
      <c r="DG10" s="72">
        <f t="shared" si="56"/>
        <v>0</v>
      </c>
      <c r="DH10" s="72">
        <f t="shared" si="57"/>
        <v>0</v>
      </c>
      <c r="DI10" s="72">
        <f t="shared" si="58"/>
        <v>14297</v>
      </c>
      <c r="DJ10" s="72">
        <f t="shared" si="59"/>
        <v>962465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900248</v>
      </c>
      <c r="E11" s="72">
        <f t="shared" si="7"/>
        <v>126486</v>
      </c>
      <c r="F11" s="72">
        <v>1000</v>
      </c>
      <c r="G11" s="72">
        <v>0</v>
      </c>
      <c r="H11" s="72">
        <v>0</v>
      </c>
      <c r="I11" s="72">
        <v>106852</v>
      </c>
      <c r="J11" s="73" t="s">
        <v>109</v>
      </c>
      <c r="K11" s="72">
        <v>18634</v>
      </c>
      <c r="L11" s="72">
        <v>773762</v>
      </c>
      <c r="M11" s="72">
        <f t="shared" si="8"/>
        <v>357080</v>
      </c>
      <c r="N11" s="72">
        <f t="shared" si="9"/>
        <v>135270</v>
      </c>
      <c r="O11" s="72">
        <v>27000</v>
      </c>
      <c r="P11" s="72">
        <v>0</v>
      </c>
      <c r="Q11" s="72">
        <v>0</v>
      </c>
      <c r="R11" s="72">
        <v>107225</v>
      </c>
      <c r="S11" s="73" t="s">
        <v>109</v>
      </c>
      <c r="T11" s="72">
        <v>1045</v>
      </c>
      <c r="U11" s="72">
        <v>221810</v>
      </c>
      <c r="V11" s="72">
        <f t="shared" si="10"/>
        <v>1257328</v>
      </c>
      <c r="W11" s="72">
        <f t="shared" si="11"/>
        <v>261756</v>
      </c>
      <c r="X11" s="72">
        <f t="shared" si="12"/>
        <v>28000</v>
      </c>
      <c r="Y11" s="72">
        <f t="shared" si="13"/>
        <v>0</v>
      </c>
      <c r="Z11" s="72">
        <f t="shared" si="14"/>
        <v>0</v>
      </c>
      <c r="AA11" s="72">
        <f t="shared" si="15"/>
        <v>214077</v>
      </c>
      <c r="AB11" s="73" t="s">
        <v>109</v>
      </c>
      <c r="AC11" s="72">
        <f t="shared" si="16"/>
        <v>19679</v>
      </c>
      <c r="AD11" s="72">
        <f t="shared" si="17"/>
        <v>995572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856235</v>
      </c>
      <c r="AN11" s="72">
        <f t="shared" si="21"/>
        <v>117366</v>
      </c>
      <c r="AO11" s="72">
        <v>117366</v>
      </c>
      <c r="AP11" s="72">
        <v>0</v>
      </c>
      <c r="AQ11" s="72">
        <v>0</v>
      </c>
      <c r="AR11" s="72">
        <v>0</v>
      </c>
      <c r="AS11" s="72">
        <f t="shared" si="22"/>
        <v>61362</v>
      </c>
      <c r="AT11" s="72">
        <v>438</v>
      </c>
      <c r="AU11" s="72">
        <v>59264</v>
      </c>
      <c r="AV11" s="72">
        <v>1660</v>
      </c>
      <c r="AW11" s="72">
        <v>0</v>
      </c>
      <c r="AX11" s="72">
        <f t="shared" si="23"/>
        <v>677507</v>
      </c>
      <c r="AY11" s="72">
        <v>389984</v>
      </c>
      <c r="AZ11" s="72">
        <v>277375</v>
      </c>
      <c r="BA11" s="72">
        <v>1615</v>
      </c>
      <c r="BB11" s="72">
        <v>8533</v>
      </c>
      <c r="BC11" s="72">
        <v>0</v>
      </c>
      <c r="BD11" s="72">
        <v>0</v>
      </c>
      <c r="BE11" s="72">
        <v>44013</v>
      </c>
      <c r="BF11" s="72">
        <f t="shared" si="24"/>
        <v>900248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349481</v>
      </c>
      <c r="BP11" s="72">
        <f t="shared" si="28"/>
        <v>53967</v>
      </c>
      <c r="BQ11" s="72">
        <v>53967</v>
      </c>
      <c r="BR11" s="72"/>
      <c r="BS11" s="72">
        <v>0</v>
      </c>
      <c r="BT11" s="72">
        <v>0</v>
      </c>
      <c r="BU11" s="72">
        <f t="shared" si="29"/>
        <v>47994</v>
      </c>
      <c r="BV11" s="72">
        <v>286</v>
      </c>
      <c r="BW11" s="72">
        <v>47708</v>
      </c>
      <c r="BX11" s="72">
        <v>0</v>
      </c>
      <c r="BY11" s="72">
        <v>0</v>
      </c>
      <c r="BZ11" s="72">
        <f t="shared" si="30"/>
        <v>247520</v>
      </c>
      <c r="CA11" s="72">
        <v>184284</v>
      </c>
      <c r="CB11" s="72">
        <v>63236</v>
      </c>
      <c r="CC11" s="72">
        <v>0</v>
      </c>
      <c r="CD11" s="72">
        <v>0</v>
      </c>
      <c r="CE11" s="72">
        <v>0</v>
      </c>
      <c r="CF11" s="72">
        <v>0</v>
      </c>
      <c r="CG11" s="72">
        <v>7599</v>
      </c>
      <c r="CH11" s="72">
        <f t="shared" si="31"/>
        <v>357080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1205716</v>
      </c>
      <c r="CR11" s="72">
        <f t="shared" si="41"/>
        <v>171333</v>
      </c>
      <c r="CS11" s="72">
        <f t="shared" si="42"/>
        <v>171333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109356</v>
      </c>
      <c r="CX11" s="72">
        <f t="shared" si="47"/>
        <v>724</v>
      </c>
      <c r="CY11" s="72">
        <f t="shared" si="48"/>
        <v>106972</v>
      </c>
      <c r="CZ11" s="72">
        <f t="shared" si="49"/>
        <v>1660</v>
      </c>
      <c r="DA11" s="72">
        <f t="shared" si="50"/>
        <v>0</v>
      </c>
      <c r="DB11" s="72">
        <f t="shared" si="51"/>
        <v>925027</v>
      </c>
      <c r="DC11" s="72">
        <f t="shared" si="52"/>
        <v>574268</v>
      </c>
      <c r="DD11" s="72">
        <f t="shared" si="53"/>
        <v>340611</v>
      </c>
      <c r="DE11" s="72">
        <f t="shared" si="54"/>
        <v>1615</v>
      </c>
      <c r="DF11" s="72">
        <f t="shared" si="55"/>
        <v>8533</v>
      </c>
      <c r="DG11" s="72">
        <f t="shared" si="56"/>
        <v>0</v>
      </c>
      <c r="DH11" s="72">
        <f t="shared" si="57"/>
        <v>0</v>
      </c>
      <c r="DI11" s="72">
        <f t="shared" si="58"/>
        <v>51612</v>
      </c>
      <c r="DJ11" s="72">
        <f t="shared" si="59"/>
        <v>1257328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1408712</v>
      </c>
      <c r="E12" s="74">
        <f t="shared" si="7"/>
        <v>296733</v>
      </c>
      <c r="F12" s="74">
        <v>97728</v>
      </c>
      <c r="G12" s="74">
        <v>753</v>
      </c>
      <c r="H12" s="74">
        <v>0</v>
      </c>
      <c r="I12" s="74">
        <v>173903</v>
      </c>
      <c r="J12" s="75" t="s">
        <v>109</v>
      </c>
      <c r="K12" s="74">
        <v>24349</v>
      </c>
      <c r="L12" s="74">
        <v>1111979</v>
      </c>
      <c r="M12" s="74">
        <f t="shared" si="8"/>
        <v>133719</v>
      </c>
      <c r="N12" s="74">
        <f t="shared" si="9"/>
        <v>20</v>
      </c>
      <c r="O12" s="74">
        <v>0</v>
      </c>
      <c r="P12" s="74">
        <v>0</v>
      </c>
      <c r="Q12" s="74">
        <v>0</v>
      </c>
      <c r="R12" s="74">
        <v>20</v>
      </c>
      <c r="S12" s="75" t="s">
        <v>109</v>
      </c>
      <c r="T12" s="74">
        <v>0</v>
      </c>
      <c r="U12" s="74">
        <v>133699</v>
      </c>
      <c r="V12" s="74">
        <f t="shared" si="10"/>
        <v>1542431</v>
      </c>
      <c r="W12" s="74">
        <f t="shared" si="11"/>
        <v>296753</v>
      </c>
      <c r="X12" s="74">
        <f t="shared" si="12"/>
        <v>97728</v>
      </c>
      <c r="Y12" s="74">
        <f t="shared" si="13"/>
        <v>753</v>
      </c>
      <c r="Z12" s="74">
        <f t="shared" si="14"/>
        <v>0</v>
      </c>
      <c r="AA12" s="74">
        <f t="shared" si="15"/>
        <v>173923</v>
      </c>
      <c r="AB12" s="75" t="s">
        <v>109</v>
      </c>
      <c r="AC12" s="74">
        <f t="shared" si="16"/>
        <v>24349</v>
      </c>
      <c r="AD12" s="74">
        <f t="shared" si="17"/>
        <v>1245678</v>
      </c>
      <c r="AE12" s="74">
        <f t="shared" si="18"/>
        <v>102872</v>
      </c>
      <c r="AF12" s="74">
        <f t="shared" si="19"/>
        <v>100632</v>
      </c>
      <c r="AG12" s="74">
        <v>0</v>
      </c>
      <c r="AH12" s="74">
        <v>100632</v>
      </c>
      <c r="AI12" s="74">
        <v>0</v>
      </c>
      <c r="AJ12" s="74">
        <v>0</v>
      </c>
      <c r="AK12" s="74">
        <v>2240</v>
      </c>
      <c r="AL12" s="74">
        <v>0</v>
      </c>
      <c r="AM12" s="74">
        <f t="shared" si="20"/>
        <v>1255701</v>
      </c>
      <c r="AN12" s="74">
        <f t="shared" si="21"/>
        <v>261105</v>
      </c>
      <c r="AO12" s="74">
        <v>174294</v>
      </c>
      <c r="AP12" s="74">
        <v>51215</v>
      </c>
      <c r="AQ12" s="74">
        <v>35596</v>
      </c>
      <c r="AR12" s="74">
        <v>0</v>
      </c>
      <c r="AS12" s="74">
        <f t="shared" si="22"/>
        <v>534898</v>
      </c>
      <c r="AT12" s="74">
        <v>6918</v>
      </c>
      <c r="AU12" s="74">
        <v>510458</v>
      </c>
      <c r="AV12" s="74">
        <v>17522</v>
      </c>
      <c r="AW12" s="74">
        <v>0</v>
      </c>
      <c r="AX12" s="74">
        <f t="shared" si="23"/>
        <v>459698</v>
      </c>
      <c r="AY12" s="74">
        <v>187422</v>
      </c>
      <c r="AZ12" s="74">
        <v>248703</v>
      </c>
      <c r="BA12" s="74">
        <v>20396</v>
      </c>
      <c r="BB12" s="74">
        <v>3177</v>
      </c>
      <c r="BC12" s="74">
        <v>0</v>
      </c>
      <c r="BD12" s="74">
        <v>0</v>
      </c>
      <c r="BE12" s="74">
        <v>50139</v>
      </c>
      <c r="BF12" s="74">
        <f t="shared" si="24"/>
        <v>1408712</v>
      </c>
      <c r="BG12" s="74">
        <f t="shared" si="25"/>
        <v>3300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3300</v>
      </c>
      <c r="BN12" s="74">
        <v>0</v>
      </c>
      <c r="BO12" s="74">
        <f t="shared" si="27"/>
        <v>130419</v>
      </c>
      <c r="BP12" s="74">
        <f t="shared" si="28"/>
        <v>15805</v>
      </c>
      <c r="BQ12" s="74">
        <v>15805</v>
      </c>
      <c r="BR12" s="74">
        <v>0</v>
      </c>
      <c r="BS12" s="74">
        <v>0</v>
      </c>
      <c r="BT12" s="74">
        <v>0</v>
      </c>
      <c r="BU12" s="74">
        <f t="shared" si="29"/>
        <v>99075</v>
      </c>
      <c r="BV12" s="74">
        <v>676</v>
      </c>
      <c r="BW12" s="74">
        <v>98399</v>
      </c>
      <c r="BX12" s="74">
        <v>0</v>
      </c>
      <c r="BY12" s="74">
        <v>0</v>
      </c>
      <c r="BZ12" s="74">
        <f t="shared" si="30"/>
        <v>15539</v>
      </c>
      <c r="CA12" s="74">
        <v>20</v>
      </c>
      <c r="CB12" s="74">
        <v>15519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133719</v>
      </c>
      <c r="CI12" s="74">
        <f t="shared" si="32"/>
        <v>106172</v>
      </c>
      <c r="CJ12" s="74">
        <f t="shared" si="33"/>
        <v>100632</v>
      </c>
      <c r="CK12" s="74">
        <f t="shared" si="34"/>
        <v>0</v>
      </c>
      <c r="CL12" s="74">
        <f t="shared" si="35"/>
        <v>100632</v>
      </c>
      <c r="CM12" s="74">
        <f t="shared" si="36"/>
        <v>0</v>
      </c>
      <c r="CN12" s="74">
        <f t="shared" si="37"/>
        <v>0</v>
      </c>
      <c r="CO12" s="74">
        <f t="shared" si="38"/>
        <v>5540</v>
      </c>
      <c r="CP12" s="74">
        <f t="shared" si="39"/>
        <v>0</v>
      </c>
      <c r="CQ12" s="74">
        <f t="shared" si="40"/>
        <v>1386120</v>
      </c>
      <c r="CR12" s="74">
        <f t="shared" si="41"/>
        <v>276910</v>
      </c>
      <c r="CS12" s="74">
        <f t="shared" si="42"/>
        <v>190099</v>
      </c>
      <c r="CT12" s="74">
        <f t="shared" si="43"/>
        <v>51215</v>
      </c>
      <c r="CU12" s="74">
        <f t="shared" si="44"/>
        <v>35596</v>
      </c>
      <c r="CV12" s="74">
        <f t="shared" si="45"/>
        <v>0</v>
      </c>
      <c r="CW12" s="74">
        <f t="shared" si="46"/>
        <v>633973</v>
      </c>
      <c r="CX12" s="74">
        <f t="shared" si="47"/>
        <v>7594</v>
      </c>
      <c r="CY12" s="74">
        <f t="shared" si="48"/>
        <v>608857</v>
      </c>
      <c r="CZ12" s="74">
        <f t="shared" si="49"/>
        <v>17522</v>
      </c>
      <c r="DA12" s="74">
        <f t="shared" si="50"/>
        <v>0</v>
      </c>
      <c r="DB12" s="74">
        <f t="shared" si="51"/>
        <v>475237</v>
      </c>
      <c r="DC12" s="74">
        <f t="shared" si="52"/>
        <v>187442</v>
      </c>
      <c r="DD12" s="74">
        <f t="shared" si="53"/>
        <v>264222</v>
      </c>
      <c r="DE12" s="74">
        <f t="shared" si="54"/>
        <v>20396</v>
      </c>
      <c r="DF12" s="74">
        <f t="shared" si="55"/>
        <v>3177</v>
      </c>
      <c r="DG12" s="74">
        <f t="shared" si="56"/>
        <v>0</v>
      </c>
      <c r="DH12" s="74">
        <f t="shared" si="57"/>
        <v>0</v>
      </c>
      <c r="DI12" s="74">
        <f t="shared" si="58"/>
        <v>50139</v>
      </c>
      <c r="DJ12" s="74">
        <f t="shared" si="59"/>
        <v>1542431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601420</v>
      </c>
      <c r="E13" s="74">
        <f t="shared" si="7"/>
        <v>54779</v>
      </c>
      <c r="F13" s="74">
        <v>0</v>
      </c>
      <c r="G13" s="74">
        <v>0</v>
      </c>
      <c r="H13" s="74">
        <v>0</v>
      </c>
      <c r="I13" s="74">
        <v>36789</v>
      </c>
      <c r="J13" s="75" t="s">
        <v>109</v>
      </c>
      <c r="K13" s="74">
        <v>17990</v>
      </c>
      <c r="L13" s="74">
        <v>546641</v>
      </c>
      <c r="M13" s="74">
        <f t="shared" si="8"/>
        <v>64506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64506</v>
      </c>
      <c r="V13" s="74">
        <f t="shared" si="10"/>
        <v>665926</v>
      </c>
      <c r="W13" s="74">
        <f t="shared" si="11"/>
        <v>54779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36789</v>
      </c>
      <c r="AB13" s="75" t="s">
        <v>109</v>
      </c>
      <c r="AC13" s="74">
        <f t="shared" si="16"/>
        <v>17990</v>
      </c>
      <c r="AD13" s="74">
        <f t="shared" si="17"/>
        <v>611147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601420</v>
      </c>
      <c r="AN13" s="74">
        <f t="shared" si="21"/>
        <v>124736</v>
      </c>
      <c r="AO13" s="74">
        <v>87859</v>
      </c>
      <c r="AP13" s="74"/>
      <c r="AQ13" s="74">
        <v>36877</v>
      </c>
      <c r="AR13" s="74">
        <v>0</v>
      </c>
      <c r="AS13" s="74">
        <f t="shared" si="22"/>
        <v>45642</v>
      </c>
      <c r="AT13" s="74">
        <v>4683</v>
      </c>
      <c r="AU13" s="74">
        <v>13001</v>
      </c>
      <c r="AV13" s="74">
        <v>27958</v>
      </c>
      <c r="AW13" s="74">
        <v>2330</v>
      </c>
      <c r="AX13" s="74">
        <f t="shared" si="23"/>
        <v>428712</v>
      </c>
      <c r="AY13" s="74">
        <v>73338</v>
      </c>
      <c r="AZ13" s="74">
        <v>56697</v>
      </c>
      <c r="BA13" s="74">
        <v>1605</v>
      </c>
      <c r="BB13" s="74">
        <v>297072</v>
      </c>
      <c r="BC13" s="74">
        <v>0</v>
      </c>
      <c r="BD13" s="74">
        <v>0</v>
      </c>
      <c r="BE13" s="74">
        <v>0</v>
      </c>
      <c r="BF13" s="74">
        <f t="shared" si="24"/>
        <v>601420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64506</v>
      </c>
      <c r="BP13" s="74">
        <f t="shared" si="28"/>
        <v>8803</v>
      </c>
      <c r="BQ13" s="74">
        <v>8803</v>
      </c>
      <c r="BR13" s="74">
        <v>0</v>
      </c>
      <c r="BS13" s="74">
        <v>0</v>
      </c>
      <c r="BT13" s="74">
        <v>0</v>
      </c>
      <c r="BU13" s="74">
        <f t="shared" si="29"/>
        <v>19373</v>
      </c>
      <c r="BV13" s="74">
        <v>0</v>
      </c>
      <c r="BW13" s="74">
        <v>19373</v>
      </c>
      <c r="BX13" s="74">
        <v>0</v>
      </c>
      <c r="BY13" s="74">
        <v>0</v>
      </c>
      <c r="BZ13" s="74">
        <f t="shared" si="30"/>
        <v>36330</v>
      </c>
      <c r="CA13" s="74">
        <v>0</v>
      </c>
      <c r="CB13" s="74">
        <v>36330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64506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665926</v>
      </c>
      <c r="CR13" s="74">
        <f t="shared" si="41"/>
        <v>133539</v>
      </c>
      <c r="CS13" s="74">
        <f t="shared" si="42"/>
        <v>96662</v>
      </c>
      <c r="CT13" s="74">
        <f t="shared" si="43"/>
        <v>0</v>
      </c>
      <c r="CU13" s="74">
        <f t="shared" si="44"/>
        <v>36877</v>
      </c>
      <c r="CV13" s="74">
        <f t="shared" si="45"/>
        <v>0</v>
      </c>
      <c r="CW13" s="74">
        <f t="shared" si="46"/>
        <v>65015</v>
      </c>
      <c r="CX13" s="74">
        <f t="shared" si="47"/>
        <v>4683</v>
      </c>
      <c r="CY13" s="74">
        <f t="shared" si="48"/>
        <v>32374</v>
      </c>
      <c r="CZ13" s="74">
        <f t="shared" si="49"/>
        <v>27958</v>
      </c>
      <c r="DA13" s="74">
        <f t="shared" si="50"/>
        <v>2330</v>
      </c>
      <c r="DB13" s="74">
        <f t="shared" si="51"/>
        <v>465042</v>
      </c>
      <c r="DC13" s="74">
        <f t="shared" si="52"/>
        <v>73338</v>
      </c>
      <c r="DD13" s="74">
        <f t="shared" si="53"/>
        <v>93027</v>
      </c>
      <c r="DE13" s="74">
        <f t="shared" si="54"/>
        <v>1605</v>
      </c>
      <c r="DF13" s="74">
        <f t="shared" si="55"/>
        <v>297072</v>
      </c>
      <c r="DG13" s="74">
        <f t="shared" si="56"/>
        <v>0</v>
      </c>
      <c r="DH13" s="74">
        <f t="shared" si="57"/>
        <v>0</v>
      </c>
      <c r="DI13" s="74">
        <f t="shared" si="58"/>
        <v>0</v>
      </c>
      <c r="DJ13" s="74">
        <f t="shared" si="59"/>
        <v>665926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456876</v>
      </c>
      <c r="E14" s="74">
        <f t="shared" si="7"/>
        <v>61326</v>
      </c>
      <c r="F14" s="74">
        <v>30227</v>
      </c>
      <c r="G14" s="74">
        <v>0</v>
      </c>
      <c r="H14" s="74">
        <v>0</v>
      </c>
      <c r="I14" s="74">
        <v>27666</v>
      </c>
      <c r="J14" s="75" t="s">
        <v>109</v>
      </c>
      <c r="K14" s="74">
        <v>3433</v>
      </c>
      <c r="L14" s="74">
        <v>395550</v>
      </c>
      <c r="M14" s="74">
        <f t="shared" si="8"/>
        <v>98297</v>
      </c>
      <c r="N14" s="74">
        <f t="shared" si="9"/>
        <v>8504</v>
      </c>
      <c r="O14" s="74">
        <v>0</v>
      </c>
      <c r="P14" s="74">
        <v>580</v>
      </c>
      <c r="Q14" s="74">
        <v>0</v>
      </c>
      <c r="R14" s="74">
        <v>7924</v>
      </c>
      <c r="S14" s="75" t="s">
        <v>109</v>
      </c>
      <c r="T14" s="74">
        <v>0</v>
      </c>
      <c r="U14" s="74">
        <v>89793</v>
      </c>
      <c r="V14" s="74">
        <f t="shared" si="10"/>
        <v>555173</v>
      </c>
      <c r="W14" s="74">
        <f t="shared" si="11"/>
        <v>69830</v>
      </c>
      <c r="X14" s="74">
        <f t="shared" si="12"/>
        <v>30227</v>
      </c>
      <c r="Y14" s="74">
        <f t="shared" si="13"/>
        <v>580</v>
      </c>
      <c r="Z14" s="74">
        <f t="shared" si="14"/>
        <v>0</v>
      </c>
      <c r="AA14" s="74">
        <f t="shared" si="15"/>
        <v>35590</v>
      </c>
      <c r="AB14" s="75" t="s">
        <v>109</v>
      </c>
      <c r="AC14" s="74">
        <f t="shared" si="16"/>
        <v>3433</v>
      </c>
      <c r="AD14" s="74">
        <f t="shared" si="17"/>
        <v>485343</v>
      </c>
      <c r="AE14" s="74">
        <f t="shared" si="18"/>
        <v>74665</v>
      </c>
      <c r="AF14" s="74">
        <f t="shared" si="19"/>
        <v>74665</v>
      </c>
      <c r="AG14" s="74">
        <v>0</v>
      </c>
      <c r="AH14" s="74">
        <v>74665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382211</v>
      </c>
      <c r="AN14" s="74">
        <f t="shared" si="21"/>
        <v>85663</v>
      </c>
      <c r="AO14" s="74">
        <v>85663</v>
      </c>
      <c r="AP14" s="74">
        <v>0</v>
      </c>
      <c r="AQ14" s="74">
        <v>0</v>
      </c>
      <c r="AR14" s="74">
        <v>0</v>
      </c>
      <c r="AS14" s="74">
        <f t="shared" si="22"/>
        <v>139750</v>
      </c>
      <c r="AT14" s="74">
        <v>0</v>
      </c>
      <c r="AU14" s="74">
        <v>137506</v>
      </c>
      <c r="AV14" s="74">
        <v>2244</v>
      </c>
      <c r="AW14" s="74">
        <v>0</v>
      </c>
      <c r="AX14" s="74">
        <f t="shared" si="23"/>
        <v>156798</v>
      </c>
      <c r="AY14" s="74">
        <v>79236</v>
      </c>
      <c r="AZ14" s="74">
        <v>59353</v>
      </c>
      <c r="BA14" s="74">
        <v>299</v>
      </c>
      <c r="BB14" s="74">
        <v>17910</v>
      </c>
      <c r="BC14" s="74">
        <v>0</v>
      </c>
      <c r="BD14" s="74">
        <v>0</v>
      </c>
      <c r="BE14" s="74">
        <v>0</v>
      </c>
      <c r="BF14" s="74">
        <f t="shared" si="24"/>
        <v>456876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98297</v>
      </c>
      <c r="BP14" s="74">
        <f t="shared" si="28"/>
        <v>35733</v>
      </c>
      <c r="BQ14" s="74">
        <v>35733</v>
      </c>
      <c r="BR14" s="74">
        <v>0</v>
      </c>
      <c r="BS14" s="74">
        <v>0</v>
      </c>
      <c r="BT14" s="74">
        <v>0</v>
      </c>
      <c r="BU14" s="74">
        <f t="shared" si="29"/>
        <v>31726</v>
      </c>
      <c r="BV14" s="74">
        <v>0</v>
      </c>
      <c r="BW14" s="74">
        <v>31726</v>
      </c>
      <c r="BX14" s="74">
        <v>0</v>
      </c>
      <c r="BY14" s="74">
        <v>0</v>
      </c>
      <c r="BZ14" s="74">
        <f t="shared" si="30"/>
        <v>30838</v>
      </c>
      <c r="CA14" s="74">
        <v>23963</v>
      </c>
      <c r="CB14" s="74">
        <v>5142</v>
      </c>
      <c r="CC14" s="74">
        <v>0</v>
      </c>
      <c r="CD14" s="74">
        <v>1733</v>
      </c>
      <c r="CE14" s="74">
        <v>0</v>
      </c>
      <c r="CF14" s="74">
        <v>0</v>
      </c>
      <c r="CG14" s="74">
        <v>0</v>
      </c>
      <c r="CH14" s="74">
        <f t="shared" si="31"/>
        <v>98297</v>
      </c>
      <c r="CI14" s="74">
        <f t="shared" si="32"/>
        <v>74665</v>
      </c>
      <c r="CJ14" s="74">
        <f t="shared" si="33"/>
        <v>74665</v>
      </c>
      <c r="CK14" s="74">
        <f t="shared" si="34"/>
        <v>0</v>
      </c>
      <c r="CL14" s="74">
        <f t="shared" si="35"/>
        <v>74665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480508</v>
      </c>
      <c r="CR14" s="74">
        <f t="shared" si="41"/>
        <v>121396</v>
      </c>
      <c r="CS14" s="74">
        <f t="shared" si="42"/>
        <v>121396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171476</v>
      </c>
      <c r="CX14" s="74">
        <f t="shared" si="47"/>
        <v>0</v>
      </c>
      <c r="CY14" s="74">
        <f t="shared" si="48"/>
        <v>169232</v>
      </c>
      <c r="CZ14" s="74">
        <f t="shared" si="49"/>
        <v>2244</v>
      </c>
      <c r="DA14" s="74">
        <f t="shared" si="50"/>
        <v>0</v>
      </c>
      <c r="DB14" s="74">
        <f t="shared" si="51"/>
        <v>187636</v>
      </c>
      <c r="DC14" s="74">
        <f t="shared" si="52"/>
        <v>103199</v>
      </c>
      <c r="DD14" s="74">
        <f t="shared" si="53"/>
        <v>64495</v>
      </c>
      <c r="DE14" s="74">
        <f t="shared" si="54"/>
        <v>299</v>
      </c>
      <c r="DF14" s="74">
        <f t="shared" si="55"/>
        <v>19643</v>
      </c>
      <c r="DG14" s="74">
        <f t="shared" si="56"/>
        <v>0</v>
      </c>
      <c r="DH14" s="74">
        <f t="shared" si="57"/>
        <v>0</v>
      </c>
      <c r="DI14" s="74">
        <f t="shared" si="58"/>
        <v>0</v>
      </c>
      <c r="DJ14" s="74">
        <f t="shared" si="59"/>
        <v>555173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339284</v>
      </c>
      <c r="E15" s="74">
        <f t="shared" si="7"/>
        <v>40571</v>
      </c>
      <c r="F15" s="74">
        <v>2085</v>
      </c>
      <c r="G15" s="74"/>
      <c r="H15" s="74">
        <v>0</v>
      </c>
      <c r="I15" s="74">
        <v>29216</v>
      </c>
      <c r="J15" s="75" t="s">
        <v>109</v>
      </c>
      <c r="K15" s="74">
        <v>9270</v>
      </c>
      <c r="L15" s="74">
        <v>298713</v>
      </c>
      <c r="M15" s="74">
        <f t="shared" si="8"/>
        <v>164844</v>
      </c>
      <c r="N15" s="74">
        <f t="shared" si="9"/>
        <v>89011</v>
      </c>
      <c r="O15" s="74">
        <v>48311</v>
      </c>
      <c r="P15" s="74">
        <v>7578</v>
      </c>
      <c r="Q15" s="74">
        <v>31300</v>
      </c>
      <c r="R15" s="74">
        <v>0</v>
      </c>
      <c r="S15" s="75" t="s">
        <v>109</v>
      </c>
      <c r="T15" s="74">
        <v>1822</v>
      </c>
      <c r="U15" s="74">
        <v>75833</v>
      </c>
      <c r="V15" s="74">
        <f t="shared" si="10"/>
        <v>504128</v>
      </c>
      <c r="W15" s="74">
        <f t="shared" si="11"/>
        <v>129582</v>
      </c>
      <c r="X15" s="74">
        <f t="shared" si="12"/>
        <v>50396</v>
      </c>
      <c r="Y15" s="74">
        <f t="shared" si="13"/>
        <v>7578</v>
      </c>
      <c r="Z15" s="74">
        <f t="shared" si="14"/>
        <v>31300</v>
      </c>
      <c r="AA15" s="74">
        <f t="shared" si="15"/>
        <v>29216</v>
      </c>
      <c r="AB15" s="75" t="s">
        <v>109</v>
      </c>
      <c r="AC15" s="74">
        <f t="shared" si="16"/>
        <v>11092</v>
      </c>
      <c r="AD15" s="74">
        <f t="shared" si="17"/>
        <v>374546</v>
      </c>
      <c r="AE15" s="74">
        <f t="shared" si="18"/>
        <v>6353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6353</v>
      </c>
      <c r="AL15" s="74">
        <v>0</v>
      </c>
      <c r="AM15" s="74">
        <f t="shared" si="20"/>
        <v>332645</v>
      </c>
      <c r="AN15" s="74">
        <f t="shared" si="21"/>
        <v>68294</v>
      </c>
      <c r="AO15" s="74">
        <v>66996</v>
      </c>
      <c r="AP15" s="74">
        <v>0</v>
      </c>
      <c r="AQ15" s="74">
        <v>1298</v>
      </c>
      <c r="AR15" s="74">
        <v>0</v>
      </c>
      <c r="AS15" s="74">
        <f t="shared" si="22"/>
        <v>136148</v>
      </c>
      <c r="AT15" s="74">
        <v>0</v>
      </c>
      <c r="AU15" s="74">
        <v>134787</v>
      </c>
      <c r="AV15" s="74">
        <v>1361</v>
      </c>
      <c r="AW15" s="74">
        <v>0</v>
      </c>
      <c r="AX15" s="74">
        <f t="shared" si="23"/>
        <v>128203</v>
      </c>
      <c r="AY15" s="74">
        <v>117306</v>
      </c>
      <c r="AZ15" s="74">
        <v>9862</v>
      </c>
      <c r="BA15" s="74">
        <v>1035</v>
      </c>
      <c r="BB15" s="74">
        <v>0</v>
      </c>
      <c r="BC15" s="74">
        <v>0</v>
      </c>
      <c r="BD15" s="74">
        <v>0</v>
      </c>
      <c r="BE15" s="74">
        <v>286</v>
      </c>
      <c r="BF15" s="74">
        <f t="shared" si="24"/>
        <v>339284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68221</v>
      </c>
      <c r="BP15" s="74">
        <f t="shared" si="28"/>
        <v>47047</v>
      </c>
      <c r="BQ15" s="74">
        <v>42631</v>
      </c>
      <c r="BR15" s="74">
        <v>0</v>
      </c>
      <c r="BS15" s="74">
        <v>4416</v>
      </c>
      <c r="BT15" s="74">
        <v>0</v>
      </c>
      <c r="BU15" s="74">
        <f t="shared" si="29"/>
        <v>18082</v>
      </c>
      <c r="BV15" s="74">
        <v>0</v>
      </c>
      <c r="BW15" s="74">
        <v>18082</v>
      </c>
      <c r="BX15" s="74">
        <v>0</v>
      </c>
      <c r="BY15" s="74">
        <v>0</v>
      </c>
      <c r="BZ15" s="74">
        <f t="shared" si="30"/>
        <v>3092</v>
      </c>
      <c r="CA15" s="74">
        <v>0</v>
      </c>
      <c r="CB15" s="74">
        <v>3092</v>
      </c>
      <c r="CC15" s="74">
        <v>0</v>
      </c>
      <c r="CD15" s="74">
        <v>0</v>
      </c>
      <c r="CE15" s="74">
        <v>0</v>
      </c>
      <c r="CF15" s="74">
        <v>0</v>
      </c>
      <c r="CG15" s="74">
        <v>96623</v>
      </c>
      <c r="CH15" s="74">
        <f t="shared" si="31"/>
        <v>164844</v>
      </c>
      <c r="CI15" s="74">
        <f t="shared" si="32"/>
        <v>6353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6353</v>
      </c>
      <c r="CP15" s="74">
        <f t="shared" si="39"/>
        <v>0</v>
      </c>
      <c r="CQ15" s="74">
        <f t="shared" si="40"/>
        <v>400866</v>
      </c>
      <c r="CR15" s="74">
        <f t="shared" si="41"/>
        <v>115341</v>
      </c>
      <c r="CS15" s="74">
        <f t="shared" si="42"/>
        <v>109627</v>
      </c>
      <c r="CT15" s="74">
        <f t="shared" si="43"/>
        <v>0</v>
      </c>
      <c r="CU15" s="74">
        <f t="shared" si="44"/>
        <v>5714</v>
      </c>
      <c r="CV15" s="74">
        <f t="shared" si="45"/>
        <v>0</v>
      </c>
      <c r="CW15" s="74">
        <f t="shared" si="46"/>
        <v>154230</v>
      </c>
      <c r="CX15" s="74">
        <f t="shared" si="47"/>
        <v>0</v>
      </c>
      <c r="CY15" s="74">
        <f t="shared" si="48"/>
        <v>152869</v>
      </c>
      <c r="CZ15" s="74">
        <f t="shared" si="49"/>
        <v>1361</v>
      </c>
      <c r="DA15" s="74">
        <f t="shared" si="50"/>
        <v>0</v>
      </c>
      <c r="DB15" s="74">
        <f t="shared" si="51"/>
        <v>131295</v>
      </c>
      <c r="DC15" s="74">
        <f t="shared" si="52"/>
        <v>117306</v>
      </c>
      <c r="DD15" s="74">
        <f t="shared" si="53"/>
        <v>12954</v>
      </c>
      <c r="DE15" s="74">
        <f t="shared" si="54"/>
        <v>1035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96909</v>
      </c>
      <c r="DJ15" s="74">
        <f t="shared" si="59"/>
        <v>504128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386772</v>
      </c>
      <c r="E16" s="74">
        <f t="shared" si="7"/>
        <v>48390</v>
      </c>
      <c r="F16" s="74">
        <v>2066</v>
      </c>
      <c r="G16" s="74">
        <v>778</v>
      </c>
      <c r="H16" s="74">
        <v>0</v>
      </c>
      <c r="I16" s="74">
        <v>39481</v>
      </c>
      <c r="J16" s="75" t="s">
        <v>109</v>
      </c>
      <c r="K16" s="74">
        <v>6065</v>
      </c>
      <c r="L16" s="74">
        <v>338382</v>
      </c>
      <c r="M16" s="74">
        <f t="shared" si="8"/>
        <v>93950</v>
      </c>
      <c r="N16" s="74">
        <f t="shared" si="9"/>
        <v>14</v>
      </c>
      <c r="O16" s="74">
        <v>0</v>
      </c>
      <c r="P16" s="74">
        <v>0</v>
      </c>
      <c r="Q16" s="74">
        <v>0</v>
      </c>
      <c r="R16" s="74">
        <v>14</v>
      </c>
      <c r="S16" s="75" t="s">
        <v>109</v>
      </c>
      <c r="T16" s="74">
        <v>0</v>
      </c>
      <c r="U16" s="74">
        <v>93936</v>
      </c>
      <c r="V16" s="74">
        <f t="shared" si="10"/>
        <v>480722</v>
      </c>
      <c r="W16" s="74">
        <f t="shared" si="11"/>
        <v>48404</v>
      </c>
      <c r="X16" s="74">
        <f t="shared" si="12"/>
        <v>2066</v>
      </c>
      <c r="Y16" s="74">
        <f t="shared" si="13"/>
        <v>778</v>
      </c>
      <c r="Z16" s="74">
        <f t="shared" si="14"/>
        <v>0</v>
      </c>
      <c r="AA16" s="74">
        <f t="shared" si="15"/>
        <v>39495</v>
      </c>
      <c r="AB16" s="75" t="s">
        <v>109</v>
      </c>
      <c r="AC16" s="74">
        <f t="shared" si="16"/>
        <v>6065</v>
      </c>
      <c r="AD16" s="74">
        <f t="shared" si="17"/>
        <v>432318</v>
      </c>
      <c r="AE16" s="74">
        <f t="shared" si="18"/>
        <v>85339</v>
      </c>
      <c r="AF16" s="74">
        <f t="shared" si="19"/>
        <v>85339</v>
      </c>
      <c r="AG16" s="74">
        <v>0</v>
      </c>
      <c r="AH16" s="74">
        <v>85339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298388</v>
      </c>
      <c r="AN16" s="74">
        <f t="shared" si="21"/>
        <v>32148</v>
      </c>
      <c r="AO16" s="74">
        <v>31500</v>
      </c>
      <c r="AP16" s="74">
        <v>648</v>
      </c>
      <c r="AQ16" s="74">
        <v>0</v>
      </c>
      <c r="AR16" s="74">
        <v>0</v>
      </c>
      <c r="AS16" s="74">
        <f t="shared" si="22"/>
        <v>29927</v>
      </c>
      <c r="AT16" s="74">
        <v>135</v>
      </c>
      <c r="AU16" s="74">
        <v>29318</v>
      </c>
      <c r="AV16" s="74">
        <v>474</v>
      </c>
      <c r="AW16" s="74">
        <v>0</v>
      </c>
      <c r="AX16" s="74">
        <f t="shared" si="23"/>
        <v>236313</v>
      </c>
      <c r="AY16" s="74">
        <v>44548</v>
      </c>
      <c r="AZ16" s="74">
        <v>48894</v>
      </c>
      <c r="BA16" s="74">
        <v>128466</v>
      </c>
      <c r="BB16" s="74">
        <v>14405</v>
      </c>
      <c r="BC16" s="74">
        <v>0</v>
      </c>
      <c r="BD16" s="74">
        <v>0</v>
      </c>
      <c r="BE16" s="74">
        <v>3045</v>
      </c>
      <c r="BF16" s="74">
        <f t="shared" si="24"/>
        <v>386772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93450</v>
      </c>
      <c r="BP16" s="74">
        <f t="shared" si="28"/>
        <v>3500</v>
      </c>
      <c r="BQ16" s="74">
        <v>3500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89950</v>
      </c>
      <c r="CA16" s="74">
        <v>0</v>
      </c>
      <c r="CB16" s="74">
        <v>89950</v>
      </c>
      <c r="CC16" s="74">
        <v>0</v>
      </c>
      <c r="CD16" s="74">
        <v>0</v>
      </c>
      <c r="CE16" s="74">
        <v>0</v>
      </c>
      <c r="CF16" s="74">
        <v>0</v>
      </c>
      <c r="CG16" s="74">
        <v>500</v>
      </c>
      <c r="CH16" s="74">
        <f t="shared" si="31"/>
        <v>93950</v>
      </c>
      <c r="CI16" s="74">
        <f t="shared" si="32"/>
        <v>85339</v>
      </c>
      <c r="CJ16" s="74">
        <f t="shared" si="33"/>
        <v>85339</v>
      </c>
      <c r="CK16" s="74">
        <f t="shared" si="34"/>
        <v>0</v>
      </c>
      <c r="CL16" s="74">
        <f t="shared" si="35"/>
        <v>85339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391838</v>
      </c>
      <c r="CR16" s="74">
        <f t="shared" si="41"/>
        <v>35648</v>
      </c>
      <c r="CS16" s="74">
        <f t="shared" si="42"/>
        <v>35000</v>
      </c>
      <c r="CT16" s="74">
        <f t="shared" si="43"/>
        <v>648</v>
      </c>
      <c r="CU16" s="74">
        <f t="shared" si="44"/>
        <v>0</v>
      </c>
      <c r="CV16" s="74">
        <f t="shared" si="45"/>
        <v>0</v>
      </c>
      <c r="CW16" s="74">
        <f t="shared" si="46"/>
        <v>29927</v>
      </c>
      <c r="CX16" s="74">
        <f t="shared" si="47"/>
        <v>135</v>
      </c>
      <c r="CY16" s="74">
        <f t="shared" si="48"/>
        <v>29318</v>
      </c>
      <c r="CZ16" s="74">
        <f t="shared" si="49"/>
        <v>474</v>
      </c>
      <c r="DA16" s="74">
        <f t="shared" si="50"/>
        <v>0</v>
      </c>
      <c r="DB16" s="74">
        <f t="shared" si="51"/>
        <v>326263</v>
      </c>
      <c r="DC16" s="74">
        <f t="shared" si="52"/>
        <v>44548</v>
      </c>
      <c r="DD16" s="74">
        <f t="shared" si="53"/>
        <v>138844</v>
      </c>
      <c r="DE16" s="74">
        <f t="shared" si="54"/>
        <v>128466</v>
      </c>
      <c r="DF16" s="74">
        <f t="shared" si="55"/>
        <v>14405</v>
      </c>
      <c r="DG16" s="74">
        <f t="shared" si="56"/>
        <v>0</v>
      </c>
      <c r="DH16" s="74">
        <f t="shared" si="57"/>
        <v>0</v>
      </c>
      <c r="DI16" s="74">
        <f t="shared" si="58"/>
        <v>3545</v>
      </c>
      <c r="DJ16" s="74">
        <f t="shared" si="59"/>
        <v>480722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250266</v>
      </c>
      <c r="E17" s="74">
        <f t="shared" si="7"/>
        <v>2118</v>
      </c>
      <c r="F17" s="74">
        <v>0</v>
      </c>
      <c r="G17" s="74">
        <v>400</v>
      </c>
      <c r="H17" s="74">
        <v>0</v>
      </c>
      <c r="I17" s="74">
        <v>0</v>
      </c>
      <c r="J17" s="75" t="s">
        <v>109</v>
      </c>
      <c r="K17" s="74">
        <v>1718</v>
      </c>
      <c r="L17" s="74">
        <v>248148</v>
      </c>
      <c r="M17" s="74">
        <f t="shared" si="8"/>
        <v>107374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107374</v>
      </c>
      <c r="V17" s="74">
        <f t="shared" si="10"/>
        <v>357640</v>
      </c>
      <c r="W17" s="74">
        <f t="shared" si="11"/>
        <v>2118</v>
      </c>
      <c r="X17" s="74">
        <f t="shared" si="12"/>
        <v>0</v>
      </c>
      <c r="Y17" s="74">
        <f t="shared" si="13"/>
        <v>400</v>
      </c>
      <c r="Z17" s="74">
        <f t="shared" si="14"/>
        <v>0</v>
      </c>
      <c r="AA17" s="74">
        <f t="shared" si="15"/>
        <v>0</v>
      </c>
      <c r="AB17" s="75" t="s">
        <v>109</v>
      </c>
      <c r="AC17" s="74">
        <f t="shared" si="16"/>
        <v>1718</v>
      </c>
      <c r="AD17" s="74">
        <f t="shared" si="17"/>
        <v>355522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132671</v>
      </c>
      <c r="AN17" s="74">
        <f t="shared" si="21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132671</v>
      </c>
      <c r="AY17" s="74">
        <v>132671</v>
      </c>
      <c r="AZ17" s="74">
        <v>0</v>
      </c>
      <c r="BA17" s="74">
        <v>0</v>
      </c>
      <c r="BB17" s="74">
        <v>0</v>
      </c>
      <c r="BC17" s="74">
        <v>117595</v>
      </c>
      <c r="BD17" s="74">
        <v>0</v>
      </c>
      <c r="BE17" s="74">
        <v>0</v>
      </c>
      <c r="BF17" s="74">
        <f t="shared" si="24"/>
        <v>132671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107374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132671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132671</v>
      </c>
      <c r="DC17" s="74">
        <f t="shared" si="52"/>
        <v>132671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4">
        <f t="shared" si="56"/>
        <v>224969</v>
      </c>
      <c r="DH17" s="74">
        <f t="shared" si="57"/>
        <v>0</v>
      </c>
      <c r="DI17" s="74">
        <f t="shared" si="58"/>
        <v>0</v>
      </c>
      <c r="DJ17" s="74">
        <f t="shared" si="59"/>
        <v>132671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591081</v>
      </c>
      <c r="E18" s="74">
        <f t="shared" si="7"/>
        <v>121584</v>
      </c>
      <c r="F18" s="74">
        <v>0</v>
      </c>
      <c r="G18" s="74">
        <v>0</v>
      </c>
      <c r="H18" s="74">
        <v>0</v>
      </c>
      <c r="I18" s="74">
        <v>107158</v>
      </c>
      <c r="J18" s="75" t="s">
        <v>109</v>
      </c>
      <c r="K18" s="74">
        <v>14426</v>
      </c>
      <c r="L18" s="74">
        <v>469497</v>
      </c>
      <c r="M18" s="74">
        <f t="shared" si="8"/>
        <v>319256</v>
      </c>
      <c r="N18" s="74">
        <f t="shared" si="9"/>
        <v>135064</v>
      </c>
      <c r="O18" s="74">
        <v>0</v>
      </c>
      <c r="P18" s="74">
        <v>0</v>
      </c>
      <c r="Q18" s="74">
        <v>0</v>
      </c>
      <c r="R18" s="74">
        <v>135064</v>
      </c>
      <c r="S18" s="75" t="s">
        <v>109</v>
      </c>
      <c r="T18" s="74">
        <v>0</v>
      </c>
      <c r="U18" s="74">
        <v>184192</v>
      </c>
      <c r="V18" s="74">
        <f t="shared" si="10"/>
        <v>910337</v>
      </c>
      <c r="W18" s="74">
        <f t="shared" si="11"/>
        <v>256648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242222</v>
      </c>
      <c r="AB18" s="75" t="s">
        <v>109</v>
      </c>
      <c r="AC18" s="74">
        <f t="shared" si="16"/>
        <v>14426</v>
      </c>
      <c r="AD18" s="74">
        <f t="shared" si="17"/>
        <v>653689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563652</v>
      </c>
      <c r="AN18" s="74">
        <f t="shared" si="21"/>
        <v>190606</v>
      </c>
      <c r="AO18" s="74">
        <v>190606</v>
      </c>
      <c r="AP18" s="74">
        <v>0</v>
      </c>
      <c r="AQ18" s="74">
        <v>0</v>
      </c>
      <c r="AR18" s="74">
        <v>0</v>
      </c>
      <c r="AS18" s="74">
        <f t="shared" si="22"/>
        <v>146739</v>
      </c>
      <c r="AT18" s="74">
        <v>2395</v>
      </c>
      <c r="AU18" s="74">
        <v>138642</v>
      </c>
      <c r="AV18" s="74">
        <v>5702</v>
      </c>
      <c r="AW18" s="74">
        <v>4952</v>
      </c>
      <c r="AX18" s="74">
        <f t="shared" si="23"/>
        <v>221355</v>
      </c>
      <c r="AY18" s="74">
        <v>123296</v>
      </c>
      <c r="AZ18" s="74">
        <v>62401</v>
      </c>
      <c r="BA18" s="74">
        <v>0</v>
      </c>
      <c r="BB18" s="74">
        <v>35658</v>
      </c>
      <c r="BC18" s="74">
        <v>0</v>
      </c>
      <c r="BD18" s="74">
        <v>0</v>
      </c>
      <c r="BE18" s="74">
        <v>27429</v>
      </c>
      <c r="BF18" s="74">
        <f t="shared" si="24"/>
        <v>591081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319256</v>
      </c>
      <c r="BP18" s="74">
        <f t="shared" si="28"/>
        <v>100387</v>
      </c>
      <c r="BQ18" s="74">
        <v>100387</v>
      </c>
      <c r="BR18" s="74">
        <v>0</v>
      </c>
      <c r="BS18" s="74">
        <v>0</v>
      </c>
      <c r="BT18" s="74">
        <v>0</v>
      </c>
      <c r="BU18" s="74">
        <f t="shared" si="29"/>
        <v>83905</v>
      </c>
      <c r="BV18" s="74">
        <v>0</v>
      </c>
      <c r="BW18" s="74">
        <v>83905</v>
      </c>
      <c r="BX18" s="74">
        <v>0</v>
      </c>
      <c r="BY18" s="74">
        <v>0</v>
      </c>
      <c r="BZ18" s="74">
        <f t="shared" si="30"/>
        <v>134964</v>
      </c>
      <c r="CA18" s="74">
        <v>126622</v>
      </c>
      <c r="CB18" s="74"/>
      <c r="CC18" s="74">
        <v>0</v>
      </c>
      <c r="CD18" s="74">
        <v>8342</v>
      </c>
      <c r="CE18" s="74">
        <v>0</v>
      </c>
      <c r="CF18" s="74">
        <v>0</v>
      </c>
      <c r="CG18" s="74">
        <v>0</v>
      </c>
      <c r="CH18" s="74">
        <f t="shared" si="31"/>
        <v>319256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882908</v>
      </c>
      <c r="CR18" s="74">
        <f t="shared" si="41"/>
        <v>290993</v>
      </c>
      <c r="CS18" s="74">
        <f t="shared" si="42"/>
        <v>290993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230644</v>
      </c>
      <c r="CX18" s="74">
        <f t="shared" si="47"/>
        <v>2395</v>
      </c>
      <c r="CY18" s="74">
        <f t="shared" si="48"/>
        <v>222547</v>
      </c>
      <c r="CZ18" s="74">
        <f t="shared" si="49"/>
        <v>5702</v>
      </c>
      <c r="DA18" s="74">
        <f t="shared" si="50"/>
        <v>4952</v>
      </c>
      <c r="DB18" s="74">
        <f t="shared" si="51"/>
        <v>356319</v>
      </c>
      <c r="DC18" s="74">
        <f t="shared" si="52"/>
        <v>249918</v>
      </c>
      <c r="DD18" s="74">
        <f t="shared" si="53"/>
        <v>62401</v>
      </c>
      <c r="DE18" s="74">
        <f t="shared" si="54"/>
        <v>0</v>
      </c>
      <c r="DF18" s="74">
        <f t="shared" si="55"/>
        <v>44000</v>
      </c>
      <c r="DG18" s="74">
        <f t="shared" si="56"/>
        <v>0</v>
      </c>
      <c r="DH18" s="74">
        <f t="shared" si="57"/>
        <v>0</v>
      </c>
      <c r="DI18" s="74">
        <f t="shared" si="58"/>
        <v>27429</v>
      </c>
      <c r="DJ18" s="74">
        <f t="shared" si="59"/>
        <v>910337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464981</v>
      </c>
      <c r="E19" s="74">
        <f t="shared" si="7"/>
        <v>72164</v>
      </c>
      <c r="F19" s="74">
        <v>0</v>
      </c>
      <c r="G19" s="74">
        <v>0</v>
      </c>
      <c r="H19" s="74">
        <v>0</v>
      </c>
      <c r="I19" s="74">
        <v>56450</v>
      </c>
      <c r="J19" s="75" t="s">
        <v>109</v>
      </c>
      <c r="K19" s="74">
        <v>15714</v>
      </c>
      <c r="L19" s="74">
        <v>392817</v>
      </c>
      <c r="M19" s="74">
        <f t="shared" si="8"/>
        <v>125230</v>
      </c>
      <c r="N19" s="74">
        <f t="shared" si="9"/>
        <v>122</v>
      </c>
      <c r="O19" s="74">
        <v>0</v>
      </c>
      <c r="P19" s="74">
        <v>0</v>
      </c>
      <c r="Q19" s="74">
        <v>0</v>
      </c>
      <c r="R19" s="74">
        <v>12</v>
      </c>
      <c r="S19" s="75" t="s">
        <v>109</v>
      </c>
      <c r="T19" s="74">
        <v>110</v>
      </c>
      <c r="U19" s="74">
        <v>125108</v>
      </c>
      <c r="V19" s="74">
        <f t="shared" si="10"/>
        <v>590211</v>
      </c>
      <c r="W19" s="74">
        <f t="shared" si="11"/>
        <v>72286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56462</v>
      </c>
      <c r="AB19" s="75" t="s">
        <v>109</v>
      </c>
      <c r="AC19" s="74">
        <f t="shared" si="16"/>
        <v>15824</v>
      </c>
      <c r="AD19" s="74">
        <f t="shared" si="17"/>
        <v>517925</v>
      </c>
      <c r="AE19" s="74">
        <f t="shared" si="18"/>
        <v>73900</v>
      </c>
      <c r="AF19" s="74">
        <f t="shared" si="19"/>
        <v>73900</v>
      </c>
      <c r="AG19" s="74">
        <v>0</v>
      </c>
      <c r="AH19" s="74">
        <v>73900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391081</v>
      </c>
      <c r="AN19" s="74">
        <f t="shared" si="21"/>
        <v>127812</v>
      </c>
      <c r="AO19" s="74">
        <v>22555</v>
      </c>
      <c r="AP19" s="74">
        <v>0</v>
      </c>
      <c r="AQ19" s="74">
        <v>105257</v>
      </c>
      <c r="AR19" s="74">
        <v>0</v>
      </c>
      <c r="AS19" s="74">
        <f t="shared" si="22"/>
        <v>138450</v>
      </c>
      <c r="AT19" s="74">
        <v>32324</v>
      </c>
      <c r="AU19" s="74">
        <v>106126</v>
      </c>
      <c r="AV19" s="74">
        <v>0</v>
      </c>
      <c r="AW19" s="74">
        <v>0</v>
      </c>
      <c r="AX19" s="74">
        <f t="shared" si="23"/>
        <v>124819</v>
      </c>
      <c r="AY19" s="74">
        <v>58215</v>
      </c>
      <c r="AZ19" s="74">
        <v>10977</v>
      </c>
      <c r="BA19" s="74">
        <v>29478</v>
      </c>
      <c r="BB19" s="74">
        <v>26149</v>
      </c>
      <c r="BC19" s="74">
        <v>0</v>
      </c>
      <c r="BD19" s="74">
        <v>0</v>
      </c>
      <c r="BE19" s="74">
        <v>0</v>
      </c>
      <c r="BF19" s="74">
        <f t="shared" si="24"/>
        <v>464981</v>
      </c>
      <c r="BG19" s="74">
        <f t="shared" si="25"/>
        <v>21</v>
      </c>
      <c r="BH19" s="74">
        <f t="shared" si="26"/>
        <v>21</v>
      </c>
      <c r="BI19" s="74">
        <v>0</v>
      </c>
      <c r="BJ19" s="74">
        <v>21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125209</v>
      </c>
      <c r="BP19" s="74">
        <f t="shared" si="28"/>
        <v>29669</v>
      </c>
      <c r="BQ19" s="74">
        <v>7417</v>
      </c>
      <c r="BR19" s="74">
        <v>0</v>
      </c>
      <c r="BS19" s="74">
        <v>22252</v>
      </c>
      <c r="BT19" s="74">
        <v>0</v>
      </c>
      <c r="BU19" s="74">
        <f t="shared" si="29"/>
        <v>73004</v>
      </c>
      <c r="BV19" s="74">
        <v>0</v>
      </c>
      <c r="BW19" s="74">
        <v>73004</v>
      </c>
      <c r="BX19" s="74">
        <v>0</v>
      </c>
      <c r="BY19" s="74">
        <v>0</v>
      </c>
      <c r="BZ19" s="74">
        <f t="shared" si="30"/>
        <v>22536</v>
      </c>
      <c r="CA19" s="74">
        <v>0</v>
      </c>
      <c r="CB19" s="74">
        <v>4157</v>
      </c>
      <c r="CC19" s="74">
        <v>0</v>
      </c>
      <c r="CD19" s="74">
        <v>18379</v>
      </c>
      <c r="CE19" s="74">
        <v>0</v>
      </c>
      <c r="CF19" s="74">
        <v>0</v>
      </c>
      <c r="CG19" s="74">
        <v>0</v>
      </c>
      <c r="CH19" s="74">
        <f t="shared" si="31"/>
        <v>125230</v>
      </c>
      <c r="CI19" s="74">
        <f t="shared" si="32"/>
        <v>73921</v>
      </c>
      <c r="CJ19" s="74">
        <f t="shared" si="33"/>
        <v>73921</v>
      </c>
      <c r="CK19" s="74">
        <f t="shared" si="34"/>
        <v>0</v>
      </c>
      <c r="CL19" s="74">
        <f t="shared" si="35"/>
        <v>73921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516290</v>
      </c>
      <c r="CR19" s="74">
        <f t="shared" si="41"/>
        <v>157481</v>
      </c>
      <c r="CS19" s="74">
        <f t="shared" si="42"/>
        <v>29972</v>
      </c>
      <c r="CT19" s="74">
        <f t="shared" si="43"/>
        <v>0</v>
      </c>
      <c r="CU19" s="74">
        <f t="shared" si="44"/>
        <v>127509</v>
      </c>
      <c r="CV19" s="74">
        <f t="shared" si="45"/>
        <v>0</v>
      </c>
      <c r="CW19" s="74">
        <f t="shared" si="46"/>
        <v>211454</v>
      </c>
      <c r="CX19" s="74">
        <f t="shared" si="47"/>
        <v>32324</v>
      </c>
      <c r="CY19" s="74">
        <f t="shared" si="48"/>
        <v>179130</v>
      </c>
      <c r="CZ19" s="74">
        <f t="shared" si="49"/>
        <v>0</v>
      </c>
      <c r="DA19" s="74">
        <f t="shared" si="50"/>
        <v>0</v>
      </c>
      <c r="DB19" s="74">
        <f t="shared" si="51"/>
        <v>147355</v>
      </c>
      <c r="DC19" s="74">
        <f t="shared" si="52"/>
        <v>58215</v>
      </c>
      <c r="DD19" s="74">
        <f t="shared" si="53"/>
        <v>15134</v>
      </c>
      <c r="DE19" s="74">
        <f t="shared" si="54"/>
        <v>29478</v>
      </c>
      <c r="DF19" s="74">
        <f t="shared" si="55"/>
        <v>44528</v>
      </c>
      <c r="DG19" s="74">
        <f t="shared" si="56"/>
        <v>0</v>
      </c>
      <c r="DH19" s="74">
        <f t="shared" si="57"/>
        <v>0</v>
      </c>
      <c r="DI19" s="74">
        <f t="shared" si="58"/>
        <v>0</v>
      </c>
      <c r="DJ19" s="74">
        <f t="shared" si="59"/>
        <v>590211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413073</v>
      </c>
      <c r="E20" s="74">
        <f t="shared" si="7"/>
        <v>11473</v>
      </c>
      <c r="F20" s="74">
        <v>0</v>
      </c>
      <c r="G20" s="74">
        <v>0</v>
      </c>
      <c r="H20" s="74">
        <v>0</v>
      </c>
      <c r="I20" s="74">
        <v>11473</v>
      </c>
      <c r="J20" s="75" t="s">
        <v>109</v>
      </c>
      <c r="K20" s="74">
        <v>0</v>
      </c>
      <c r="L20" s="74">
        <v>401600</v>
      </c>
      <c r="M20" s="74">
        <f t="shared" si="8"/>
        <v>191972</v>
      </c>
      <c r="N20" s="74">
        <f t="shared" si="9"/>
        <v>7302</v>
      </c>
      <c r="O20" s="74">
        <v>0</v>
      </c>
      <c r="P20" s="74">
        <v>0</v>
      </c>
      <c r="Q20" s="74">
        <v>0</v>
      </c>
      <c r="R20" s="74">
        <v>7302</v>
      </c>
      <c r="S20" s="75" t="s">
        <v>109</v>
      </c>
      <c r="T20" s="74">
        <v>0</v>
      </c>
      <c r="U20" s="74">
        <v>184670</v>
      </c>
      <c r="V20" s="74">
        <f t="shared" si="10"/>
        <v>605045</v>
      </c>
      <c r="W20" s="74">
        <f t="shared" si="11"/>
        <v>18775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18775</v>
      </c>
      <c r="AB20" s="75" t="s">
        <v>109</v>
      </c>
      <c r="AC20" s="74">
        <f t="shared" si="16"/>
        <v>0</v>
      </c>
      <c r="AD20" s="74">
        <f t="shared" si="17"/>
        <v>586270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102028</v>
      </c>
      <c r="AN20" s="74">
        <f t="shared" si="21"/>
        <v>40573</v>
      </c>
      <c r="AO20" s="74">
        <v>36460</v>
      </c>
      <c r="AP20" s="74">
        <v>4113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61455</v>
      </c>
      <c r="AY20" s="74">
        <v>61455</v>
      </c>
      <c r="AZ20" s="74">
        <v>0</v>
      </c>
      <c r="BA20" s="74">
        <v>0</v>
      </c>
      <c r="BB20" s="74">
        <v>0</v>
      </c>
      <c r="BC20" s="74">
        <v>301987</v>
      </c>
      <c r="BD20" s="74">
        <v>0</v>
      </c>
      <c r="BE20" s="74">
        <v>9058</v>
      </c>
      <c r="BF20" s="74">
        <f t="shared" si="24"/>
        <v>111086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17056</v>
      </c>
      <c r="BP20" s="74">
        <f t="shared" si="28"/>
        <v>4309</v>
      </c>
      <c r="BQ20" s="74">
        <v>4309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12747</v>
      </c>
      <c r="CA20" s="74">
        <v>12747</v>
      </c>
      <c r="CB20" s="74">
        <v>0</v>
      </c>
      <c r="CC20" s="74">
        <v>0</v>
      </c>
      <c r="CD20" s="74">
        <v>0</v>
      </c>
      <c r="CE20" s="74">
        <v>172966</v>
      </c>
      <c r="CF20" s="74">
        <v>0</v>
      </c>
      <c r="CG20" s="74">
        <v>1950</v>
      </c>
      <c r="CH20" s="74">
        <f t="shared" si="31"/>
        <v>19006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119084</v>
      </c>
      <c r="CR20" s="74">
        <f t="shared" si="41"/>
        <v>44882</v>
      </c>
      <c r="CS20" s="74">
        <f t="shared" si="42"/>
        <v>40769</v>
      </c>
      <c r="CT20" s="74">
        <f t="shared" si="43"/>
        <v>4113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74202</v>
      </c>
      <c r="DC20" s="74">
        <f t="shared" si="52"/>
        <v>74202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474953</v>
      </c>
      <c r="DH20" s="74">
        <f t="shared" si="57"/>
        <v>0</v>
      </c>
      <c r="DI20" s="74">
        <f t="shared" si="58"/>
        <v>11008</v>
      </c>
      <c r="DJ20" s="74">
        <f t="shared" si="59"/>
        <v>130092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337072</v>
      </c>
      <c r="E21" s="74">
        <f t="shared" si="7"/>
        <v>157768</v>
      </c>
      <c r="F21" s="74">
        <v>90000</v>
      </c>
      <c r="G21" s="74">
        <v>0</v>
      </c>
      <c r="H21" s="74">
        <v>0</v>
      </c>
      <c r="I21" s="74">
        <v>55963</v>
      </c>
      <c r="J21" s="75" t="s">
        <v>109</v>
      </c>
      <c r="K21" s="74">
        <v>11805</v>
      </c>
      <c r="L21" s="74">
        <v>179304</v>
      </c>
      <c r="M21" s="74">
        <f t="shared" si="8"/>
        <v>53482</v>
      </c>
      <c r="N21" s="74">
        <f t="shared" si="9"/>
        <v>2599</v>
      </c>
      <c r="O21" s="74">
        <v>0</v>
      </c>
      <c r="P21" s="74">
        <v>0</v>
      </c>
      <c r="Q21" s="74">
        <v>0</v>
      </c>
      <c r="R21" s="74">
        <v>2599</v>
      </c>
      <c r="S21" s="75" t="s">
        <v>109</v>
      </c>
      <c r="T21" s="74">
        <v>0</v>
      </c>
      <c r="U21" s="74">
        <v>50883</v>
      </c>
      <c r="V21" s="74">
        <f t="shared" si="10"/>
        <v>390554</v>
      </c>
      <c r="W21" s="74">
        <f t="shared" si="11"/>
        <v>160367</v>
      </c>
      <c r="X21" s="74">
        <f t="shared" si="12"/>
        <v>90000</v>
      </c>
      <c r="Y21" s="74">
        <f t="shared" si="13"/>
        <v>0</v>
      </c>
      <c r="Z21" s="74">
        <f t="shared" si="14"/>
        <v>0</v>
      </c>
      <c r="AA21" s="74">
        <f t="shared" si="15"/>
        <v>58562</v>
      </c>
      <c r="AB21" s="75" t="s">
        <v>109</v>
      </c>
      <c r="AC21" s="74">
        <f t="shared" si="16"/>
        <v>11805</v>
      </c>
      <c r="AD21" s="74">
        <f t="shared" si="17"/>
        <v>230187</v>
      </c>
      <c r="AE21" s="74">
        <f t="shared" si="18"/>
        <v>99907</v>
      </c>
      <c r="AF21" s="74">
        <f t="shared" si="19"/>
        <v>99907</v>
      </c>
      <c r="AG21" s="74">
        <v>0</v>
      </c>
      <c r="AH21" s="74">
        <v>99907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234560</v>
      </c>
      <c r="AN21" s="74">
        <f t="shared" si="21"/>
        <v>20598</v>
      </c>
      <c r="AO21" s="74">
        <v>6180</v>
      </c>
      <c r="AP21" s="74">
        <v>0</v>
      </c>
      <c r="AQ21" s="74">
        <v>8238</v>
      </c>
      <c r="AR21" s="74">
        <v>6180</v>
      </c>
      <c r="AS21" s="74">
        <f t="shared" si="22"/>
        <v>55676</v>
      </c>
      <c r="AT21" s="74">
        <v>1119</v>
      </c>
      <c r="AU21" s="74">
        <v>43124</v>
      </c>
      <c r="AV21" s="74">
        <v>11433</v>
      </c>
      <c r="AW21" s="74">
        <v>0</v>
      </c>
      <c r="AX21" s="74">
        <f t="shared" si="23"/>
        <v>158286</v>
      </c>
      <c r="AY21" s="74">
        <v>78483</v>
      </c>
      <c r="AZ21" s="74">
        <v>63312</v>
      </c>
      <c r="BA21" s="74">
        <v>1162</v>
      </c>
      <c r="BB21" s="74">
        <v>15329</v>
      </c>
      <c r="BC21" s="74">
        <v>0</v>
      </c>
      <c r="BD21" s="74">
        <v>0</v>
      </c>
      <c r="BE21" s="74">
        <v>2605</v>
      </c>
      <c r="BF21" s="74">
        <f t="shared" si="24"/>
        <v>337072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51073</v>
      </c>
      <c r="BP21" s="74">
        <f t="shared" si="28"/>
        <v>16236</v>
      </c>
      <c r="BQ21" s="74">
        <v>8490</v>
      </c>
      <c r="BR21" s="74">
        <v>0</v>
      </c>
      <c r="BS21" s="74">
        <v>7746</v>
      </c>
      <c r="BT21" s="74">
        <v>0</v>
      </c>
      <c r="BU21" s="74">
        <f t="shared" si="29"/>
        <v>30087</v>
      </c>
      <c r="BV21" s="74">
        <v>0</v>
      </c>
      <c r="BW21" s="74">
        <v>30087</v>
      </c>
      <c r="BX21" s="74">
        <v>0</v>
      </c>
      <c r="BY21" s="74">
        <v>2742</v>
      </c>
      <c r="BZ21" s="74">
        <f t="shared" si="30"/>
        <v>2008</v>
      </c>
      <c r="CA21" s="74">
        <v>0</v>
      </c>
      <c r="CB21" s="74">
        <v>0</v>
      </c>
      <c r="CC21" s="74">
        <v>0</v>
      </c>
      <c r="CD21" s="74">
        <v>2008</v>
      </c>
      <c r="CE21" s="74">
        <v>0</v>
      </c>
      <c r="CF21" s="74">
        <v>0</v>
      </c>
      <c r="CG21" s="74">
        <v>2409</v>
      </c>
      <c r="CH21" s="74">
        <f t="shared" si="31"/>
        <v>53482</v>
      </c>
      <c r="CI21" s="74">
        <f t="shared" si="32"/>
        <v>99907</v>
      </c>
      <c r="CJ21" s="74">
        <f t="shared" si="33"/>
        <v>99907</v>
      </c>
      <c r="CK21" s="74">
        <f t="shared" si="34"/>
        <v>0</v>
      </c>
      <c r="CL21" s="74">
        <f t="shared" si="35"/>
        <v>99907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285633</v>
      </c>
      <c r="CR21" s="74">
        <f t="shared" si="41"/>
        <v>36834</v>
      </c>
      <c r="CS21" s="74">
        <f t="shared" si="42"/>
        <v>14670</v>
      </c>
      <c r="CT21" s="74">
        <f t="shared" si="43"/>
        <v>0</v>
      </c>
      <c r="CU21" s="74">
        <f t="shared" si="44"/>
        <v>15984</v>
      </c>
      <c r="CV21" s="74">
        <f t="shared" si="45"/>
        <v>6180</v>
      </c>
      <c r="CW21" s="74">
        <f t="shared" si="46"/>
        <v>85763</v>
      </c>
      <c r="CX21" s="74">
        <f t="shared" si="47"/>
        <v>1119</v>
      </c>
      <c r="CY21" s="74">
        <f t="shared" si="48"/>
        <v>73211</v>
      </c>
      <c r="CZ21" s="74">
        <f t="shared" si="49"/>
        <v>11433</v>
      </c>
      <c r="DA21" s="74">
        <f t="shared" si="50"/>
        <v>2742</v>
      </c>
      <c r="DB21" s="74">
        <f t="shared" si="51"/>
        <v>160294</v>
      </c>
      <c r="DC21" s="74">
        <f t="shared" si="52"/>
        <v>78483</v>
      </c>
      <c r="DD21" s="74">
        <f t="shared" si="53"/>
        <v>63312</v>
      </c>
      <c r="DE21" s="74">
        <f t="shared" si="54"/>
        <v>1162</v>
      </c>
      <c r="DF21" s="74">
        <f t="shared" si="55"/>
        <v>17337</v>
      </c>
      <c r="DG21" s="74">
        <f t="shared" si="56"/>
        <v>0</v>
      </c>
      <c r="DH21" s="74">
        <f t="shared" si="57"/>
        <v>0</v>
      </c>
      <c r="DI21" s="74">
        <f t="shared" si="58"/>
        <v>5014</v>
      </c>
      <c r="DJ21" s="74">
        <f t="shared" si="59"/>
        <v>390554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67015</v>
      </c>
      <c r="E22" s="74">
        <f t="shared" si="7"/>
        <v>7489</v>
      </c>
      <c r="F22" s="74">
        <v>0</v>
      </c>
      <c r="G22" s="74">
        <v>0</v>
      </c>
      <c r="H22" s="74">
        <v>0</v>
      </c>
      <c r="I22" s="74">
        <v>6838</v>
      </c>
      <c r="J22" s="75" t="s">
        <v>109</v>
      </c>
      <c r="K22" s="74">
        <v>651</v>
      </c>
      <c r="L22" s="74">
        <v>59526</v>
      </c>
      <c r="M22" s="74">
        <f t="shared" si="8"/>
        <v>5827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5827</v>
      </c>
      <c r="V22" s="74">
        <f t="shared" si="10"/>
        <v>72842</v>
      </c>
      <c r="W22" s="74">
        <f t="shared" si="11"/>
        <v>7489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6838</v>
      </c>
      <c r="AB22" s="75" t="s">
        <v>109</v>
      </c>
      <c r="AC22" s="74">
        <f t="shared" si="16"/>
        <v>651</v>
      </c>
      <c r="AD22" s="74">
        <f t="shared" si="17"/>
        <v>65353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67015</v>
      </c>
      <c r="AN22" s="74">
        <f t="shared" si="21"/>
        <v>28640</v>
      </c>
      <c r="AO22" s="74">
        <v>0</v>
      </c>
      <c r="AP22" s="74">
        <v>14030</v>
      </c>
      <c r="AQ22" s="74">
        <v>14610</v>
      </c>
      <c r="AR22" s="74">
        <v>0</v>
      </c>
      <c r="AS22" s="74">
        <f t="shared" si="22"/>
        <v>27718</v>
      </c>
      <c r="AT22" s="74">
        <v>831</v>
      </c>
      <c r="AU22" s="74">
        <v>26887</v>
      </c>
      <c r="AV22" s="74">
        <v>0</v>
      </c>
      <c r="AW22" s="74">
        <v>0</v>
      </c>
      <c r="AX22" s="74">
        <f t="shared" si="23"/>
        <v>10657</v>
      </c>
      <c r="AY22" s="74">
        <v>0</v>
      </c>
      <c r="AZ22" s="74">
        <v>0</v>
      </c>
      <c r="BA22" s="74">
        <v>8182</v>
      </c>
      <c r="BB22" s="74">
        <v>2475</v>
      </c>
      <c r="BC22" s="74">
        <v>0</v>
      </c>
      <c r="BD22" s="74">
        <v>0</v>
      </c>
      <c r="BE22" s="74">
        <v>0</v>
      </c>
      <c r="BF22" s="74">
        <f t="shared" si="24"/>
        <v>67015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5827</v>
      </c>
      <c r="BP22" s="74">
        <f t="shared" si="28"/>
        <v>4031</v>
      </c>
      <c r="BQ22" s="74">
        <v>0</v>
      </c>
      <c r="BR22" s="74">
        <v>0</v>
      </c>
      <c r="BS22" s="74">
        <v>4031</v>
      </c>
      <c r="BT22" s="74">
        <v>0</v>
      </c>
      <c r="BU22" s="74">
        <f t="shared" si="29"/>
        <v>1755</v>
      </c>
      <c r="BV22" s="74">
        <v>0</v>
      </c>
      <c r="BW22" s="74">
        <v>1755</v>
      </c>
      <c r="BX22" s="74">
        <v>0</v>
      </c>
      <c r="BY22" s="74">
        <v>0</v>
      </c>
      <c r="BZ22" s="74">
        <f t="shared" si="30"/>
        <v>41</v>
      </c>
      <c r="CA22" s="74">
        <v>0</v>
      </c>
      <c r="CB22" s="74">
        <v>0</v>
      </c>
      <c r="CC22" s="74">
        <v>0</v>
      </c>
      <c r="CD22" s="74">
        <v>41</v>
      </c>
      <c r="CE22" s="74">
        <v>0</v>
      </c>
      <c r="CF22" s="74">
        <v>0</v>
      </c>
      <c r="CG22" s="74">
        <v>0</v>
      </c>
      <c r="CH22" s="74">
        <f t="shared" si="31"/>
        <v>5827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72842</v>
      </c>
      <c r="CR22" s="74">
        <f t="shared" si="41"/>
        <v>32671</v>
      </c>
      <c r="CS22" s="74">
        <f t="shared" si="42"/>
        <v>0</v>
      </c>
      <c r="CT22" s="74">
        <f t="shared" si="43"/>
        <v>14030</v>
      </c>
      <c r="CU22" s="74">
        <f t="shared" si="44"/>
        <v>18641</v>
      </c>
      <c r="CV22" s="74">
        <f t="shared" si="45"/>
        <v>0</v>
      </c>
      <c r="CW22" s="74">
        <f t="shared" si="46"/>
        <v>29473</v>
      </c>
      <c r="CX22" s="74">
        <f t="shared" si="47"/>
        <v>831</v>
      </c>
      <c r="CY22" s="74">
        <f t="shared" si="48"/>
        <v>28642</v>
      </c>
      <c r="CZ22" s="74">
        <f t="shared" si="49"/>
        <v>0</v>
      </c>
      <c r="DA22" s="74">
        <f t="shared" si="50"/>
        <v>0</v>
      </c>
      <c r="DB22" s="74">
        <f t="shared" si="51"/>
        <v>10698</v>
      </c>
      <c r="DC22" s="74">
        <f t="shared" si="52"/>
        <v>0</v>
      </c>
      <c r="DD22" s="74">
        <f t="shared" si="53"/>
        <v>0</v>
      </c>
      <c r="DE22" s="74">
        <f t="shared" si="54"/>
        <v>8182</v>
      </c>
      <c r="DF22" s="74">
        <f t="shared" si="55"/>
        <v>2516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72842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184526</v>
      </c>
      <c r="E23" s="74">
        <f t="shared" si="7"/>
        <v>25228</v>
      </c>
      <c r="F23" s="74">
        <v>0</v>
      </c>
      <c r="G23" s="74">
        <v>0</v>
      </c>
      <c r="H23" s="74">
        <v>0</v>
      </c>
      <c r="I23" s="74">
        <v>25228</v>
      </c>
      <c r="J23" s="75" t="s">
        <v>109</v>
      </c>
      <c r="K23" s="74">
        <v>0</v>
      </c>
      <c r="L23" s="74">
        <v>159298</v>
      </c>
      <c r="M23" s="74">
        <f t="shared" si="8"/>
        <v>49595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49595</v>
      </c>
      <c r="V23" s="74">
        <f t="shared" si="10"/>
        <v>234121</v>
      </c>
      <c r="W23" s="74">
        <f t="shared" si="11"/>
        <v>25228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25228</v>
      </c>
      <c r="AB23" s="75" t="s">
        <v>109</v>
      </c>
      <c r="AC23" s="74">
        <f t="shared" si="16"/>
        <v>0</v>
      </c>
      <c r="AD23" s="74">
        <f t="shared" si="17"/>
        <v>208893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92716</v>
      </c>
      <c r="AN23" s="74">
        <f t="shared" si="21"/>
        <v>19903</v>
      </c>
      <c r="AO23" s="74">
        <v>19903</v>
      </c>
      <c r="AP23" s="74">
        <v>0</v>
      </c>
      <c r="AQ23" s="74">
        <v>0</v>
      </c>
      <c r="AR23" s="74">
        <v>0</v>
      </c>
      <c r="AS23" s="74">
        <f t="shared" si="22"/>
        <v>363</v>
      </c>
      <c r="AT23" s="74">
        <v>363</v>
      </c>
      <c r="AU23" s="74">
        <v>0</v>
      </c>
      <c r="AV23" s="74">
        <v>0</v>
      </c>
      <c r="AW23" s="74">
        <v>0</v>
      </c>
      <c r="AX23" s="74">
        <f t="shared" si="23"/>
        <v>72450</v>
      </c>
      <c r="AY23" s="74">
        <v>72450</v>
      </c>
      <c r="AZ23" s="74">
        <v>0</v>
      </c>
      <c r="BA23" s="74">
        <v>0</v>
      </c>
      <c r="BB23" s="74">
        <v>0</v>
      </c>
      <c r="BC23" s="74">
        <v>91810</v>
      </c>
      <c r="BD23" s="74">
        <v>0</v>
      </c>
      <c r="BE23" s="74">
        <v>0</v>
      </c>
      <c r="BF23" s="74">
        <f t="shared" si="24"/>
        <v>92716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49595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92716</v>
      </c>
      <c r="CR23" s="74">
        <f t="shared" si="41"/>
        <v>19903</v>
      </c>
      <c r="CS23" s="74">
        <f t="shared" si="42"/>
        <v>19903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363</v>
      </c>
      <c r="CX23" s="74">
        <f t="shared" si="47"/>
        <v>363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72450</v>
      </c>
      <c r="DC23" s="74">
        <f t="shared" si="52"/>
        <v>72450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141405</v>
      </c>
      <c r="DH23" s="74">
        <f t="shared" si="57"/>
        <v>0</v>
      </c>
      <c r="DI23" s="74">
        <f t="shared" si="58"/>
        <v>0</v>
      </c>
      <c r="DJ23" s="74">
        <f t="shared" si="59"/>
        <v>92716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127375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109</v>
      </c>
      <c r="K24" s="74">
        <v>0</v>
      </c>
      <c r="L24" s="74">
        <v>127375</v>
      </c>
      <c r="M24" s="74">
        <f t="shared" si="8"/>
        <v>33498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33498</v>
      </c>
      <c r="V24" s="74">
        <f t="shared" si="10"/>
        <v>160873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109</v>
      </c>
      <c r="AC24" s="74">
        <f t="shared" si="16"/>
        <v>0</v>
      </c>
      <c r="AD24" s="74">
        <f t="shared" si="17"/>
        <v>160873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48470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48470</v>
      </c>
      <c r="AY24" s="74">
        <v>48470</v>
      </c>
      <c r="AZ24" s="74">
        <v>0</v>
      </c>
      <c r="BA24" s="74">
        <v>0</v>
      </c>
      <c r="BB24" s="74">
        <v>0</v>
      </c>
      <c r="BC24" s="74">
        <v>78905</v>
      </c>
      <c r="BD24" s="74">
        <v>0</v>
      </c>
      <c r="BE24" s="74">
        <v>0</v>
      </c>
      <c r="BF24" s="74">
        <f t="shared" si="24"/>
        <v>48470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33498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48470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48470</v>
      </c>
      <c r="DC24" s="74">
        <f t="shared" si="52"/>
        <v>48470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112403</v>
      </c>
      <c r="DH24" s="74">
        <f t="shared" si="57"/>
        <v>0</v>
      </c>
      <c r="DI24" s="74">
        <f t="shared" si="58"/>
        <v>0</v>
      </c>
      <c r="DJ24" s="74">
        <f t="shared" si="59"/>
        <v>48470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145497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109</v>
      </c>
      <c r="K25" s="74">
        <v>0</v>
      </c>
      <c r="L25" s="74">
        <v>145497</v>
      </c>
      <c r="M25" s="74">
        <f t="shared" si="8"/>
        <v>43831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43831</v>
      </c>
      <c r="V25" s="74">
        <f t="shared" si="10"/>
        <v>189328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109</v>
      </c>
      <c r="AC25" s="74">
        <f t="shared" si="16"/>
        <v>0</v>
      </c>
      <c r="AD25" s="74">
        <f t="shared" si="17"/>
        <v>189328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39533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39533</v>
      </c>
      <c r="AY25" s="74">
        <v>39533</v>
      </c>
      <c r="AZ25" s="74">
        <v>0</v>
      </c>
      <c r="BA25" s="74">
        <v>0</v>
      </c>
      <c r="BB25" s="74">
        <v>0</v>
      </c>
      <c r="BC25" s="74">
        <v>105964</v>
      </c>
      <c r="BD25" s="74">
        <v>0</v>
      </c>
      <c r="BE25" s="74">
        <v>0</v>
      </c>
      <c r="BF25" s="74">
        <f t="shared" si="24"/>
        <v>39533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43831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39533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39533</v>
      </c>
      <c r="DC25" s="74">
        <f t="shared" si="52"/>
        <v>39533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149795</v>
      </c>
      <c r="DH25" s="74">
        <f t="shared" si="57"/>
        <v>0</v>
      </c>
      <c r="DI25" s="74">
        <f t="shared" si="58"/>
        <v>0</v>
      </c>
      <c r="DJ25" s="74">
        <f t="shared" si="59"/>
        <v>39533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146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147</v>
      </c>
      <c r="B2" s="147" t="s">
        <v>148</v>
      </c>
      <c r="C2" s="150" t="s">
        <v>149</v>
      </c>
      <c r="D2" s="131" t="s">
        <v>150</v>
      </c>
      <c r="E2" s="78"/>
      <c r="F2" s="78"/>
      <c r="G2" s="78"/>
      <c r="H2" s="78"/>
      <c r="I2" s="78"/>
      <c r="J2" s="78"/>
      <c r="K2" s="78"/>
      <c r="L2" s="79"/>
      <c r="M2" s="131" t="s">
        <v>151</v>
      </c>
      <c r="N2" s="78"/>
      <c r="O2" s="78"/>
      <c r="P2" s="78"/>
      <c r="Q2" s="78"/>
      <c r="R2" s="78"/>
      <c r="S2" s="78"/>
      <c r="T2" s="78"/>
      <c r="U2" s="79"/>
      <c r="V2" s="131" t="s">
        <v>152</v>
      </c>
      <c r="W2" s="78"/>
      <c r="X2" s="78"/>
      <c r="Y2" s="78"/>
      <c r="Z2" s="78"/>
      <c r="AA2" s="78"/>
      <c r="AB2" s="78"/>
      <c r="AC2" s="78"/>
      <c r="AD2" s="79"/>
      <c r="AE2" s="132" t="s">
        <v>153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156</v>
      </c>
      <c r="E3" s="83"/>
      <c r="F3" s="83"/>
      <c r="G3" s="83"/>
      <c r="H3" s="83"/>
      <c r="I3" s="83"/>
      <c r="J3" s="83"/>
      <c r="K3" s="83"/>
      <c r="L3" s="84"/>
      <c r="M3" s="133" t="s">
        <v>156</v>
      </c>
      <c r="N3" s="83"/>
      <c r="O3" s="83"/>
      <c r="P3" s="83"/>
      <c r="Q3" s="83"/>
      <c r="R3" s="83"/>
      <c r="S3" s="83"/>
      <c r="T3" s="83"/>
      <c r="U3" s="84"/>
      <c r="V3" s="133" t="s">
        <v>157</v>
      </c>
      <c r="W3" s="83"/>
      <c r="X3" s="83"/>
      <c r="Y3" s="83"/>
      <c r="Z3" s="83"/>
      <c r="AA3" s="83"/>
      <c r="AB3" s="83"/>
      <c r="AC3" s="83"/>
      <c r="AD3" s="84"/>
      <c r="AE3" s="134" t="s">
        <v>158</v>
      </c>
      <c r="AF3" s="80"/>
      <c r="AG3" s="80"/>
      <c r="AH3" s="80"/>
      <c r="AI3" s="80"/>
      <c r="AJ3" s="80"/>
      <c r="AK3" s="80"/>
      <c r="AL3" s="85"/>
      <c r="AM3" s="81" t="s">
        <v>159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160</v>
      </c>
      <c r="BG3" s="134" t="s">
        <v>161</v>
      </c>
      <c r="BH3" s="80"/>
      <c r="BI3" s="80"/>
      <c r="BJ3" s="80"/>
      <c r="BK3" s="80"/>
      <c r="BL3" s="80"/>
      <c r="BM3" s="80"/>
      <c r="BN3" s="85"/>
      <c r="BO3" s="81" t="s">
        <v>159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162</v>
      </c>
      <c r="CH3" s="90" t="s">
        <v>152</v>
      </c>
      <c r="CI3" s="134" t="s">
        <v>161</v>
      </c>
      <c r="CJ3" s="80"/>
      <c r="CK3" s="80"/>
      <c r="CL3" s="80"/>
      <c r="CM3" s="80"/>
      <c r="CN3" s="80"/>
      <c r="CO3" s="80"/>
      <c r="CP3" s="85"/>
      <c r="CQ3" s="81" t="s">
        <v>163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152</v>
      </c>
    </row>
    <row r="4" spans="1:114" s="55" customFormat="1" ht="13.5" customHeight="1">
      <c r="A4" s="148"/>
      <c r="B4" s="148"/>
      <c r="C4" s="151"/>
      <c r="D4" s="68"/>
      <c r="E4" s="133" t="s">
        <v>164</v>
      </c>
      <c r="F4" s="91"/>
      <c r="G4" s="91"/>
      <c r="H4" s="91"/>
      <c r="I4" s="91"/>
      <c r="J4" s="91"/>
      <c r="K4" s="92"/>
      <c r="L4" s="124" t="s">
        <v>165</v>
      </c>
      <c r="M4" s="68"/>
      <c r="N4" s="133" t="s">
        <v>166</v>
      </c>
      <c r="O4" s="91"/>
      <c r="P4" s="91"/>
      <c r="Q4" s="91"/>
      <c r="R4" s="91"/>
      <c r="S4" s="91"/>
      <c r="T4" s="92"/>
      <c r="U4" s="124" t="s">
        <v>167</v>
      </c>
      <c r="V4" s="68"/>
      <c r="W4" s="133" t="s">
        <v>166</v>
      </c>
      <c r="X4" s="91"/>
      <c r="Y4" s="91"/>
      <c r="Z4" s="91"/>
      <c r="AA4" s="91"/>
      <c r="AB4" s="91"/>
      <c r="AC4" s="92"/>
      <c r="AD4" s="124" t="s">
        <v>165</v>
      </c>
      <c r="AE4" s="90" t="s">
        <v>168</v>
      </c>
      <c r="AF4" s="95" t="s">
        <v>169</v>
      </c>
      <c r="AG4" s="89"/>
      <c r="AH4" s="93"/>
      <c r="AI4" s="80"/>
      <c r="AJ4" s="94"/>
      <c r="AK4" s="135" t="s">
        <v>170</v>
      </c>
      <c r="AL4" s="145" t="s">
        <v>171</v>
      </c>
      <c r="AM4" s="90" t="s">
        <v>160</v>
      </c>
      <c r="AN4" s="134" t="s">
        <v>172</v>
      </c>
      <c r="AO4" s="87"/>
      <c r="AP4" s="87"/>
      <c r="AQ4" s="87"/>
      <c r="AR4" s="88"/>
      <c r="AS4" s="134" t="s">
        <v>173</v>
      </c>
      <c r="AT4" s="80"/>
      <c r="AU4" s="80"/>
      <c r="AV4" s="94"/>
      <c r="AW4" s="95" t="s">
        <v>174</v>
      </c>
      <c r="AX4" s="134" t="s">
        <v>175</v>
      </c>
      <c r="AY4" s="86"/>
      <c r="AZ4" s="87"/>
      <c r="BA4" s="87"/>
      <c r="BB4" s="88"/>
      <c r="BC4" s="95" t="s">
        <v>2</v>
      </c>
      <c r="BD4" s="95" t="s">
        <v>176</v>
      </c>
      <c r="BE4" s="90"/>
      <c r="BF4" s="90"/>
      <c r="BG4" s="90" t="s">
        <v>177</v>
      </c>
      <c r="BH4" s="95" t="s">
        <v>178</v>
      </c>
      <c r="BI4" s="89"/>
      <c r="BJ4" s="93"/>
      <c r="BK4" s="80"/>
      <c r="BL4" s="94"/>
      <c r="BM4" s="135" t="s">
        <v>179</v>
      </c>
      <c r="BN4" s="145" t="s">
        <v>171</v>
      </c>
      <c r="BO4" s="90" t="s">
        <v>160</v>
      </c>
      <c r="BP4" s="134" t="s">
        <v>180</v>
      </c>
      <c r="BQ4" s="87"/>
      <c r="BR4" s="87"/>
      <c r="BS4" s="87"/>
      <c r="BT4" s="88"/>
      <c r="BU4" s="134" t="s">
        <v>181</v>
      </c>
      <c r="BV4" s="80"/>
      <c r="BW4" s="80"/>
      <c r="BX4" s="94"/>
      <c r="BY4" s="95" t="s">
        <v>182</v>
      </c>
      <c r="BZ4" s="134" t="s">
        <v>183</v>
      </c>
      <c r="CA4" s="96"/>
      <c r="CB4" s="96"/>
      <c r="CC4" s="97"/>
      <c r="CD4" s="88"/>
      <c r="CE4" s="95" t="s">
        <v>2</v>
      </c>
      <c r="CF4" s="95" t="s">
        <v>176</v>
      </c>
      <c r="CG4" s="90"/>
      <c r="CH4" s="90"/>
      <c r="CI4" s="90" t="s">
        <v>160</v>
      </c>
      <c r="CJ4" s="95" t="s">
        <v>184</v>
      </c>
      <c r="CK4" s="89"/>
      <c r="CL4" s="93"/>
      <c r="CM4" s="80"/>
      <c r="CN4" s="94"/>
      <c r="CO4" s="135" t="s">
        <v>185</v>
      </c>
      <c r="CP4" s="145" t="s">
        <v>186</v>
      </c>
      <c r="CQ4" s="90" t="s">
        <v>160</v>
      </c>
      <c r="CR4" s="134" t="s">
        <v>180</v>
      </c>
      <c r="CS4" s="87"/>
      <c r="CT4" s="87"/>
      <c r="CU4" s="87"/>
      <c r="CV4" s="88"/>
      <c r="CW4" s="134" t="s">
        <v>187</v>
      </c>
      <c r="CX4" s="80"/>
      <c r="CY4" s="80"/>
      <c r="CZ4" s="94"/>
      <c r="DA4" s="95" t="s">
        <v>174</v>
      </c>
      <c r="DB4" s="134" t="s">
        <v>188</v>
      </c>
      <c r="DC4" s="87"/>
      <c r="DD4" s="87"/>
      <c r="DE4" s="87"/>
      <c r="DF4" s="88"/>
      <c r="DG4" s="95" t="s">
        <v>189</v>
      </c>
      <c r="DH4" s="95" t="s">
        <v>176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160</v>
      </c>
      <c r="F5" s="123" t="s">
        <v>190</v>
      </c>
      <c r="G5" s="123" t="s">
        <v>191</v>
      </c>
      <c r="H5" s="123" t="s">
        <v>192</v>
      </c>
      <c r="I5" s="123" t="s">
        <v>193</v>
      </c>
      <c r="J5" s="123" t="s">
        <v>3</v>
      </c>
      <c r="K5" s="123" t="s">
        <v>194</v>
      </c>
      <c r="L5" s="67"/>
      <c r="M5" s="68"/>
      <c r="N5" s="125" t="s">
        <v>160</v>
      </c>
      <c r="O5" s="123" t="s">
        <v>190</v>
      </c>
      <c r="P5" s="123" t="s">
        <v>195</v>
      </c>
      <c r="Q5" s="123" t="s">
        <v>196</v>
      </c>
      <c r="R5" s="123" t="s">
        <v>197</v>
      </c>
      <c r="S5" s="123" t="s">
        <v>198</v>
      </c>
      <c r="T5" s="123" t="s">
        <v>4</v>
      </c>
      <c r="U5" s="67"/>
      <c r="V5" s="68"/>
      <c r="W5" s="125" t="s">
        <v>160</v>
      </c>
      <c r="X5" s="123" t="s">
        <v>190</v>
      </c>
      <c r="Y5" s="123" t="s">
        <v>191</v>
      </c>
      <c r="Z5" s="123" t="s">
        <v>199</v>
      </c>
      <c r="AA5" s="123" t="s">
        <v>193</v>
      </c>
      <c r="AB5" s="123" t="s">
        <v>3</v>
      </c>
      <c r="AC5" s="123" t="s">
        <v>4</v>
      </c>
      <c r="AD5" s="67"/>
      <c r="AE5" s="90"/>
      <c r="AF5" s="90" t="s">
        <v>160</v>
      </c>
      <c r="AG5" s="135" t="s">
        <v>200</v>
      </c>
      <c r="AH5" s="135" t="s">
        <v>201</v>
      </c>
      <c r="AI5" s="135" t="s">
        <v>202</v>
      </c>
      <c r="AJ5" s="135" t="s">
        <v>4</v>
      </c>
      <c r="AK5" s="98"/>
      <c r="AL5" s="146"/>
      <c r="AM5" s="90"/>
      <c r="AN5" s="90" t="s">
        <v>160</v>
      </c>
      <c r="AO5" s="90" t="s">
        <v>203</v>
      </c>
      <c r="AP5" s="90" t="s">
        <v>204</v>
      </c>
      <c r="AQ5" s="90" t="s">
        <v>205</v>
      </c>
      <c r="AR5" s="90" t="s">
        <v>206</v>
      </c>
      <c r="AS5" s="90" t="s">
        <v>160</v>
      </c>
      <c r="AT5" s="95" t="s">
        <v>207</v>
      </c>
      <c r="AU5" s="95" t="s">
        <v>208</v>
      </c>
      <c r="AV5" s="95" t="s">
        <v>209</v>
      </c>
      <c r="AW5" s="90"/>
      <c r="AX5" s="90" t="s">
        <v>210</v>
      </c>
      <c r="AY5" s="95" t="s">
        <v>211</v>
      </c>
      <c r="AZ5" s="95" t="s">
        <v>208</v>
      </c>
      <c r="BA5" s="95" t="s">
        <v>212</v>
      </c>
      <c r="BB5" s="95" t="s">
        <v>4</v>
      </c>
      <c r="BC5" s="90"/>
      <c r="BD5" s="90"/>
      <c r="BE5" s="90"/>
      <c r="BF5" s="90"/>
      <c r="BG5" s="90"/>
      <c r="BH5" s="90" t="s">
        <v>177</v>
      </c>
      <c r="BI5" s="135" t="s">
        <v>213</v>
      </c>
      <c r="BJ5" s="135" t="s">
        <v>214</v>
      </c>
      <c r="BK5" s="135" t="s">
        <v>215</v>
      </c>
      <c r="BL5" s="135" t="s">
        <v>4</v>
      </c>
      <c r="BM5" s="98"/>
      <c r="BN5" s="146"/>
      <c r="BO5" s="90"/>
      <c r="BP5" s="90" t="s">
        <v>160</v>
      </c>
      <c r="BQ5" s="90" t="s">
        <v>216</v>
      </c>
      <c r="BR5" s="90" t="s">
        <v>217</v>
      </c>
      <c r="BS5" s="90" t="s">
        <v>218</v>
      </c>
      <c r="BT5" s="90" t="s">
        <v>219</v>
      </c>
      <c r="BU5" s="90" t="s">
        <v>160</v>
      </c>
      <c r="BV5" s="95" t="s">
        <v>207</v>
      </c>
      <c r="BW5" s="95" t="s">
        <v>220</v>
      </c>
      <c r="BX5" s="95" t="s">
        <v>221</v>
      </c>
      <c r="BY5" s="90"/>
      <c r="BZ5" s="90" t="s">
        <v>177</v>
      </c>
      <c r="CA5" s="95" t="s">
        <v>207</v>
      </c>
      <c r="CB5" s="95" t="s">
        <v>208</v>
      </c>
      <c r="CC5" s="95" t="s">
        <v>212</v>
      </c>
      <c r="CD5" s="95" t="s">
        <v>222</v>
      </c>
      <c r="CE5" s="90"/>
      <c r="CF5" s="90"/>
      <c r="CG5" s="90"/>
      <c r="CH5" s="90"/>
      <c r="CI5" s="90"/>
      <c r="CJ5" s="90" t="s">
        <v>210</v>
      </c>
      <c r="CK5" s="135" t="s">
        <v>200</v>
      </c>
      <c r="CL5" s="135" t="s">
        <v>223</v>
      </c>
      <c r="CM5" s="135" t="s">
        <v>215</v>
      </c>
      <c r="CN5" s="135" t="s">
        <v>4</v>
      </c>
      <c r="CO5" s="98"/>
      <c r="CP5" s="146"/>
      <c r="CQ5" s="90"/>
      <c r="CR5" s="90" t="s">
        <v>160</v>
      </c>
      <c r="CS5" s="90" t="s">
        <v>203</v>
      </c>
      <c r="CT5" s="90" t="s">
        <v>224</v>
      </c>
      <c r="CU5" s="90" t="s">
        <v>225</v>
      </c>
      <c r="CV5" s="90" t="s">
        <v>219</v>
      </c>
      <c r="CW5" s="90" t="s">
        <v>160</v>
      </c>
      <c r="CX5" s="95" t="s">
        <v>207</v>
      </c>
      <c r="CY5" s="95" t="s">
        <v>208</v>
      </c>
      <c r="CZ5" s="95" t="s">
        <v>212</v>
      </c>
      <c r="DA5" s="90"/>
      <c r="DB5" s="90" t="s">
        <v>160</v>
      </c>
      <c r="DC5" s="95" t="s">
        <v>207</v>
      </c>
      <c r="DD5" s="95" t="s">
        <v>208</v>
      </c>
      <c r="DE5" s="95" t="s">
        <v>212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226</v>
      </c>
      <c r="E6" s="99" t="s">
        <v>226</v>
      </c>
      <c r="F6" s="100" t="s">
        <v>226</v>
      </c>
      <c r="G6" s="100" t="s">
        <v>226</v>
      </c>
      <c r="H6" s="100" t="s">
        <v>226</v>
      </c>
      <c r="I6" s="100" t="s">
        <v>226</v>
      </c>
      <c r="J6" s="100" t="s">
        <v>226</v>
      </c>
      <c r="K6" s="100" t="s">
        <v>226</v>
      </c>
      <c r="L6" s="100" t="s">
        <v>226</v>
      </c>
      <c r="M6" s="99" t="s">
        <v>226</v>
      </c>
      <c r="N6" s="99" t="s">
        <v>226</v>
      </c>
      <c r="O6" s="100" t="s">
        <v>226</v>
      </c>
      <c r="P6" s="100" t="s">
        <v>226</v>
      </c>
      <c r="Q6" s="100" t="s">
        <v>226</v>
      </c>
      <c r="R6" s="100" t="s">
        <v>226</v>
      </c>
      <c r="S6" s="100" t="s">
        <v>226</v>
      </c>
      <c r="T6" s="100" t="s">
        <v>226</v>
      </c>
      <c r="U6" s="100" t="s">
        <v>226</v>
      </c>
      <c r="V6" s="99" t="s">
        <v>226</v>
      </c>
      <c r="W6" s="99" t="s">
        <v>226</v>
      </c>
      <c r="X6" s="100" t="s">
        <v>226</v>
      </c>
      <c r="Y6" s="100" t="s">
        <v>226</v>
      </c>
      <c r="Z6" s="100" t="s">
        <v>226</v>
      </c>
      <c r="AA6" s="100" t="s">
        <v>226</v>
      </c>
      <c r="AB6" s="100" t="s">
        <v>226</v>
      </c>
      <c r="AC6" s="100" t="s">
        <v>226</v>
      </c>
      <c r="AD6" s="100" t="s">
        <v>226</v>
      </c>
      <c r="AE6" s="101" t="s">
        <v>226</v>
      </c>
      <c r="AF6" s="101" t="s">
        <v>226</v>
      </c>
      <c r="AG6" s="102" t="s">
        <v>226</v>
      </c>
      <c r="AH6" s="102" t="s">
        <v>226</v>
      </c>
      <c r="AI6" s="102" t="s">
        <v>226</v>
      </c>
      <c r="AJ6" s="102" t="s">
        <v>226</v>
      </c>
      <c r="AK6" s="102" t="s">
        <v>226</v>
      </c>
      <c r="AL6" s="102" t="s">
        <v>226</v>
      </c>
      <c r="AM6" s="101" t="s">
        <v>226</v>
      </c>
      <c r="AN6" s="101" t="s">
        <v>226</v>
      </c>
      <c r="AO6" s="101" t="s">
        <v>226</v>
      </c>
      <c r="AP6" s="101" t="s">
        <v>226</v>
      </c>
      <c r="AQ6" s="101" t="s">
        <v>226</v>
      </c>
      <c r="AR6" s="101" t="s">
        <v>226</v>
      </c>
      <c r="AS6" s="101" t="s">
        <v>226</v>
      </c>
      <c r="AT6" s="101" t="s">
        <v>226</v>
      </c>
      <c r="AU6" s="101" t="s">
        <v>226</v>
      </c>
      <c r="AV6" s="101" t="s">
        <v>226</v>
      </c>
      <c r="AW6" s="101" t="s">
        <v>226</v>
      </c>
      <c r="AX6" s="101" t="s">
        <v>226</v>
      </c>
      <c r="AY6" s="101" t="s">
        <v>226</v>
      </c>
      <c r="AZ6" s="101" t="s">
        <v>226</v>
      </c>
      <c r="BA6" s="101" t="s">
        <v>226</v>
      </c>
      <c r="BB6" s="101" t="s">
        <v>226</v>
      </c>
      <c r="BC6" s="101" t="s">
        <v>226</v>
      </c>
      <c r="BD6" s="101" t="s">
        <v>226</v>
      </c>
      <c r="BE6" s="101" t="s">
        <v>226</v>
      </c>
      <c r="BF6" s="101" t="s">
        <v>226</v>
      </c>
      <c r="BG6" s="101" t="s">
        <v>226</v>
      </c>
      <c r="BH6" s="101" t="s">
        <v>226</v>
      </c>
      <c r="BI6" s="102" t="s">
        <v>226</v>
      </c>
      <c r="BJ6" s="102" t="s">
        <v>226</v>
      </c>
      <c r="BK6" s="102" t="s">
        <v>226</v>
      </c>
      <c r="BL6" s="102" t="s">
        <v>226</v>
      </c>
      <c r="BM6" s="102" t="s">
        <v>226</v>
      </c>
      <c r="BN6" s="102" t="s">
        <v>226</v>
      </c>
      <c r="BO6" s="101" t="s">
        <v>226</v>
      </c>
      <c r="BP6" s="101" t="s">
        <v>226</v>
      </c>
      <c r="BQ6" s="101" t="s">
        <v>226</v>
      </c>
      <c r="BR6" s="101" t="s">
        <v>226</v>
      </c>
      <c r="BS6" s="101" t="s">
        <v>226</v>
      </c>
      <c r="BT6" s="101" t="s">
        <v>226</v>
      </c>
      <c r="BU6" s="101" t="s">
        <v>226</v>
      </c>
      <c r="BV6" s="101" t="s">
        <v>226</v>
      </c>
      <c r="BW6" s="101" t="s">
        <v>226</v>
      </c>
      <c r="BX6" s="101" t="s">
        <v>226</v>
      </c>
      <c r="BY6" s="101" t="s">
        <v>226</v>
      </c>
      <c r="BZ6" s="101" t="s">
        <v>226</v>
      </c>
      <c r="CA6" s="101" t="s">
        <v>226</v>
      </c>
      <c r="CB6" s="101" t="s">
        <v>226</v>
      </c>
      <c r="CC6" s="101" t="s">
        <v>226</v>
      </c>
      <c r="CD6" s="101" t="s">
        <v>226</v>
      </c>
      <c r="CE6" s="101" t="s">
        <v>226</v>
      </c>
      <c r="CF6" s="101" t="s">
        <v>226</v>
      </c>
      <c r="CG6" s="101" t="s">
        <v>226</v>
      </c>
      <c r="CH6" s="101" t="s">
        <v>226</v>
      </c>
      <c r="CI6" s="101" t="s">
        <v>226</v>
      </c>
      <c r="CJ6" s="101" t="s">
        <v>226</v>
      </c>
      <c r="CK6" s="102" t="s">
        <v>226</v>
      </c>
      <c r="CL6" s="102" t="s">
        <v>226</v>
      </c>
      <c r="CM6" s="102" t="s">
        <v>226</v>
      </c>
      <c r="CN6" s="102" t="s">
        <v>226</v>
      </c>
      <c r="CO6" s="102" t="s">
        <v>226</v>
      </c>
      <c r="CP6" s="102" t="s">
        <v>226</v>
      </c>
      <c r="CQ6" s="101" t="s">
        <v>226</v>
      </c>
      <c r="CR6" s="101" t="s">
        <v>226</v>
      </c>
      <c r="CS6" s="102" t="s">
        <v>226</v>
      </c>
      <c r="CT6" s="102" t="s">
        <v>226</v>
      </c>
      <c r="CU6" s="102" t="s">
        <v>226</v>
      </c>
      <c r="CV6" s="102" t="s">
        <v>226</v>
      </c>
      <c r="CW6" s="101" t="s">
        <v>226</v>
      </c>
      <c r="CX6" s="101" t="s">
        <v>226</v>
      </c>
      <c r="CY6" s="101" t="s">
        <v>226</v>
      </c>
      <c r="CZ6" s="101" t="s">
        <v>226</v>
      </c>
      <c r="DA6" s="101" t="s">
        <v>226</v>
      </c>
      <c r="DB6" s="101" t="s">
        <v>226</v>
      </c>
      <c r="DC6" s="101" t="s">
        <v>226</v>
      </c>
      <c r="DD6" s="101" t="s">
        <v>226</v>
      </c>
      <c r="DE6" s="101" t="s">
        <v>226</v>
      </c>
      <c r="DF6" s="101" t="s">
        <v>226</v>
      </c>
      <c r="DG6" s="101" t="s">
        <v>226</v>
      </c>
      <c r="DH6" s="101" t="s">
        <v>226</v>
      </c>
      <c r="DI6" s="101" t="s">
        <v>226</v>
      </c>
      <c r="DJ6" s="101" t="s">
        <v>226</v>
      </c>
    </row>
    <row r="7" spans="1:114" s="50" customFormat="1" ht="12" customHeight="1">
      <c r="A7" s="48" t="s">
        <v>227</v>
      </c>
      <c r="B7" s="63" t="s">
        <v>228</v>
      </c>
      <c r="C7" s="48" t="s">
        <v>160</v>
      </c>
      <c r="D7" s="70">
        <f aca="true" t="shared" si="0" ref="D7:AK7">SUM(D8:D11)</f>
        <v>286493</v>
      </c>
      <c r="E7" s="70">
        <f t="shared" si="0"/>
        <v>285674</v>
      </c>
      <c r="F7" s="70">
        <f t="shared" si="0"/>
        <v>3904</v>
      </c>
      <c r="G7" s="70">
        <f t="shared" si="0"/>
        <v>0</v>
      </c>
      <c r="H7" s="70">
        <f t="shared" si="0"/>
        <v>0</v>
      </c>
      <c r="I7" s="70">
        <f t="shared" si="0"/>
        <v>268531</v>
      </c>
      <c r="J7" s="70">
        <f t="shared" si="0"/>
        <v>1177860</v>
      </c>
      <c r="K7" s="70">
        <f t="shared" si="0"/>
        <v>13239</v>
      </c>
      <c r="L7" s="70">
        <f t="shared" si="0"/>
        <v>819</v>
      </c>
      <c r="M7" s="70">
        <f t="shared" si="0"/>
        <v>6224</v>
      </c>
      <c r="N7" s="70">
        <f t="shared" si="0"/>
        <v>6224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4584</v>
      </c>
      <c r="S7" s="70">
        <f t="shared" si="0"/>
        <v>431731</v>
      </c>
      <c r="T7" s="70">
        <f t="shared" si="0"/>
        <v>1640</v>
      </c>
      <c r="U7" s="70">
        <f t="shared" si="0"/>
        <v>0</v>
      </c>
      <c r="V7" s="70">
        <f t="shared" si="0"/>
        <v>292717</v>
      </c>
      <c r="W7" s="70">
        <f t="shared" si="0"/>
        <v>291898</v>
      </c>
      <c r="X7" s="70">
        <f t="shared" si="0"/>
        <v>3904</v>
      </c>
      <c r="Y7" s="70">
        <f t="shared" si="0"/>
        <v>0</v>
      </c>
      <c r="Z7" s="70">
        <f t="shared" si="0"/>
        <v>0</v>
      </c>
      <c r="AA7" s="70">
        <f t="shared" si="0"/>
        <v>273115</v>
      </c>
      <c r="AB7" s="70">
        <f t="shared" si="0"/>
        <v>1609591</v>
      </c>
      <c r="AC7" s="70">
        <f t="shared" si="0"/>
        <v>14879</v>
      </c>
      <c r="AD7" s="70">
        <f t="shared" si="0"/>
        <v>819</v>
      </c>
      <c r="AE7" s="70">
        <f t="shared" si="0"/>
        <v>21838</v>
      </c>
      <c r="AF7" s="70">
        <f t="shared" si="0"/>
        <v>16590</v>
      </c>
      <c r="AG7" s="70">
        <f t="shared" si="0"/>
        <v>0</v>
      </c>
      <c r="AH7" s="70">
        <f t="shared" si="0"/>
        <v>16590</v>
      </c>
      <c r="AI7" s="70">
        <f t="shared" si="0"/>
        <v>0</v>
      </c>
      <c r="AJ7" s="70">
        <f t="shared" si="0"/>
        <v>0</v>
      </c>
      <c r="AK7" s="70">
        <f t="shared" si="0"/>
        <v>5248</v>
      </c>
      <c r="AL7" s="71" t="s">
        <v>229</v>
      </c>
      <c r="AM7" s="70">
        <f aca="true" t="shared" si="1" ref="AM7:BB7">SUM(AM8:AM11)</f>
        <v>1228154</v>
      </c>
      <c r="AN7" s="70">
        <f t="shared" si="1"/>
        <v>121374</v>
      </c>
      <c r="AO7" s="70">
        <f t="shared" si="1"/>
        <v>53308</v>
      </c>
      <c r="AP7" s="70">
        <f t="shared" si="1"/>
        <v>68066</v>
      </c>
      <c r="AQ7" s="70">
        <f t="shared" si="1"/>
        <v>0</v>
      </c>
      <c r="AR7" s="70">
        <f t="shared" si="1"/>
        <v>0</v>
      </c>
      <c r="AS7" s="70">
        <f t="shared" si="1"/>
        <v>839106</v>
      </c>
      <c r="AT7" s="70">
        <f t="shared" si="1"/>
        <v>16323</v>
      </c>
      <c r="AU7" s="70">
        <f t="shared" si="1"/>
        <v>784182</v>
      </c>
      <c r="AV7" s="70">
        <f t="shared" si="1"/>
        <v>38601</v>
      </c>
      <c r="AW7" s="70">
        <f t="shared" si="1"/>
        <v>0</v>
      </c>
      <c r="AX7" s="70">
        <f t="shared" si="1"/>
        <v>266907</v>
      </c>
      <c r="AY7" s="70">
        <f t="shared" si="1"/>
        <v>0</v>
      </c>
      <c r="AZ7" s="70">
        <f t="shared" si="1"/>
        <v>257041</v>
      </c>
      <c r="BA7" s="70">
        <f t="shared" si="1"/>
        <v>6344</v>
      </c>
      <c r="BB7" s="70">
        <f t="shared" si="1"/>
        <v>3522</v>
      </c>
      <c r="BC7" s="71" t="s">
        <v>229</v>
      </c>
      <c r="BD7" s="70">
        <f aca="true" t="shared" si="2" ref="BD7:BM7">SUM(BD8:BD11)</f>
        <v>767</v>
      </c>
      <c r="BE7" s="70">
        <f t="shared" si="2"/>
        <v>214361</v>
      </c>
      <c r="BF7" s="70">
        <f t="shared" si="2"/>
        <v>1464353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229</v>
      </c>
      <c r="BO7" s="70">
        <f aca="true" t="shared" si="3" ref="BO7:CD7">SUM(BO8:BO11)</f>
        <v>415599</v>
      </c>
      <c r="BP7" s="70">
        <f t="shared" si="3"/>
        <v>131390</v>
      </c>
      <c r="BQ7" s="70">
        <f t="shared" si="3"/>
        <v>41202</v>
      </c>
      <c r="BR7" s="70">
        <f t="shared" si="3"/>
        <v>0</v>
      </c>
      <c r="BS7" s="70">
        <f t="shared" si="3"/>
        <v>90188</v>
      </c>
      <c r="BT7" s="70">
        <f t="shared" si="3"/>
        <v>0</v>
      </c>
      <c r="BU7" s="70">
        <f t="shared" si="3"/>
        <v>201004</v>
      </c>
      <c r="BV7" s="70">
        <f t="shared" si="3"/>
        <v>0</v>
      </c>
      <c r="BW7" s="70">
        <f t="shared" si="3"/>
        <v>201004</v>
      </c>
      <c r="BX7" s="70">
        <f t="shared" si="3"/>
        <v>0</v>
      </c>
      <c r="BY7" s="70">
        <f t="shared" si="3"/>
        <v>0</v>
      </c>
      <c r="BZ7" s="70">
        <f t="shared" si="3"/>
        <v>82075</v>
      </c>
      <c r="CA7" s="70">
        <f t="shared" si="3"/>
        <v>0</v>
      </c>
      <c r="CB7" s="70">
        <f t="shared" si="3"/>
        <v>80619</v>
      </c>
      <c r="CC7" s="70">
        <f t="shared" si="3"/>
        <v>0</v>
      </c>
      <c r="CD7" s="70">
        <f t="shared" si="3"/>
        <v>1456</v>
      </c>
      <c r="CE7" s="71" t="s">
        <v>229</v>
      </c>
      <c r="CF7" s="70">
        <f aca="true" t="shared" si="4" ref="CF7:CO7">SUM(CF8:CF11)</f>
        <v>1130</v>
      </c>
      <c r="CG7" s="70">
        <f t="shared" si="4"/>
        <v>22356</v>
      </c>
      <c r="CH7" s="70">
        <f t="shared" si="4"/>
        <v>437955</v>
      </c>
      <c r="CI7" s="70">
        <f t="shared" si="4"/>
        <v>21838</v>
      </c>
      <c r="CJ7" s="70">
        <f t="shared" si="4"/>
        <v>16590</v>
      </c>
      <c r="CK7" s="70">
        <f t="shared" si="4"/>
        <v>0</v>
      </c>
      <c r="CL7" s="70">
        <f t="shared" si="4"/>
        <v>16590</v>
      </c>
      <c r="CM7" s="70">
        <f t="shared" si="4"/>
        <v>0</v>
      </c>
      <c r="CN7" s="70">
        <f t="shared" si="4"/>
        <v>0</v>
      </c>
      <c r="CO7" s="70">
        <f t="shared" si="4"/>
        <v>5248</v>
      </c>
      <c r="CP7" s="71" t="s">
        <v>229</v>
      </c>
      <c r="CQ7" s="70">
        <f aca="true" t="shared" si="5" ref="CQ7:DF7">SUM(CQ8:CQ11)</f>
        <v>1643753</v>
      </c>
      <c r="CR7" s="70">
        <f t="shared" si="5"/>
        <v>252764</v>
      </c>
      <c r="CS7" s="70">
        <f t="shared" si="5"/>
        <v>94510</v>
      </c>
      <c r="CT7" s="70">
        <f t="shared" si="5"/>
        <v>68066</v>
      </c>
      <c r="CU7" s="70">
        <f t="shared" si="5"/>
        <v>90188</v>
      </c>
      <c r="CV7" s="70">
        <f t="shared" si="5"/>
        <v>0</v>
      </c>
      <c r="CW7" s="70">
        <f t="shared" si="5"/>
        <v>1040110</v>
      </c>
      <c r="CX7" s="70">
        <f t="shared" si="5"/>
        <v>16323</v>
      </c>
      <c r="CY7" s="70">
        <f t="shared" si="5"/>
        <v>985186</v>
      </c>
      <c r="CZ7" s="70">
        <f t="shared" si="5"/>
        <v>38601</v>
      </c>
      <c r="DA7" s="70">
        <f t="shared" si="5"/>
        <v>0</v>
      </c>
      <c r="DB7" s="70">
        <f t="shared" si="5"/>
        <v>348982</v>
      </c>
      <c r="DC7" s="70">
        <f t="shared" si="5"/>
        <v>0</v>
      </c>
      <c r="DD7" s="70">
        <f t="shared" si="5"/>
        <v>337660</v>
      </c>
      <c r="DE7" s="70">
        <f t="shared" si="5"/>
        <v>6344</v>
      </c>
      <c r="DF7" s="70">
        <f t="shared" si="5"/>
        <v>4978</v>
      </c>
      <c r="DG7" s="71" t="s">
        <v>229</v>
      </c>
      <c r="DH7" s="70">
        <f>SUM(DH8:DH11)</f>
        <v>1897</v>
      </c>
      <c r="DI7" s="70">
        <f>SUM(DI8:DI11)</f>
        <v>236717</v>
      </c>
      <c r="DJ7" s="70">
        <f>SUM(DJ8:DJ11)</f>
        <v>1902308</v>
      </c>
    </row>
    <row r="8" spans="1:114" s="50" customFormat="1" ht="12" customHeight="1">
      <c r="A8" s="51" t="s">
        <v>230</v>
      </c>
      <c r="B8" s="64" t="s">
        <v>231</v>
      </c>
      <c r="C8" s="51" t="s">
        <v>232</v>
      </c>
      <c r="D8" s="72">
        <f>SUM(E8,+L8)</f>
        <v>16899</v>
      </c>
      <c r="E8" s="72">
        <f>SUM(F8:I8)+K8</f>
        <v>16899</v>
      </c>
      <c r="F8" s="72">
        <v>0</v>
      </c>
      <c r="G8" s="72">
        <v>0</v>
      </c>
      <c r="H8" s="72">
        <v>0</v>
      </c>
      <c r="I8" s="72">
        <v>16899</v>
      </c>
      <c r="J8" s="72">
        <v>341420</v>
      </c>
      <c r="K8" s="72">
        <v>0</v>
      </c>
      <c r="L8" s="72">
        <v>0</v>
      </c>
      <c r="M8" s="72">
        <f>SUM(N8,+U8)</f>
        <v>0</v>
      </c>
      <c r="N8" s="72">
        <f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195551</v>
      </c>
      <c r="T8" s="72">
        <v>0</v>
      </c>
      <c r="U8" s="72">
        <v>0</v>
      </c>
      <c r="V8" s="72">
        <f aca="true" t="shared" si="6" ref="V8:AD11">+SUM(D8,M8)</f>
        <v>16899</v>
      </c>
      <c r="W8" s="72">
        <f t="shared" si="6"/>
        <v>16899</v>
      </c>
      <c r="X8" s="72">
        <f t="shared" si="6"/>
        <v>0</v>
      </c>
      <c r="Y8" s="72">
        <f t="shared" si="6"/>
        <v>0</v>
      </c>
      <c r="Z8" s="72">
        <f t="shared" si="6"/>
        <v>0</v>
      </c>
      <c r="AA8" s="72">
        <f t="shared" si="6"/>
        <v>16899</v>
      </c>
      <c r="AB8" s="72">
        <f t="shared" si="6"/>
        <v>536971</v>
      </c>
      <c r="AC8" s="72">
        <f t="shared" si="6"/>
        <v>0</v>
      </c>
      <c r="AD8" s="72">
        <f t="shared" si="6"/>
        <v>0</v>
      </c>
      <c r="AE8" s="72">
        <f>SUM(AF8,+AK8)</f>
        <v>0</v>
      </c>
      <c r="AF8" s="72">
        <f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229</v>
      </c>
      <c r="AM8" s="72">
        <f>SUM(AN8,AS8,AW8,AX8,BD8)</f>
        <v>144039</v>
      </c>
      <c r="AN8" s="72">
        <f>SUM(AO8:AR8)</f>
        <v>99352</v>
      </c>
      <c r="AO8" s="72">
        <v>31286</v>
      </c>
      <c r="AP8" s="72">
        <v>68066</v>
      </c>
      <c r="AQ8" s="72">
        <v>0</v>
      </c>
      <c r="AR8" s="72">
        <v>0</v>
      </c>
      <c r="AS8" s="72">
        <f>SUM(AT8:AV8)</f>
        <v>16323</v>
      </c>
      <c r="AT8" s="72">
        <v>16323</v>
      </c>
      <c r="AU8" s="72">
        <v>0</v>
      </c>
      <c r="AV8" s="72">
        <v>0</v>
      </c>
      <c r="AW8" s="72">
        <v>0</v>
      </c>
      <c r="AX8" s="72">
        <f>SUM(AY8:BB8)</f>
        <v>28364</v>
      </c>
      <c r="AY8" s="72">
        <v>0</v>
      </c>
      <c r="AZ8" s="72">
        <v>28364</v>
      </c>
      <c r="BA8" s="72">
        <v>0</v>
      </c>
      <c r="BB8" s="72">
        <v>0</v>
      </c>
      <c r="BC8" s="73" t="s">
        <v>229</v>
      </c>
      <c r="BD8" s="72">
        <v>0</v>
      </c>
      <c r="BE8" s="72">
        <v>214280</v>
      </c>
      <c r="BF8" s="72">
        <f>SUM(AE8,+AM8,+BE8)</f>
        <v>358319</v>
      </c>
      <c r="BG8" s="72">
        <f>SUM(BH8,+BM8)</f>
        <v>0</v>
      </c>
      <c r="BH8" s="72">
        <f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229</v>
      </c>
      <c r="BO8" s="72">
        <f>SUM(BP8,BU8,BY8,BZ8,CF8)</f>
        <v>178988</v>
      </c>
      <c r="BP8" s="72">
        <f>SUM(BQ8:BT8)</f>
        <v>47745</v>
      </c>
      <c r="BQ8" s="72">
        <v>17599</v>
      </c>
      <c r="BR8" s="72">
        <v>0</v>
      </c>
      <c r="BS8" s="72">
        <v>30146</v>
      </c>
      <c r="BT8" s="72">
        <v>0</v>
      </c>
      <c r="BU8" s="72">
        <f>SUM(BV8:BX8)</f>
        <v>57853</v>
      </c>
      <c r="BV8" s="72">
        <v>0</v>
      </c>
      <c r="BW8" s="72">
        <v>57853</v>
      </c>
      <c r="BX8" s="72">
        <v>0</v>
      </c>
      <c r="BY8" s="72">
        <v>0</v>
      </c>
      <c r="BZ8" s="72">
        <f>SUM(CA8:CD8)</f>
        <v>73390</v>
      </c>
      <c r="CA8" s="72">
        <v>0</v>
      </c>
      <c r="CB8" s="72">
        <v>73390</v>
      </c>
      <c r="CC8" s="72">
        <v>0</v>
      </c>
      <c r="CD8" s="72">
        <v>0</v>
      </c>
      <c r="CE8" s="73" t="s">
        <v>229</v>
      </c>
      <c r="CF8" s="72">
        <v>0</v>
      </c>
      <c r="CG8" s="72">
        <v>16563</v>
      </c>
      <c r="CH8" s="72">
        <f>SUM(BG8,+BO8,+CG8)</f>
        <v>195551</v>
      </c>
      <c r="CI8" s="72">
        <f aca="true" t="shared" si="7" ref="CI8:CO11">SUM(AE8,+BG8)</f>
        <v>0</v>
      </c>
      <c r="CJ8" s="72">
        <f t="shared" si="7"/>
        <v>0</v>
      </c>
      <c r="CK8" s="72">
        <f t="shared" si="7"/>
        <v>0</v>
      </c>
      <c r="CL8" s="72">
        <f t="shared" si="7"/>
        <v>0</v>
      </c>
      <c r="CM8" s="72">
        <f t="shared" si="7"/>
        <v>0</v>
      </c>
      <c r="CN8" s="72">
        <f t="shared" si="7"/>
        <v>0</v>
      </c>
      <c r="CO8" s="72">
        <f t="shared" si="7"/>
        <v>0</v>
      </c>
      <c r="CP8" s="73" t="s">
        <v>229</v>
      </c>
      <c r="CQ8" s="72">
        <f aca="true" t="shared" si="8" ref="CQ8:DF11">SUM(AM8,+BO8)</f>
        <v>323027</v>
      </c>
      <c r="CR8" s="72">
        <f t="shared" si="8"/>
        <v>147097</v>
      </c>
      <c r="CS8" s="72">
        <f t="shared" si="8"/>
        <v>48885</v>
      </c>
      <c r="CT8" s="72">
        <f t="shared" si="8"/>
        <v>68066</v>
      </c>
      <c r="CU8" s="72">
        <f t="shared" si="8"/>
        <v>30146</v>
      </c>
      <c r="CV8" s="72">
        <f t="shared" si="8"/>
        <v>0</v>
      </c>
      <c r="CW8" s="72">
        <f t="shared" si="8"/>
        <v>74176</v>
      </c>
      <c r="CX8" s="72">
        <f t="shared" si="8"/>
        <v>16323</v>
      </c>
      <c r="CY8" s="72">
        <f t="shared" si="8"/>
        <v>57853</v>
      </c>
      <c r="CZ8" s="72">
        <f t="shared" si="8"/>
        <v>0</v>
      </c>
      <c r="DA8" s="72">
        <f t="shared" si="8"/>
        <v>0</v>
      </c>
      <c r="DB8" s="72">
        <f t="shared" si="8"/>
        <v>101754</v>
      </c>
      <c r="DC8" s="72">
        <f t="shared" si="8"/>
        <v>0</v>
      </c>
      <c r="DD8" s="72">
        <f t="shared" si="8"/>
        <v>101754</v>
      </c>
      <c r="DE8" s="72">
        <f t="shared" si="8"/>
        <v>0</v>
      </c>
      <c r="DF8" s="72">
        <f t="shared" si="8"/>
        <v>0</v>
      </c>
      <c r="DG8" s="73" t="s">
        <v>229</v>
      </c>
      <c r="DH8" s="72">
        <f aca="true" t="shared" si="9" ref="DH8:DJ11">SUM(BD8,+CF8)</f>
        <v>0</v>
      </c>
      <c r="DI8" s="72">
        <f t="shared" si="9"/>
        <v>230843</v>
      </c>
      <c r="DJ8" s="72">
        <f t="shared" si="9"/>
        <v>553870</v>
      </c>
    </row>
    <row r="9" spans="1:114" s="50" customFormat="1" ht="12" customHeight="1">
      <c r="A9" s="51" t="s">
        <v>230</v>
      </c>
      <c r="B9" s="64" t="s">
        <v>233</v>
      </c>
      <c r="C9" s="51" t="s">
        <v>234</v>
      </c>
      <c r="D9" s="72">
        <f>SUM(E9,+L9)</f>
        <v>0</v>
      </c>
      <c r="E9" s="72">
        <f>SUM(F9:I9)+K9</f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>SUM(N9,+U9)</f>
        <v>4355</v>
      </c>
      <c r="N9" s="72">
        <f>SUM(O9:R9)+T9</f>
        <v>4355</v>
      </c>
      <c r="O9" s="72">
        <v>0</v>
      </c>
      <c r="P9" s="72">
        <v>0</v>
      </c>
      <c r="Q9" s="72">
        <v>0</v>
      </c>
      <c r="R9" s="72">
        <v>3543</v>
      </c>
      <c r="S9" s="72">
        <v>156969</v>
      </c>
      <c r="T9" s="72">
        <v>812</v>
      </c>
      <c r="U9" s="72">
        <v>0</v>
      </c>
      <c r="V9" s="72">
        <f t="shared" si="6"/>
        <v>4355</v>
      </c>
      <c r="W9" s="72">
        <f t="shared" si="6"/>
        <v>4355</v>
      </c>
      <c r="X9" s="72">
        <f t="shared" si="6"/>
        <v>0</v>
      </c>
      <c r="Y9" s="72">
        <f t="shared" si="6"/>
        <v>0</v>
      </c>
      <c r="Z9" s="72">
        <f t="shared" si="6"/>
        <v>0</v>
      </c>
      <c r="AA9" s="72">
        <f t="shared" si="6"/>
        <v>3543</v>
      </c>
      <c r="AB9" s="72">
        <f t="shared" si="6"/>
        <v>156969</v>
      </c>
      <c r="AC9" s="72">
        <f t="shared" si="6"/>
        <v>812</v>
      </c>
      <c r="AD9" s="72">
        <f t="shared" si="6"/>
        <v>0</v>
      </c>
      <c r="AE9" s="72">
        <f>SUM(AF9,+AK9)</f>
        <v>0</v>
      </c>
      <c r="AF9" s="72">
        <f>SUM(AG9:AJ9)</f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229</v>
      </c>
      <c r="AM9" s="72">
        <f>SUM(AN9,AS9,AW9,AX9,BD9)</f>
        <v>0</v>
      </c>
      <c r="AN9" s="72">
        <f>SUM(AO9:AR9)</f>
        <v>0</v>
      </c>
      <c r="AO9" s="72">
        <v>0</v>
      </c>
      <c r="AP9" s="72">
        <v>0</v>
      </c>
      <c r="AQ9" s="72">
        <v>0</v>
      </c>
      <c r="AR9" s="72">
        <v>0</v>
      </c>
      <c r="AS9" s="72">
        <f>SUM(AT9:AV9)</f>
        <v>0</v>
      </c>
      <c r="AT9" s="72">
        <v>0</v>
      </c>
      <c r="AU9" s="72">
        <v>0</v>
      </c>
      <c r="AV9" s="72">
        <v>0</v>
      </c>
      <c r="AW9" s="72">
        <v>0</v>
      </c>
      <c r="AX9" s="72">
        <f>SUM(AY9:BB9)</f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229</v>
      </c>
      <c r="BD9" s="72">
        <v>0</v>
      </c>
      <c r="BE9" s="72">
        <v>0</v>
      </c>
      <c r="BF9" s="72">
        <f>SUM(AE9,+AM9,+BE9)</f>
        <v>0</v>
      </c>
      <c r="BG9" s="72">
        <f>SUM(BH9,+BM9)</f>
        <v>0</v>
      </c>
      <c r="BH9" s="72">
        <f>SUM(BI9:BL9)</f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229</v>
      </c>
      <c r="BO9" s="72">
        <f>SUM(BP9,BU9,BY9,BZ9,CF9)</f>
        <v>155858</v>
      </c>
      <c r="BP9" s="72">
        <f>SUM(BQ9:BT9)</f>
        <v>61009</v>
      </c>
      <c r="BQ9" s="72">
        <v>23603</v>
      </c>
      <c r="BR9" s="72">
        <v>0</v>
      </c>
      <c r="BS9" s="72">
        <v>37406</v>
      </c>
      <c r="BT9" s="72">
        <v>0</v>
      </c>
      <c r="BU9" s="72">
        <f>SUM(BV9:BX9)</f>
        <v>93719</v>
      </c>
      <c r="BV9" s="72">
        <v>0</v>
      </c>
      <c r="BW9" s="72">
        <v>93719</v>
      </c>
      <c r="BX9" s="72">
        <v>0</v>
      </c>
      <c r="BY9" s="72">
        <v>0</v>
      </c>
      <c r="BZ9" s="72">
        <f>SUM(CA9:CD9)</f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229</v>
      </c>
      <c r="CF9" s="72">
        <v>1130</v>
      </c>
      <c r="CG9" s="72">
        <v>5466</v>
      </c>
      <c r="CH9" s="72">
        <f>SUM(BG9,+BO9,+CG9)</f>
        <v>161324</v>
      </c>
      <c r="CI9" s="72">
        <f t="shared" si="7"/>
        <v>0</v>
      </c>
      <c r="CJ9" s="72">
        <f t="shared" si="7"/>
        <v>0</v>
      </c>
      <c r="CK9" s="72">
        <f t="shared" si="7"/>
        <v>0</v>
      </c>
      <c r="CL9" s="72">
        <f t="shared" si="7"/>
        <v>0</v>
      </c>
      <c r="CM9" s="72">
        <f t="shared" si="7"/>
        <v>0</v>
      </c>
      <c r="CN9" s="72">
        <f t="shared" si="7"/>
        <v>0</v>
      </c>
      <c r="CO9" s="72">
        <f t="shared" si="7"/>
        <v>0</v>
      </c>
      <c r="CP9" s="73" t="s">
        <v>229</v>
      </c>
      <c r="CQ9" s="72">
        <f t="shared" si="8"/>
        <v>155858</v>
      </c>
      <c r="CR9" s="72">
        <f t="shared" si="8"/>
        <v>61009</v>
      </c>
      <c r="CS9" s="72">
        <f t="shared" si="8"/>
        <v>23603</v>
      </c>
      <c r="CT9" s="72">
        <f t="shared" si="8"/>
        <v>0</v>
      </c>
      <c r="CU9" s="72">
        <f t="shared" si="8"/>
        <v>37406</v>
      </c>
      <c r="CV9" s="72">
        <f t="shared" si="8"/>
        <v>0</v>
      </c>
      <c r="CW9" s="72">
        <f t="shared" si="8"/>
        <v>93719</v>
      </c>
      <c r="CX9" s="72">
        <f t="shared" si="8"/>
        <v>0</v>
      </c>
      <c r="CY9" s="72">
        <f t="shared" si="8"/>
        <v>93719</v>
      </c>
      <c r="CZ9" s="72">
        <f t="shared" si="8"/>
        <v>0</v>
      </c>
      <c r="DA9" s="72">
        <f t="shared" si="8"/>
        <v>0</v>
      </c>
      <c r="DB9" s="72">
        <f t="shared" si="8"/>
        <v>0</v>
      </c>
      <c r="DC9" s="72">
        <f t="shared" si="8"/>
        <v>0</v>
      </c>
      <c r="DD9" s="72">
        <f t="shared" si="8"/>
        <v>0</v>
      </c>
      <c r="DE9" s="72">
        <f t="shared" si="8"/>
        <v>0</v>
      </c>
      <c r="DF9" s="72">
        <f t="shared" si="8"/>
        <v>0</v>
      </c>
      <c r="DG9" s="73" t="s">
        <v>229</v>
      </c>
      <c r="DH9" s="72">
        <f t="shared" si="9"/>
        <v>1130</v>
      </c>
      <c r="DI9" s="72">
        <f t="shared" si="9"/>
        <v>5466</v>
      </c>
      <c r="DJ9" s="72">
        <f t="shared" si="9"/>
        <v>161324</v>
      </c>
    </row>
    <row r="10" spans="1:114" s="50" customFormat="1" ht="12" customHeight="1">
      <c r="A10" s="51" t="s">
        <v>230</v>
      </c>
      <c r="B10" s="64" t="s">
        <v>235</v>
      </c>
      <c r="C10" s="51" t="s">
        <v>236</v>
      </c>
      <c r="D10" s="72">
        <f>SUM(E10,+L10)</f>
        <v>246467</v>
      </c>
      <c r="E10" s="72">
        <f>SUM(F10:I10)+K10</f>
        <v>245648</v>
      </c>
      <c r="F10" s="72">
        <v>3904</v>
      </c>
      <c r="G10" s="72">
        <v>0</v>
      </c>
      <c r="H10" s="72">
        <v>0</v>
      </c>
      <c r="I10" s="72">
        <v>241487</v>
      </c>
      <c r="J10" s="72">
        <v>650630</v>
      </c>
      <c r="K10" s="72">
        <v>257</v>
      </c>
      <c r="L10" s="72">
        <v>819</v>
      </c>
      <c r="M10" s="72">
        <f>SUM(N10,+U10)</f>
        <v>0</v>
      </c>
      <c r="N10" s="72">
        <f>SUM(O10:R10)+T10</f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6"/>
        <v>246467</v>
      </c>
      <c r="W10" s="72">
        <f t="shared" si="6"/>
        <v>245648</v>
      </c>
      <c r="X10" s="72">
        <f t="shared" si="6"/>
        <v>3904</v>
      </c>
      <c r="Y10" s="72">
        <f t="shared" si="6"/>
        <v>0</v>
      </c>
      <c r="Z10" s="72">
        <f t="shared" si="6"/>
        <v>0</v>
      </c>
      <c r="AA10" s="72">
        <f t="shared" si="6"/>
        <v>241487</v>
      </c>
      <c r="AB10" s="72">
        <f t="shared" si="6"/>
        <v>650630</v>
      </c>
      <c r="AC10" s="72">
        <f t="shared" si="6"/>
        <v>257</v>
      </c>
      <c r="AD10" s="72">
        <f t="shared" si="6"/>
        <v>819</v>
      </c>
      <c r="AE10" s="72">
        <f>SUM(AF10,+AK10)</f>
        <v>3904</v>
      </c>
      <c r="AF10" s="72">
        <f>SUM(AG10:AJ10)</f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3904</v>
      </c>
      <c r="AL10" s="73" t="s">
        <v>229</v>
      </c>
      <c r="AM10" s="72">
        <f>SUM(AN10,AS10,AW10,AX10,BD10)</f>
        <v>893193</v>
      </c>
      <c r="AN10" s="72">
        <f>SUM(AO10:AR10)</f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>SUM(AT10:AV10)</f>
        <v>787458</v>
      </c>
      <c r="AT10" s="72">
        <v>0</v>
      </c>
      <c r="AU10" s="72">
        <v>750211</v>
      </c>
      <c r="AV10" s="72">
        <v>37247</v>
      </c>
      <c r="AW10" s="72">
        <v>0</v>
      </c>
      <c r="AX10" s="72">
        <f>SUM(AY10:BB10)</f>
        <v>105735</v>
      </c>
      <c r="AY10" s="72">
        <v>0</v>
      </c>
      <c r="AZ10" s="72">
        <v>105735</v>
      </c>
      <c r="BA10" s="72">
        <v>0</v>
      </c>
      <c r="BB10" s="72">
        <v>0</v>
      </c>
      <c r="BC10" s="73" t="s">
        <v>229</v>
      </c>
      <c r="BD10" s="72">
        <v>0</v>
      </c>
      <c r="BE10" s="72">
        <v>0</v>
      </c>
      <c r="BF10" s="72">
        <f>SUM(AE10,+AM10,+BE10)</f>
        <v>897097</v>
      </c>
      <c r="BG10" s="72">
        <f>SUM(BH10,+BM10)</f>
        <v>0</v>
      </c>
      <c r="BH10" s="72">
        <f>SUM(BI10:BL10)</f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229</v>
      </c>
      <c r="BO10" s="72">
        <f>SUM(BP10,BU10,BY10,BZ10,CF10)</f>
        <v>0</v>
      </c>
      <c r="BP10" s="72">
        <f>SUM(BQ10:BT10)</f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>SUM(BV10:BX10)</f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>SUM(CA10:CD10)</f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229</v>
      </c>
      <c r="CF10" s="72">
        <v>0</v>
      </c>
      <c r="CG10" s="72">
        <v>0</v>
      </c>
      <c r="CH10" s="72">
        <f>SUM(BG10,+BO10,+CG10)</f>
        <v>0</v>
      </c>
      <c r="CI10" s="72">
        <f t="shared" si="7"/>
        <v>3904</v>
      </c>
      <c r="CJ10" s="72">
        <f t="shared" si="7"/>
        <v>0</v>
      </c>
      <c r="CK10" s="72">
        <f t="shared" si="7"/>
        <v>0</v>
      </c>
      <c r="CL10" s="72">
        <f t="shared" si="7"/>
        <v>0</v>
      </c>
      <c r="CM10" s="72">
        <f t="shared" si="7"/>
        <v>0</v>
      </c>
      <c r="CN10" s="72">
        <f t="shared" si="7"/>
        <v>0</v>
      </c>
      <c r="CO10" s="72">
        <f t="shared" si="7"/>
        <v>3904</v>
      </c>
      <c r="CP10" s="73" t="s">
        <v>229</v>
      </c>
      <c r="CQ10" s="72">
        <f t="shared" si="8"/>
        <v>893193</v>
      </c>
      <c r="CR10" s="72">
        <f t="shared" si="8"/>
        <v>0</v>
      </c>
      <c r="CS10" s="72">
        <f t="shared" si="8"/>
        <v>0</v>
      </c>
      <c r="CT10" s="72">
        <f t="shared" si="8"/>
        <v>0</v>
      </c>
      <c r="CU10" s="72">
        <f t="shared" si="8"/>
        <v>0</v>
      </c>
      <c r="CV10" s="72">
        <f t="shared" si="8"/>
        <v>0</v>
      </c>
      <c r="CW10" s="72">
        <f t="shared" si="8"/>
        <v>787458</v>
      </c>
      <c r="CX10" s="72">
        <f t="shared" si="8"/>
        <v>0</v>
      </c>
      <c r="CY10" s="72">
        <f t="shared" si="8"/>
        <v>750211</v>
      </c>
      <c r="CZ10" s="72">
        <f t="shared" si="8"/>
        <v>37247</v>
      </c>
      <c r="DA10" s="72">
        <f t="shared" si="8"/>
        <v>0</v>
      </c>
      <c r="DB10" s="72">
        <f t="shared" si="8"/>
        <v>105735</v>
      </c>
      <c r="DC10" s="72">
        <f t="shared" si="8"/>
        <v>0</v>
      </c>
      <c r="DD10" s="72">
        <f t="shared" si="8"/>
        <v>105735</v>
      </c>
      <c r="DE10" s="72">
        <f t="shared" si="8"/>
        <v>0</v>
      </c>
      <c r="DF10" s="72">
        <f t="shared" si="8"/>
        <v>0</v>
      </c>
      <c r="DG10" s="73" t="s">
        <v>229</v>
      </c>
      <c r="DH10" s="72">
        <f t="shared" si="9"/>
        <v>0</v>
      </c>
      <c r="DI10" s="72">
        <f t="shared" si="9"/>
        <v>0</v>
      </c>
      <c r="DJ10" s="72">
        <f t="shared" si="9"/>
        <v>897097</v>
      </c>
    </row>
    <row r="11" spans="1:114" s="50" customFormat="1" ht="12" customHeight="1">
      <c r="A11" s="51" t="s">
        <v>230</v>
      </c>
      <c r="B11" s="64" t="s">
        <v>237</v>
      </c>
      <c r="C11" s="51" t="s">
        <v>238</v>
      </c>
      <c r="D11" s="72">
        <f>SUM(E11,+L11)</f>
        <v>23127</v>
      </c>
      <c r="E11" s="72">
        <f>SUM(F11:I11)+K11</f>
        <v>23127</v>
      </c>
      <c r="F11" s="72">
        <v>0</v>
      </c>
      <c r="G11" s="72">
        <v>0</v>
      </c>
      <c r="H11" s="72">
        <v>0</v>
      </c>
      <c r="I11" s="72">
        <v>10145</v>
      </c>
      <c r="J11" s="72">
        <v>185810</v>
      </c>
      <c r="K11" s="72">
        <v>12982</v>
      </c>
      <c r="L11" s="72">
        <v>0</v>
      </c>
      <c r="M11" s="72">
        <f>SUM(N11,+U11)</f>
        <v>1869</v>
      </c>
      <c r="N11" s="72">
        <f>SUM(O11:R11)+T11</f>
        <v>1869</v>
      </c>
      <c r="O11" s="72">
        <v>0</v>
      </c>
      <c r="P11" s="72">
        <v>0</v>
      </c>
      <c r="Q11" s="72">
        <v>0</v>
      </c>
      <c r="R11" s="72">
        <v>1041</v>
      </c>
      <c r="S11" s="72">
        <v>79211</v>
      </c>
      <c r="T11" s="72">
        <v>828</v>
      </c>
      <c r="U11" s="72">
        <v>0</v>
      </c>
      <c r="V11" s="72">
        <f t="shared" si="6"/>
        <v>24996</v>
      </c>
      <c r="W11" s="72">
        <f t="shared" si="6"/>
        <v>24996</v>
      </c>
      <c r="X11" s="72">
        <f t="shared" si="6"/>
        <v>0</v>
      </c>
      <c r="Y11" s="72">
        <f t="shared" si="6"/>
        <v>0</v>
      </c>
      <c r="Z11" s="72">
        <f t="shared" si="6"/>
        <v>0</v>
      </c>
      <c r="AA11" s="72">
        <f t="shared" si="6"/>
        <v>11186</v>
      </c>
      <c r="AB11" s="72">
        <f t="shared" si="6"/>
        <v>265021</v>
      </c>
      <c r="AC11" s="72">
        <f t="shared" si="6"/>
        <v>13810</v>
      </c>
      <c r="AD11" s="72">
        <f t="shared" si="6"/>
        <v>0</v>
      </c>
      <c r="AE11" s="72">
        <f>SUM(AF11,+AK11)</f>
        <v>17934</v>
      </c>
      <c r="AF11" s="72">
        <f>SUM(AG11:AJ11)</f>
        <v>16590</v>
      </c>
      <c r="AG11" s="72">
        <v>0</v>
      </c>
      <c r="AH11" s="72">
        <v>16590</v>
      </c>
      <c r="AI11" s="72">
        <v>0</v>
      </c>
      <c r="AJ11" s="72">
        <v>0</v>
      </c>
      <c r="AK11" s="72">
        <v>1344</v>
      </c>
      <c r="AL11" s="73" t="s">
        <v>229</v>
      </c>
      <c r="AM11" s="72">
        <f>SUM(AN11,AS11,AW11,AX11,BD11)</f>
        <v>190922</v>
      </c>
      <c r="AN11" s="72">
        <f>SUM(AO11:AR11)</f>
        <v>22022</v>
      </c>
      <c r="AO11" s="72">
        <v>22022</v>
      </c>
      <c r="AP11" s="72">
        <v>0</v>
      </c>
      <c r="AQ11" s="72">
        <v>0</v>
      </c>
      <c r="AR11" s="72">
        <v>0</v>
      </c>
      <c r="AS11" s="72">
        <f>SUM(AT11:AV11)</f>
        <v>35325</v>
      </c>
      <c r="AT11" s="72">
        <v>0</v>
      </c>
      <c r="AU11" s="72">
        <v>33971</v>
      </c>
      <c r="AV11" s="72">
        <v>1354</v>
      </c>
      <c r="AW11" s="72">
        <v>0</v>
      </c>
      <c r="AX11" s="72">
        <f>SUM(AY11:BB11)</f>
        <v>132808</v>
      </c>
      <c r="AY11" s="72">
        <v>0</v>
      </c>
      <c r="AZ11" s="72">
        <v>122942</v>
      </c>
      <c r="BA11" s="72">
        <v>6344</v>
      </c>
      <c r="BB11" s="72">
        <v>3522</v>
      </c>
      <c r="BC11" s="73" t="s">
        <v>229</v>
      </c>
      <c r="BD11" s="72">
        <v>767</v>
      </c>
      <c r="BE11" s="72">
        <v>81</v>
      </c>
      <c r="BF11" s="72">
        <f>SUM(AE11,+AM11,+BE11)</f>
        <v>208937</v>
      </c>
      <c r="BG11" s="72">
        <f>SUM(BH11,+BM11)</f>
        <v>0</v>
      </c>
      <c r="BH11" s="72">
        <f>SUM(BI11:BL11)</f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229</v>
      </c>
      <c r="BO11" s="72">
        <f>SUM(BP11,BU11,BY11,BZ11,CF11)</f>
        <v>80753</v>
      </c>
      <c r="BP11" s="72">
        <f>SUM(BQ11:BT11)</f>
        <v>22636</v>
      </c>
      <c r="BQ11" s="72">
        <v>0</v>
      </c>
      <c r="BR11" s="72">
        <v>0</v>
      </c>
      <c r="BS11" s="72">
        <v>22636</v>
      </c>
      <c r="BT11" s="72">
        <v>0</v>
      </c>
      <c r="BU11" s="72">
        <f>SUM(BV11:BX11)</f>
        <v>49432</v>
      </c>
      <c r="BV11" s="72">
        <v>0</v>
      </c>
      <c r="BW11" s="72">
        <v>49432</v>
      </c>
      <c r="BX11" s="72">
        <v>0</v>
      </c>
      <c r="BY11" s="72">
        <v>0</v>
      </c>
      <c r="BZ11" s="72">
        <f>SUM(CA11:CD11)</f>
        <v>8685</v>
      </c>
      <c r="CA11" s="72">
        <v>0</v>
      </c>
      <c r="CB11" s="72">
        <v>7229</v>
      </c>
      <c r="CC11" s="72">
        <v>0</v>
      </c>
      <c r="CD11" s="72">
        <v>1456</v>
      </c>
      <c r="CE11" s="73" t="s">
        <v>229</v>
      </c>
      <c r="CF11" s="72">
        <v>0</v>
      </c>
      <c r="CG11" s="72">
        <v>327</v>
      </c>
      <c r="CH11" s="72">
        <f>SUM(BG11,+BO11,+CG11)</f>
        <v>81080</v>
      </c>
      <c r="CI11" s="72">
        <f t="shared" si="7"/>
        <v>17934</v>
      </c>
      <c r="CJ11" s="72">
        <f t="shared" si="7"/>
        <v>16590</v>
      </c>
      <c r="CK11" s="72">
        <f t="shared" si="7"/>
        <v>0</v>
      </c>
      <c r="CL11" s="72">
        <f t="shared" si="7"/>
        <v>16590</v>
      </c>
      <c r="CM11" s="72">
        <f t="shared" si="7"/>
        <v>0</v>
      </c>
      <c r="CN11" s="72">
        <f t="shared" si="7"/>
        <v>0</v>
      </c>
      <c r="CO11" s="72">
        <f t="shared" si="7"/>
        <v>1344</v>
      </c>
      <c r="CP11" s="73" t="s">
        <v>229</v>
      </c>
      <c r="CQ11" s="72">
        <f t="shared" si="8"/>
        <v>271675</v>
      </c>
      <c r="CR11" s="72">
        <f t="shared" si="8"/>
        <v>44658</v>
      </c>
      <c r="CS11" s="72">
        <f t="shared" si="8"/>
        <v>22022</v>
      </c>
      <c r="CT11" s="72">
        <f t="shared" si="8"/>
        <v>0</v>
      </c>
      <c r="CU11" s="72">
        <f t="shared" si="8"/>
        <v>22636</v>
      </c>
      <c r="CV11" s="72">
        <f t="shared" si="8"/>
        <v>0</v>
      </c>
      <c r="CW11" s="72">
        <f t="shared" si="8"/>
        <v>84757</v>
      </c>
      <c r="CX11" s="72">
        <f t="shared" si="8"/>
        <v>0</v>
      </c>
      <c r="CY11" s="72">
        <f t="shared" si="8"/>
        <v>83403</v>
      </c>
      <c r="CZ11" s="72">
        <f t="shared" si="8"/>
        <v>1354</v>
      </c>
      <c r="DA11" s="72">
        <f t="shared" si="8"/>
        <v>0</v>
      </c>
      <c r="DB11" s="72">
        <f t="shared" si="8"/>
        <v>141493</v>
      </c>
      <c r="DC11" s="72">
        <f t="shared" si="8"/>
        <v>0</v>
      </c>
      <c r="DD11" s="72">
        <f t="shared" si="8"/>
        <v>130171</v>
      </c>
      <c r="DE11" s="72">
        <f t="shared" si="8"/>
        <v>6344</v>
      </c>
      <c r="DF11" s="72">
        <f t="shared" si="8"/>
        <v>4978</v>
      </c>
      <c r="DG11" s="73" t="s">
        <v>229</v>
      </c>
      <c r="DH11" s="72">
        <f t="shared" si="9"/>
        <v>767</v>
      </c>
      <c r="DI11" s="72">
        <f t="shared" si="9"/>
        <v>408</v>
      </c>
      <c r="DJ11" s="72">
        <f t="shared" si="9"/>
        <v>290017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239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240</v>
      </c>
      <c r="B2" s="147" t="s">
        <v>241</v>
      </c>
      <c r="C2" s="153" t="s">
        <v>242</v>
      </c>
      <c r="D2" s="136" t="s">
        <v>243</v>
      </c>
      <c r="E2" s="103"/>
      <c r="F2" s="103"/>
      <c r="G2" s="103"/>
      <c r="H2" s="103"/>
      <c r="I2" s="103"/>
      <c r="J2" s="103"/>
      <c r="K2" s="103"/>
      <c r="L2" s="104"/>
      <c r="M2" s="136" t="s">
        <v>244</v>
      </c>
      <c r="N2" s="103"/>
      <c r="O2" s="103"/>
      <c r="P2" s="103"/>
      <c r="Q2" s="103"/>
      <c r="R2" s="103"/>
      <c r="S2" s="103"/>
      <c r="T2" s="103"/>
      <c r="U2" s="104"/>
      <c r="V2" s="136" t="s">
        <v>160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156</v>
      </c>
      <c r="E3" s="105"/>
      <c r="F3" s="105"/>
      <c r="G3" s="105"/>
      <c r="H3" s="105"/>
      <c r="I3" s="105"/>
      <c r="J3" s="105"/>
      <c r="K3" s="105"/>
      <c r="L3" s="106"/>
      <c r="M3" s="137" t="s">
        <v>156</v>
      </c>
      <c r="N3" s="105"/>
      <c r="O3" s="105"/>
      <c r="P3" s="105"/>
      <c r="Q3" s="105"/>
      <c r="R3" s="105"/>
      <c r="S3" s="105"/>
      <c r="T3" s="105"/>
      <c r="U3" s="106"/>
      <c r="V3" s="137" t="s">
        <v>157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164</v>
      </c>
      <c r="F4" s="108"/>
      <c r="G4" s="108"/>
      <c r="H4" s="108"/>
      <c r="I4" s="108"/>
      <c r="J4" s="108"/>
      <c r="K4" s="109"/>
      <c r="L4" s="127" t="s">
        <v>165</v>
      </c>
      <c r="M4" s="107"/>
      <c r="N4" s="137" t="s">
        <v>166</v>
      </c>
      <c r="O4" s="108"/>
      <c r="P4" s="108"/>
      <c r="Q4" s="108"/>
      <c r="R4" s="108"/>
      <c r="S4" s="108"/>
      <c r="T4" s="109"/>
      <c r="U4" s="127" t="s">
        <v>167</v>
      </c>
      <c r="V4" s="107"/>
      <c r="W4" s="137" t="s">
        <v>166</v>
      </c>
      <c r="X4" s="108"/>
      <c r="Y4" s="108"/>
      <c r="Z4" s="108"/>
      <c r="AA4" s="108"/>
      <c r="AB4" s="108"/>
      <c r="AC4" s="109"/>
      <c r="AD4" s="127" t="s">
        <v>165</v>
      </c>
    </row>
    <row r="5" spans="1:30" s="45" customFormat="1" ht="23.25" customHeight="1">
      <c r="A5" s="154"/>
      <c r="B5" s="148"/>
      <c r="C5" s="154"/>
      <c r="D5" s="107"/>
      <c r="E5" s="107" t="s">
        <v>168</v>
      </c>
      <c r="F5" s="126" t="s">
        <v>245</v>
      </c>
      <c r="G5" s="126" t="s">
        <v>195</v>
      </c>
      <c r="H5" s="126" t="s">
        <v>246</v>
      </c>
      <c r="I5" s="126" t="s">
        <v>247</v>
      </c>
      <c r="J5" s="126" t="s">
        <v>248</v>
      </c>
      <c r="K5" s="126" t="s">
        <v>162</v>
      </c>
      <c r="L5" s="69"/>
      <c r="M5" s="107"/>
      <c r="N5" s="107" t="s">
        <v>152</v>
      </c>
      <c r="O5" s="126" t="s">
        <v>190</v>
      </c>
      <c r="P5" s="126" t="s">
        <v>195</v>
      </c>
      <c r="Q5" s="126" t="s">
        <v>246</v>
      </c>
      <c r="R5" s="126" t="s">
        <v>249</v>
      </c>
      <c r="S5" s="126" t="s">
        <v>250</v>
      </c>
      <c r="T5" s="126" t="s">
        <v>251</v>
      </c>
      <c r="U5" s="69"/>
      <c r="V5" s="107"/>
      <c r="W5" s="107" t="s">
        <v>160</v>
      </c>
      <c r="X5" s="126" t="s">
        <v>190</v>
      </c>
      <c r="Y5" s="126" t="s">
        <v>195</v>
      </c>
      <c r="Z5" s="126" t="s">
        <v>252</v>
      </c>
      <c r="AA5" s="126" t="s">
        <v>253</v>
      </c>
      <c r="AB5" s="126" t="s">
        <v>248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226</v>
      </c>
      <c r="E6" s="110" t="s">
        <v>226</v>
      </c>
      <c r="F6" s="111" t="s">
        <v>254</v>
      </c>
      <c r="G6" s="111" t="s">
        <v>255</v>
      </c>
      <c r="H6" s="111" t="s">
        <v>254</v>
      </c>
      <c r="I6" s="111" t="s">
        <v>226</v>
      </c>
      <c r="J6" s="111" t="s">
        <v>226</v>
      </c>
      <c r="K6" s="111" t="s">
        <v>226</v>
      </c>
      <c r="L6" s="111" t="s">
        <v>256</v>
      </c>
      <c r="M6" s="110" t="s">
        <v>257</v>
      </c>
      <c r="N6" s="110" t="s">
        <v>256</v>
      </c>
      <c r="O6" s="111" t="s">
        <v>226</v>
      </c>
      <c r="P6" s="111" t="s">
        <v>226</v>
      </c>
      <c r="Q6" s="111" t="s">
        <v>226</v>
      </c>
      <c r="R6" s="111" t="s">
        <v>258</v>
      </c>
      <c r="S6" s="111" t="s">
        <v>257</v>
      </c>
      <c r="T6" s="111" t="s">
        <v>258</v>
      </c>
      <c r="U6" s="111" t="s">
        <v>226</v>
      </c>
      <c r="V6" s="110" t="s">
        <v>226</v>
      </c>
      <c r="W6" s="110" t="s">
        <v>226</v>
      </c>
      <c r="X6" s="111" t="s">
        <v>258</v>
      </c>
      <c r="Y6" s="111" t="s">
        <v>257</v>
      </c>
      <c r="Z6" s="111" t="s">
        <v>258</v>
      </c>
      <c r="AA6" s="111" t="s">
        <v>226</v>
      </c>
      <c r="AB6" s="111" t="s">
        <v>226</v>
      </c>
      <c r="AC6" s="111" t="s">
        <v>226</v>
      </c>
      <c r="AD6" s="111" t="s">
        <v>258</v>
      </c>
    </row>
    <row r="7" spans="1:30" s="50" customFormat="1" ht="12" customHeight="1">
      <c r="A7" s="48" t="s">
        <v>259</v>
      </c>
      <c r="B7" s="63" t="s">
        <v>260</v>
      </c>
      <c r="C7" s="48" t="s">
        <v>160</v>
      </c>
      <c r="D7" s="70">
        <f aca="true" t="shared" si="0" ref="D7:AD7">SUM(D8:D29)</f>
        <v>15527360</v>
      </c>
      <c r="E7" s="70">
        <f t="shared" si="0"/>
        <v>2989290</v>
      </c>
      <c r="F7" s="70">
        <f t="shared" si="0"/>
        <v>231811</v>
      </c>
      <c r="G7" s="70">
        <f t="shared" si="0"/>
        <v>46168</v>
      </c>
      <c r="H7" s="70">
        <f t="shared" si="0"/>
        <v>96200</v>
      </c>
      <c r="I7" s="70">
        <f t="shared" si="0"/>
        <v>1653377</v>
      </c>
      <c r="J7" s="70">
        <f t="shared" si="0"/>
        <v>1177860</v>
      </c>
      <c r="K7" s="70">
        <f t="shared" si="0"/>
        <v>961734</v>
      </c>
      <c r="L7" s="70">
        <f t="shared" si="0"/>
        <v>12538070</v>
      </c>
      <c r="M7" s="70">
        <f t="shared" si="0"/>
        <v>2738976</v>
      </c>
      <c r="N7" s="70">
        <f t="shared" si="0"/>
        <v>395191</v>
      </c>
      <c r="O7" s="70">
        <f t="shared" si="0"/>
        <v>75311</v>
      </c>
      <c r="P7" s="70">
        <f t="shared" si="0"/>
        <v>8158</v>
      </c>
      <c r="Q7" s="70">
        <f t="shared" si="0"/>
        <v>31300</v>
      </c>
      <c r="R7" s="70">
        <f t="shared" si="0"/>
        <v>275782</v>
      </c>
      <c r="S7" s="70">
        <f t="shared" si="0"/>
        <v>431731</v>
      </c>
      <c r="T7" s="70">
        <f t="shared" si="0"/>
        <v>4640</v>
      </c>
      <c r="U7" s="70">
        <f t="shared" si="0"/>
        <v>2343785</v>
      </c>
      <c r="V7" s="70">
        <f t="shared" si="0"/>
        <v>18266336</v>
      </c>
      <c r="W7" s="70">
        <f t="shared" si="0"/>
        <v>3384481</v>
      </c>
      <c r="X7" s="70">
        <f t="shared" si="0"/>
        <v>307122</v>
      </c>
      <c r="Y7" s="70">
        <f t="shared" si="0"/>
        <v>54326</v>
      </c>
      <c r="Z7" s="70">
        <f t="shared" si="0"/>
        <v>127500</v>
      </c>
      <c r="AA7" s="70">
        <f t="shared" si="0"/>
        <v>1929159</v>
      </c>
      <c r="AB7" s="70">
        <f t="shared" si="0"/>
        <v>1609591</v>
      </c>
      <c r="AC7" s="70">
        <f t="shared" si="0"/>
        <v>966374</v>
      </c>
      <c r="AD7" s="70">
        <f t="shared" si="0"/>
        <v>14881855</v>
      </c>
    </row>
    <row r="8" spans="1:30" s="50" customFormat="1" ht="12" customHeight="1">
      <c r="A8" s="51" t="s">
        <v>227</v>
      </c>
      <c r="B8" s="64" t="s">
        <v>261</v>
      </c>
      <c r="C8" s="51" t="s">
        <v>262</v>
      </c>
      <c r="D8" s="72">
        <f aca="true" t="shared" si="1" ref="D8:D29">SUM(E8,+L8)</f>
        <v>6558649</v>
      </c>
      <c r="E8" s="72">
        <f aca="true" t="shared" si="2" ref="E8:E29">+SUM(F8:I8,K8)</f>
        <v>1325016</v>
      </c>
      <c r="F8" s="72">
        <v>2940</v>
      </c>
      <c r="G8" s="72">
        <v>42907</v>
      </c>
      <c r="H8" s="72">
        <v>29900</v>
      </c>
      <c r="I8" s="72">
        <v>456621</v>
      </c>
      <c r="J8" s="73">
        <v>0</v>
      </c>
      <c r="K8" s="72">
        <v>792648</v>
      </c>
      <c r="L8" s="72">
        <v>5233633</v>
      </c>
      <c r="M8" s="72">
        <f aca="true" t="shared" si="3" ref="M8:M29">SUM(N8,+U8)</f>
        <v>511316</v>
      </c>
      <c r="N8" s="72">
        <f aca="true" t="shared" si="4" ref="N8:N29">+SUM(O8:R8,T8)</f>
        <v>8063</v>
      </c>
      <c r="O8" s="72">
        <v>0</v>
      </c>
      <c r="P8" s="72">
        <v>0</v>
      </c>
      <c r="Q8" s="72">
        <v>0</v>
      </c>
      <c r="R8" s="72">
        <v>8063</v>
      </c>
      <c r="S8" s="73">
        <v>0</v>
      </c>
      <c r="T8" s="72">
        <v>0</v>
      </c>
      <c r="U8" s="72">
        <v>503253</v>
      </c>
      <c r="V8" s="72">
        <f aca="true" t="shared" si="5" ref="V8:V29">+SUM(D8,M8)</f>
        <v>7069965</v>
      </c>
      <c r="W8" s="72">
        <f aca="true" t="shared" si="6" ref="W8:W29">+SUM(E8,N8)</f>
        <v>1333079</v>
      </c>
      <c r="X8" s="72">
        <f aca="true" t="shared" si="7" ref="X8:X29">+SUM(F8,O8)</f>
        <v>2940</v>
      </c>
      <c r="Y8" s="72">
        <f aca="true" t="shared" si="8" ref="Y8:Y29">+SUM(G8,P8)</f>
        <v>42907</v>
      </c>
      <c r="Z8" s="72">
        <f aca="true" t="shared" si="9" ref="Z8:Z29">+SUM(H8,Q8)</f>
        <v>29900</v>
      </c>
      <c r="AA8" s="72">
        <f aca="true" t="shared" si="10" ref="AA8:AA29">+SUM(I8,R8)</f>
        <v>464684</v>
      </c>
      <c r="AB8" s="73">
        <v>0</v>
      </c>
      <c r="AC8" s="72">
        <f aca="true" t="shared" si="11" ref="AC8:AC29">+SUM(K8,T8)</f>
        <v>792648</v>
      </c>
      <c r="AD8" s="72">
        <f aca="true" t="shared" si="12" ref="AD8:AD29">+SUM(L8,U8)</f>
        <v>5736886</v>
      </c>
    </row>
    <row r="9" spans="1:30" s="50" customFormat="1" ht="12" customHeight="1">
      <c r="A9" s="51" t="s">
        <v>259</v>
      </c>
      <c r="B9" s="64" t="s">
        <v>263</v>
      </c>
      <c r="C9" s="51" t="s">
        <v>264</v>
      </c>
      <c r="D9" s="72">
        <f t="shared" si="1"/>
        <v>1209613</v>
      </c>
      <c r="E9" s="72">
        <f t="shared" si="2"/>
        <v>130807</v>
      </c>
      <c r="F9" s="72">
        <v>0</v>
      </c>
      <c r="G9" s="72">
        <v>0</v>
      </c>
      <c r="H9" s="72">
        <v>0</v>
      </c>
      <c r="I9" s="72">
        <v>130531</v>
      </c>
      <c r="J9" s="73">
        <v>0</v>
      </c>
      <c r="K9" s="72">
        <v>276</v>
      </c>
      <c r="L9" s="72">
        <v>1078806</v>
      </c>
      <c r="M9" s="72">
        <f t="shared" si="3"/>
        <v>214917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214917</v>
      </c>
      <c r="V9" s="72">
        <f t="shared" si="5"/>
        <v>1424530</v>
      </c>
      <c r="W9" s="72">
        <f t="shared" si="6"/>
        <v>130807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130531</v>
      </c>
      <c r="AB9" s="73">
        <v>0</v>
      </c>
      <c r="AC9" s="72">
        <f t="shared" si="11"/>
        <v>276</v>
      </c>
      <c r="AD9" s="72">
        <f t="shared" si="12"/>
        <v>1293723</v>
      </c>
    </row>
    <row r="10" spans="1:30" s="50" customFormat="1" ht="12" customHeight="1">
      <c r="A10" s="51" t="s">
        <v>227</v>
      </c>
      <c r="B10" s="64" t="s">
        <v>265</v>
      </c>
      <c r="C10" s="51" t="s">
        <v>266</v>
      </c>
      <c r="D10" s="72">
        <f t="shared" si="1"/>
        <v>798407</v>
      </c>
      <c r="E10" s="72">
        <f t="shared" si="2"/>
        <v>221684</v>
      </c>
      <c r="F10" s="72">
        <v>1861</v>
      </c>
      <c r="G10" s="72">
        <v>1330</v>
      </c>
      <c r="H10" s="72">
        <v>66300</v>
      </c>
      <c r="I10" s="72">
        <v>120677</v>
      </c>
      <c r="J10" s="73">
        <v>0</v>
      </c>
      <c r="K10" s="72">
        <v>31516</v>
      </c>
      <c r="L10" s="72">
        <v>576723</v>
      </c>
      <c r="M10" s="72">
        <f t="shared" si="3"/>
        <v>164058</v>
      </c>
      <c r="N10" s="72">
        <f t="shared" si="4"/>
        <v>2998</v>
      </c>
      <c r="O10" s="72">
        <v>0</v>
      </c>
      <c r="P10" s="72">
        <v>0</v>
      </c>
      <c r="Q10" s="72">
        <v>0</v>
      </c>
      <c r="R10" s="72">
        <v>2975</v>
      </c>
      <c r="S10" s="73">
        <v>0</v>
      </c>
      <c r="T10" s="72">
        <v>23</v>
      </c>
      <c r="U10" s="72">
        <v>161060</v>
      </c>
      <c r="V10" s="72">
        <f t="shared" si="5"/>
        <v>962465</v>
      </c>
      <c r="W10" s="72">
        <f t="shared" si="6"/>
        <v>224682</v>
      </c>
      <c r="X10" s="72">
        <f t="shared" si="7"/>
        <v>1861</v>
      </c>
      <c r="Y10" s="72">
        <f t="shared" si="8"/>
        <v>1330</v>
      </c>
      <c r="Z10" s="72">
        <f t="shared" si="9"/>
        <v>66300</v>
      </c>
      <c r="AA10" s="72">
        <f t="shared" si="10"/>
        <v>123652</v>
      </c>
      <c r="AB10" s="73">
        <v>0</v>
      </c>
      <c r="AC10" s="72">
        <f t="shared" si="11"/>
        <v>31539</v>
      </c>
      <c r="AD10" s="72">
        <f t="shared" si="12"/>
        <v>737783</v>
      </c>
    </row>
    <row r="11" spans="1:30" s="50" customFormat="1" ht="12" customHeight="1">
      <c r="A11" s="51" t="s">
        <v>259</v>
      </c>
      <c r="B11" s="64" t="s">
        <v>267</v>
      </c>
      <c r="C11" s="51" t="s">
        <v>268</v>
      </c>
      <c r="D11" s="72">
        <f t="shared" si="1"/>
        <v>900248</v>
      </c>
      <c r="E11" s="72">
        <f t="shared" si="2"/>
        <v>126486</v>
      </c>
      <c r="F11" s="72">
        <v>1000</v>
      </c>
      <c r="G11" s="72">
        <v>0</v>
      </c>
      <c r="H11" s="72">
        <v>0</v>
      </c>
      <c r="I11" s="72">
        <v>106852</v>
      </c>
      <c r="J11" s="73">
        <v>0</v>
      </c>
      <c r="K11" s="72">
        <v>18634</v>
      </c>
      <c r="L11" s="72">
        <v>773762</v>
      </c>
      <c r="M11" s="72">
        <f t="shared" si="3"/>
        <v>357080</v>
      </c>
      <c r="N11" s="72">
        <f t="shared" si="4"/>
        <v>135270</v>
      </c>
      <c r="O11" s="72">
        <v>27000</v>
      </c>
      <c r="P11" s="72">
        <v>0</v>
      </c>
      <c r="Q11" s="72">
        <v>0</v>
      </c>
      <c r="R11" s="72">
        <v>107225</v>
      </c>
      <c r="S11" s="73">
        <v>0</v>
      </c>
      <c r="T11" s="72">
        <v>1045</v>
      </c>
      <c r="U11" s="72">
        <v>221810</v>
      </c>
      <c r="V11" s="72">
        <f t="shared" si="5"/>
        <v>1257328</v>
      </c>
      <c r="W11" s="72">
        <f t="shared" si="6"/>
        <v>261756</v>
      </c>
      <c r="X11" s="72">
        <f t="shared" si="7"/>
        <v>28000</v>
      </c>
      <c r="Y11" s="72">
        <f t="shared" si="8"/>
        <v>0</v>
      </c>
      <c r="Z11" s="72">
        <f t="shared" si="9"/>
        <v>0</v>
      </c>
      <c r="AA11" s="72">
        <f t="shared" si="10"/>
        <v>214077</v>
      </c>
      <c r="AB11" s="73">
        <v>0</v>
      </c>
      <c r="AC11" s="72">
        <f t="shared" si="11"/>
        <v>19679</v>
      </c>
      <c r="AD11" s="72">
        <f t="shared" si="12"/>
        <v>995572</v>
      </c>
    </row>
    <row r="12" spans="1:30" s="50" customFormat="1" ht="12" customHeight="1">
      <c r="A12" s="53" t="s">
        <v>227</v>
      </c>
      <c r="B12" s="54" t="s">
        <v>269</v>
      </c>
      <c r="C12" s="53" t="s">
        <v>270</v>
      </c>
      <c r="D12" s="74">
        <f t="shared" si="1"/>
        <v>1408712</v>
      </c>
      <c r="E12" s="74">
        <f t="shared" si="2"/>
        <v>296733</v>
      </c>
      <c r="F12" s="74">
        <v>97728</v>
      </c>
      <c r="G12" s="74">
        <v>753</v>
      </c>
      <c r="H12" s="74">
        <v>0</v>
      </c>
      <c r="I12" s="74">
        <v>173903</v>
      </c>
      <c r="J12" s="75">
        <v>0</v>
      </c>
      <c r="K12" s="74">
        <v>24349</v>
      </c>
      <c r="L12" s="74">
        <v>1111979</v>
      </c>
      <c r="M12" s="74">
        <f t="shared" si="3"/>
        <v>133719</v>
      </c>
      <c r="N12" s="74">
        <f t="shared" si="4"/>
        <v>20</v>
      </c>
      <c r="O12" s="74">
        <v>0</v>
      </c>
      <c r="P12" s="74">
        <v>0</v>
      </c>
      <c r="Q12" s="74">
        <v>0</v>
      </c>
      <c r="R12" s="74">
        <v>20</v>
      </c>
      <c r="S12" s="75">
        <v>0</v>
      </c>
      <c r="T12" s="74">
        <v>0</v>
      </c>
      <c r="U12" s="74">
        <v>133699</v>
      </c>
      <c r="V12" s="74">
        <f t="shared" si="5"/>
        <v>1542431</v>
      </c>
      <c r="W12" s="74">
        <f t="shared" si="6"/>
        <v>296753</v>
      </c>
      <c r="X12" s="74">
        <f t="shared" si="7"/>
        <v>97728</v>
      </c>
      <c r="Y12" s="74">
        <f t="shared" si="8"/>
        <v>753</v>
      </c>
      <c r="Z12" s="74">
        <f t="shared" si="9"/>
        <v>0</v>
      </c>
      <c r="AA12" s="74">
        <f t="shared" si="10"/>
        <v>173923</v>
      </c>
      <c r="AB12" s="75">
        <v>0</v>
      </c>
      <c r="AC12" s="74">
        <f t="shared" si="11"/>
        <v>24349</v>
      </c>
      <c r="AD12" s="74">
        <f t="shared" si="12"/>
        <v>1245678</v>
      </c>
    </row>
    <row r="13" spans="1:30" s="50" customFormat="1" ht="12" customHeight="1">
      <c r="A13" s="53" t="s">
        <v>259</v>
      </c>
      <c r="B13" s="54" t="s">
        <v>271</v>
      </c>
      <c r="C13" s="53" t="s">
        <v>272</v>
      </c>
      <c r="D13" s="74">
        <f t="shared" si="1"/>
        <v>601420</v>
      </c>
      <c r="E13" s="74">
        <f t="shared" si="2"/>
        <v>54779</v>
      </c>
      <c r="F13" s="74">
        <v>0</v>
      </c>
      <c r="G13" s="74">
        <v>0</v>
      </c>
      <c r="H13" s="74">
        <v>0</v>
      </c>
      <c r="I13" s="74">
        <v>36789</v>
      </c>
      <c r="J13" s="75">
        <v>0</v>
      </c>
      <c r="K13" s="74">
        <v>17990</v>
      </c>
      <c r="L13" s="74">
        <v>546641</v>
      </c>
      <c r="M13" s="74">
        <f t="shared" si="3"/>
        <v>64506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64506</v>
      </c>
      <c r="V13" s="74">
        <f t="shared" si="5"/>
        <v>665926</v>
      </c>
      <c r="W13" s="74">
        <f t="shared" si="6"/>
        <v>54779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36789</v>
      </c>
      <c r="AB13" s="75">
        <v>0</v>
      </c>
      <c r="AC13" s="74">
        <f t="shared" si="11"/>
        <v>17990</v>
      </c>
      <c r="AD13" s="74">
        <f t="shared" si="12"/>
        <v>611147</v>
      </c>
    </row>
    <row r="14" spans="1:30" s="50" customFormat="1" ht="12" customHeight="1">
      <c r="A14" s="53" t="s">
        <v>227</v>
      </c>
      <c r="B14" s="54" t="s">
        <v>273</v>
      </c>
      <c r="C14" s="53" t="s">
        <v>274</v>
      </c>
      <c r="D14" s="74">
        <f t="shared" si="1"/>
        <v>456876</v>
      </c>
      <c r="E14" s="74">
        <f t="shared" si="2"/>
        <v>61326</v>
      </c>
      <c r="F14" s="74">
        <v>30227</v>
      </c>
      <c r="G14" s="74">
        <v>0</v>
      </c>
      <c r="H14" s="74">
        <v>0</v>
      </c>
      <c r="I14" s="74">
        <v>27666</v>
      </c>
      <c r="J14" s="75">
        <v>0</v>
      </c>
      <c r="K14" s="74">
        <v>3433</v>
      </c>
      <c r="L14" s="74">
        <v>395550</v>
      </c>
      <c r="M14" s="74">
        <f t="shared" si="3"/>
        <v>98297</v>
      </c>
      <c r="N14" s="74">
        <f t="shared" si="4"/>
        <v>8504</v>
      </c>
      <c r="O14" s="74">
        <v>0</v>
      </c>
      <c r="P14" s="74">
        <v>580</v>
      </c>
      <c r="Q14" s="74">
        <v>0</v>
      </c>
      <c r="R14" s="74">
        <v>7924</v>
      </c>
      <c r="S14" s="75">
        <v>0</v>
      </c>
      <c r="T14" s="74">
        <v>0</v>
      </c>
      <c r="U14" s="74">
        <v>89793</v>
      </c>
      <c r="V14" s="74">
        <f t="shared" si="5"/>
        <v>555173</v>
      </c>
      <c r="W14" s="74">
        <f t="shared" si="6"/>
        <v>69830</v>
      </c>
      <c r="X14" s="74">
        <f t="shared" si="7"/>
        <v>30227</v>
      </c>
      <c r="Y14" s="74">
        <f t="shared" si="8"/>
        <v>580</v>
      </c>
      <c r="Z14" s="74">
        <f t="shared" si="9"/>
        <v>0</v>
      </c>
      <c r="AA14" s="74">
        <f t="shared" si="10"/>
        <v>35590</v>
      </c>
      <c r="AB14" s="75">
        <v>0</v>
      </c>
      <c r="AC14" s="74">
        <f t="shared" si="11"/>
        <v>3433</v>
      </c>
      <c r="AD14" s="74">
        <f t="shared" si="12"/>
        <v>485343</v>
      </c>
    </row>
    <row r="15" spans="1:30" s="50" customFormat="1" ht="12" customHeight="1">
      <c r="A15" s="53" t="s">
        <v>259</v>
      </c>
      <c r="B15" s="54" t="s">
        <v>275</v>
      </c>
      <c r="C15" s="53" t="s">
        <v>276</v>
      </c>
      <c r="D15" s="74">
        <f t="shared" si="1"/>
        <v>339284</v>
      </c>
      <c r="E15" s="74">
        <f t="shared" si="2"/>
        <v>40571</v>
      </c>
      <c r="F15" s="74">
        <v>2085</v>
      </c>
      <c r="G15" s="74"/>
      <c r="H15" s="74">
        <v>0</v>
      </c>
      <c r="I15" s="74">
        <v>29216</v>
      </c>
      <c r="J15" s="75">
        <v>0</v>
      </c>
      <c r="K15" s="74">
        <v>9270</v>
      </c>
      <c r="L15" s="74">
        <v>298713</v>
      </c>
      <c r="M15" s="74">
        <f t="shared" si="3"/>
        <v>164844</v>
      </c>
      <c r="N15" s="74">
        <f t="shared" si="4"/>
        <v>89011</v>
      </c>
      <c r="O15" s="74">
        <v>48311</v>
      </c>
      <c r="P15" s="74">
        <v>7578</v>
      </c>
      <c r="Q15" s="74">
        <v>31300</v>
      </c>
      <c r="R15" s="74">
        <v>0</v>
      </c>
      <c r="S15" s="75">
        <v>0</v>
      </c>
      <c r="T15" s="74">
        <v>1822</v>
      </c>
      <c r="U15" s="74">
        <v>75833</v>
      </c>
      <c r="V15" s="74">
        <f t="shared" si="5"/>
        <v>504128</v>
      </c>
      <c r="W15" s="74">
        <f t="shared" si="6"/>
        <v>129582</v>
      </c>
      <c r="X15" s="74">
        <f t="shared" si="7"/>
        <v>50396</v>
      </c>
      <c r="Y15" s="74">
        <f t="shared" si="8"/>
        <v>7578</v>
      </c>
      <c r="Z15" s="74">
        <f t="shared" si="9"/>
        <v>31300</v>
      </c>
      <c r="AA15" s="74">
        <f t="shared" si="10"/>
        <v>29216</v>
      </c>
      <c r="AB15" s="75">
        <v>0</v>
      </c>
      <c r="AC15" s="74">
        <f t="shared" si="11"/>
        <v>11092</v>
      </c>
      <c r="AD15" s="74">
        <f t="shared" si="12"/>
        <v>374546</v>
      </c>
    </row>
    <row r="16" spans="1:30" s="50" customFormat="1" ht="12" customHeight="1">
      <c r="A16" s="53" t="s">
        <v>227</v>
      </c>
      <c r="B16" s="54" t="s">
        <v>277</v>
      </c>
      <c r="C16" s="53" t="s">
        <v>278</v>
      </c>
      <c r="D16" s="74">
        <f t="shared" si="1"/>
        <v>386772</v>
      </c>
      <c r="E16" s="74">
        <f t="shared" si="2"/>
        <v>48390</v>
      </c>
      <c r="F16" s="74">
        <v>2066</v>
      </c>
      <c r="G16" s="74">
        <v>778</v>
      </c>
      <c r="H16" s="74">
        <v>0</v>
      </c>
      <c r="I16" s="74">
        <v>39481</v>
      </c>
      <c r="J16" s="75">
        <v>0</v>
      </c>
      <c r="K16" s="74">
        <v>6065</v>
      </c>
      <c r="L16" s="74">
        <v>338382</v>
      </c>
      <c r="M16" s="74">
        <f t="shared" si="3"/>
        <v>93950</v>
      </c>
      <c r="N16" s="74">
        <f t="shared" si="4"/>
        <v>14</v>
      </c>
      <c r="O16" s="74">
        <v>0</v>
      </c>
      <c r="P16" s="74">
        <v>0</v>
      </c>
      <c r="Q16" s="74">
        <v>0</v>
      </c>
      <c r="R16" s="74">
        <v>14</v>
      </c>
      <c r="S16" s="75">
        <v>0</v>
      </c>
      <c r="T16" s="74">
        <v>0</v>
      </c>
      <c r="U16" s="74">
        <v>93936</v>
      </c>
      <c r="V16" s="74">
        <f t="shared" si="5"/>
        <v>480722</v>
      </c>
      <c r="W16" s="74">
        <f t="shared" si="6"/>
        <v>48404</v>
      </c>
      <c r="X16" s="74">
        <f t="shared" si="7"/>
        <v>2066</v>
      </c>
      <c r="Y16" s="74">
        <f t="shared" si="8"/>
        <v>778</v>
      </c>
      <c r="Z16" s="74">
        <f t="shared" si="9"/>
        <v>0</v>
      </c>
      <c r="AA16" s="74">
        <f t="shared" si="10"/>
        <v>39495</v>
      </c>
      <c r="AB16" s="75">
        <v>0</v>
      </c>
      <c r="AC16" s="74">
        <f t="shared" si="11"/>
        <v>6065</v>
      </c>
      <c r="AD16" s="74">
        <f t="shared" si="12"/>
        <v>432318</v>
      </c>
    </row>
    <row r="17" spans="1:30" s="50" customFormat="1" ht="12" customHeight="1">
      <c r="A17" s="53" t="s">
        <v>259</v>
      </c>
      <c r="B17" s="54" t="s">
        <v>279</v>
      </c>
      <c r="C17" s="53" t="s">
        <v>280</v>
      </c>
      <c r="D17" s="74">
        <f t="shared" si="1"/>
        <v>250266</v>
      </c>
      <c r="E17" s="74">
        <f t="shared" si="2"/>
        <v>2118</v>
      </c>
      <c r="F17" s="74">
        <v>0</v>
      </c>
      <c r="G17" s="74">
        <v>400</v>
      </c>
      <c r="H17" s="74">
        <v>0</v>
      </c>
      <c r="I17" s="74">
        <v>0</v>
      </c>
      <c r="J17" s="75">
        <v>0</v>
      </c>
      <c r="K17" s="74">
        <v>1718</v>
      </c>
      <c r="L17" s="74">
        <v>248148</v>
      </c>
      <c r="M17" s="74">
        <f t="shared" si="3"/>
        <v>107374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107374</v>
      </c>
      <c r="V17" s="74">
        <f t="shared" si="5"/>
        <v>357640</v>
      </c>
      <c r="W17" s="74">
        <f t="shared" si="6"/>
        <v>2118</v>
      </c>
      <c r="X17" s="74">
        <f t="shared" si="7"/>
        <v>0</v>
      </c>
      <c r="Y17" s="74">
        <f t="shared" si="8"/>
        <v>400</v>
      </c>
      <c r="Z17" s="74">
        <f t="shared" si="9"/>
        <v>0</v>
      </c>
      <c r="AA17" s="74">
        <f t="shared" si="10"/>
        <v>0</v>
      </c>
      <c r="AB17" s="75">
        <v>0</v>
      </c>
      <c r="AC17" s="74">
        <f t="shared" si="11"/>
        <v>1718</v>
      </c>
      <c r="AD17" s="74">
        <f t="shared" si="12"/>
        <v>355522</v>
      </c>
    </row>
    <row r="18" spans="1:30" s="50" customFormat="1" ht="12" customHeight="1">
      <c r="A18" s="53" t="s">
        <v>227</v>
      </c>
      <c r="B18" s="54" t="s">
        <v>281</v>
      </c>
      <c r="C18" s="53" t="s">
        <v>282</v>
      </c>
      <c r="D18" s="74">
        <f t="shared" si="1"/>
        <v>591081</v>
      </c>
      <c r="E18" s="74">
        <f t="shared" si="2"/>
        <v>121584</v>
      </c>
      <c r="F18" s="74">
        <v>0</v>
      </c>
      <c r="G18" s="74">
        <v>0</v>
      </c>
      <c r="H18" s="74">
        <v>0</v>
      </c>
      <c r="I18" s="74">
        <v>107158</v>
      </c>
      <c r="J18" s="75">
        <v>0</v>
      </c>
      <c r="K18" s="74">
        <v>14426</v>
      </c>
      <c r="L18" s="74">
        <v>469497</v>
      </c>
      <c r="M18" s="74">
        <f t="shared" si="3"/>
        <v>319256</v>
      </c>
      <c r="N18" s="74">
        <f t="shared" si="4"/>
        <v>135064</v>
      </c>
      <c r="O18" s="74">
        <v>0</v>
      </c>
      <c r="P18" s="74">
        <v>0</v>
      </c>
      <c r="Q18" s="74">
        <v>0</v>
      </c>
      <c r="R18" s="74">
        <v>135064</v>
      </c>
      <c r="S18" s="75">
        <v>0</v>
      </c>
      <c r="T18" s="74">
        <v>0</v>
      </c>
      <c r="U18" s="74">
        <v>184192</v>
      </c>
      <c r="V18" s="74">
        <f t="shared" si="5"/>
        <v>910337</v>
      </c>
      <c r="W18" s="74">
        <f t="shared" si="6"/>
        <v>256648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242222</v>
      </c>
      <c r="AB18" s="75">
        <v>0</v>
      </c>
      <c r="AC18" s="74">
        <f t="shared" si="11"/>
        <v>14426</v>
      </c>
      <c r="AD18" s="74">
        <f t="shared" si="12"/>
        <v>653689</v>
      </c>
    </row>
    <row r="19" spans="1:30" s="50" customFormat="1" ht="12" customHeight="1">
      <c r="A19" s="53" t="s">
        <v>259</v>
      </c>
      <c r="B19" s="54" t="s">
        <v>283</v>
      </c>
      <c r="C19" s="53" t="s">
        <v>284</v>
      </c>
      <c r="D19" s="74">
        <f t="shared" si="1"/>
        <v>464981</v>
      </c>
      <c r="E19" s="74">
        <f t="shared" si="2"/>
        <v>72164</v>
      </c>
      <c r="F19" s="74">
        <v>0</v>
      </c>
      <c r="G19" s="74">
        <v>0</v>
      </c>
      <c r="H19" s="74">
        <v>0</v>
      </c>
      <c r="I19" s="74">
        <v>56450</v>
      </c>
      <c r="J19" s="75">
        <v>0</v>
      </c>
      <c r="K19" s="74">
        <v>15714</v>
      </c>
      <c r="L19" s="74">
        <v>392817</v>
      </c>
      <c r="M19" s="74">
        <f t="shared" si="3"/>
        <v>125230</v>
      </c>
      <c r="N19" s="74">
        <f t="shared" si="4"/>
        <v>122</v>
      </c>
      <c r="O19" s="74">
        <v>0</v>
      </c>
      <c r="P19" s="74">
        <v>0</v>
      </c>
      <c r="Q19" s="74">
        <v>0</v>
      </c>
      <c r="R19" s="74">
        <v>12</v>
      </c>
      <c r="S19" s="75">
        <v>0</v>
      </c>
      <c r="T19" s="74">
        <v>110</v>
      </c>
      <c r="U19" s="74">
        <v>125108</v>
      </c>
      <c r="V19" s="74">
        <f t="shared" si="5"/>
        <v>590211</v>
      </c>
      <c r="W19" s="74">
        <f t="shared" si="6"/>
        <v>72286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56462</v>
      </c>
      <c r="AB19" s="75">
        <v>0</v>
      </c>
      <c r="AC19" s="74">
        <f t="shared" si="11"/>
        <v>15824</v>
      </c>
      <c r="AD19" s="74">
        <f t="shared" si="12"/>
        <v>517925</v>
      </c>
    </row>
    <row r="20" spans="1:30" s="50" customFormat="1" ht="12" customHeight="1">
      <c r="A20" s="53" t="s">
        <v>227</v>
      </c>
      <c r="B20" s="54" t="s">
        <v>285</v>
      </c>
      <c r="C20" s="53" t="s">
        <v>286</v>
      </c>
      <c r="D20" s="74">
        <f t="shared" si="1"/>
        <v>413073</v>
      </c>
      <c r="E20" s="74">
        <f t="shared" si="2"/>
        <v>11473</v>
      </c>
      <c r="F20" s="74">
        <v>0</v>
      </c>
      <c r="G20" s="74">
        <v>0</v>
      </c>
      <c r="H20" s="74">
        <v>0</v>
      </c>
      <c r="I20" s="74">
        <v>11473</v>
      </c>
      <c r="J20" s="75">
        <v>0</v>
      </c>
      <c r="K20" s="74">
        <v>0</v>
      </c>
      <c r="L20" s="74">
        <v>401600</v>
      </c>
      <c r="M20" s="74">
        <f t="shared" si="3"/>
        <v>191972</v>
      </c>
      <c r="N20" s="74">
        <f t="shared" si="4"/>
        <v>7302</v>
      </c>
      <c r="O20" s="74">
        <v>0</v>
      </c>
      <c r="P20" s="74">
        <v>0</v>
      </c>
      <c r="Q20" s="74">
        <v>0</v>
      </c>
      <c r="R20" s="74">
        <v>7302</v>
      </c>
      <c r="S20" s="75">
        <v>0</v>
      </c>
      <c r="T20" s="74">
        <v>0</v>
      </c>
      <c r="U20" s="74">
        <v>184670</v>
      </c>
      <c r="V20" s="74">
        <f t="shared" si="5"/>
        <v>605045</v>
      </c>
      <c r="W20" s="74">
        <f t="shared" si="6"/>
        <v>18775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18775</v>
      </c>
      <c r="AB20" s="75">
        <v>0</v>
      </c>
      <c r="AC20" s="74">
        <f t="shared" si="11"/>
        <v>0</v>
      </c>
      <c r="AD20" s="74">
        <f t="shared" si="12"/>
        <v>586270</v>
      </c>
    </row>
    <row r="21" spans="1:30" s="50" customFormat="1" ht="12" customHeight="1">
      <c r="A21" s="53" t="s">
        <v>259</v>
      </c>
      <c r="B21" s="54" t="s">
        <v>287</v>
      </c>
      <c r="C21" s="53" t="s">
        <v>288</v>
      </c>
      <c r="D21" s="74">
        <f t="shared" si="1"/>
        <v>337072</v>
      </c>
      <c r="E21" s="74">
        <f t="shared" si="2"/>
        <v>157768</v>
      </c>
      <c r="F21" s="74">
        <v>90000</v>
      </c>
      <c r="G21" s="74">
        <v>0</v>
      </c>
      <c r="H21" s="74">
        <v>0</v>
      </c>
      <c r="I21" s="74">
        <v>55963</v>
      </c>
      <c r="J21" s="75">
        <v>0</v>
      </c>
      <c r="K21" s="74">
        <v>11805</v>
      </c>
      <c r="L21" s="74">
        <v>179304</v>
      </c>
      <c r="M21" s="74">
        <f t="shared" si="3"/>
        <v>53482</v>
      </c>
      <c r="N21" s="74">
        <f t="shared" si="4"/>
        <v>2599</v>
      </c>
      <c r="O21" s="74">
        <v>0</v>
      </c>
      <c r="P21" s="74">
        <v>0</v>
      </c>
      <c r="Q21" s="74">
        <v>0</v>
      </c>
      <c r="R21" s="74">
        <v>2599</v>
      </c>
      <c r="S21" s="75">
        <v>0</v>
      </c>
      <c r="T21" s="74">
        <v>0</v>
      </c>
      <c r="U21" s="74">
        <v>50883</v>
      </c>
      <c r="V21" s="74">
        <f t="shared" si="5"/>
        <v>390554</v>
      </c>
      <c r="W21" s="74">
        <f t="shared" si="6"/>
        <v>160367</v>
      </c>
      <c r="X21" s="74">
        <f t="shared" si="7"/>
        <v>90000</v>
      </c>
      <c r="Y21" s="74">
        <f t="shared" si="8"/>
        <v>0</v>
      </c>
      <c r="Z21" s="74">
        <f t="shared" si="9"/>
        <v>0</v>
      </c>
      <c r="AA21" s="74">
        <f t="shared" si="10"/>
        <v>58562</v>
      </c>
      <c r="AB21" s="75">
        <v>0</v>
      </c>
      <c r="AC21" s="74">
        <f t="shared" si="11"/>
        <v>11805</v>
      </c>
      <c r="AD21" s="74">
        <f t="shared" si="12"/>
        <v>230187</v>
      </c>
    </row>
    <row r="22" spans="1:30" s="50" customFormat="1" ht="12" customHeight="1">
      <c r="A22" s="53" t="s">
        <v>227</v>
      </c>
      <c r="B22" s="54" t="s">
        <v>289</v>
      </c>
      <c r="C22" s="53" t="s">
        <v>290</v>
      </c>
      <c r="D22" s="74">
        <f t="shared" si="1"/>
        <v>67015</v>
      </c>
      <c r="E22" s="74">
        <f t="shared" si="2"/>
        <v>7489</v>
      </c>
      <c r="F22" s="74">
        <v>0</v>
      </c>
      <c r="G22" s="74">
        <v>0</v>
      </c>
      <c r="H22" s="74">
        <v>0</v>
      </c>
      <c r="I22" s="74">
        <v>6838</v>
      </c>
      <c r="J22" s="75">
        <v>0</v>
      </c>
      <c r="K22" s="74">
        <v>651</v>
      </c>
      <c r="L22" s="74">
        <v>59526</v>
      </c>
      <c r="M22" s="74">
        <f t="shared" si="3"/>
        <v>5827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5827</v>
      </c>
      <c r="V22" s="74">
        <f t="shared" si="5"/>
        <v>72842</v>
      </c>
      <c r="W22" s="74">
        <f t="shared" si="6"/>
        <v>7489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6838</v>
      </c>
      <c r="AB22" s="75">
        <v>0</v>
      </c>
      <c r="AC22" s="74">
        <f t="shared" si="11"/>
        <v>651</v>
      </c>
      <c r="AD22" s="74">
        <f t="shared" si="12"/>
        <v>65353</v>
      </c>
    </row>
    <row r="23" spans="1:30" s="50" customFormat="1" ht="12" customHeight="1">
      <c r="A23" s="53" t="s">
        <v>291</v>
      </c>
      <c r="B23" s="54" t="s">
        <v>292</v>
      </c>
      <c r="C23" s="53" t="s">
        <v>293</v>
      </c>
      <c r="D23" s="74">
        <f t="shared" si="1"/>
        <v>184526</v>
      </c>
      <c r="E23" s="74">
        <f t="shared" si="2"/>
        <v>25228</v>
      </c>
      <c r="F23" s="74">
        <v>0</v>
      </c>
      <c r="G23" s="74">
        <v>0</v>
      </c>
      <c r="H23" s="74">
        <v>0</v>
      </c>
      <c r="I23" s="74">
        <v>25228</v>
      </c>
      <c r="J23" s="75">
        <v>0</v>
      </c>
      <c r="K23" s="74">
        <v>0</v>
      </c>
      <c r="L23" s="74">
        <v>159298</v>
      </c>
      <c r="M23" s="74">
        <f t="shared" si="3"/>
        <v>49595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49595</v>
      </c>
      <c r="V23" s="74">
        <f t="shared" si="5"/>
        <v>234121</v>
      </c>
      <c r="W23" s="74">
        <f t="shared" si="6"/>
        <v>25228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25228</v>
      </c>
      <c r="AB23" s="75">
        <v>0</v>
      </c>
      <c r="AC23" s="74">
        <f t="shared" si="11"/>
        <v>0</v>
      </c>
      <c r="AD23" s="74">
        <f t="shared" si="12"/>
        <v>208893</v>
      </c>
    </row>
    <row r="24" spans="1:30" s="50" customFormat="1" ht="12" customHeight="1">
      <c r="A24" s="53" t="s">
        <v>227</v>
      </c>
      <c r="B24" s="54" t="s">
        <v>294</v>
      </c>
      <c r="C24" s="53" t="s">
        <v>295</v>
      </c>
      <c r="D24" s="74">
        <f t="shared" si="1"/>
        <v>127375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127375</v>
      </c>
      <c r="M24" s="74">
        <f t="shared" si="3"/>
        <v>33498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33498</v>
      </c>
      <c r="V24" s="74">
        <f t="shared" si="5"/>
        <v>160873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160873</v>
      </c>
    </row>
    <row r="25" spans="1:30" s="50" customFormat="1" ht="12" customHeight="1">
      <c r="A25" s="53" t="s">
        <v>291</v>
      </c>
      <c r="B25" s="54" t="s">
        <v>296</v>
      </c>
      <c r="C25" s="53" t="s">
        <v>297</v>
      </c>
      <c r="D25" s="74">
        <f t="shared" si="1"/>
        <v>145497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145497</v>
      </c>
      <c r="M25" s="74">
        <f t="shared" si="3"/>
        <v>43831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43831</v>
      </c>
      <c r="V25" s="74">
        <f t="shared" si="5"/>
        <v>189328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189328</v>
      </c>
    </row>
    <row r="26" spans="1:30" s="50" customFormat="1" ht="12" customHeight="1">
      <c r="A26" s="53" t="s">
        <v>227</v>
      </c>
      <c r="B26" s="54" t="s">
        <v>298</v>
      </c>
      <c r="C26" s="53" t="s">
        <v>299</v>
      </c>
      <c r="D26" s="74">
        <f t="shared" si="1"/>
        <v>16899</v>
      </c>
      <c r="E26" s="74">
        <f t="shared" si="2"/>
        <v>16899</v>
      </c>
      <c r="F26" s="74">
        <v>0</v>
      </c>
      <c r="G26" s="74">
        <v>0</v>
      </c>
      <c r="H26" s="74">
        <v>0</v>
      </c>
      <c r="I26" s="74">
        <v>16899</v>
      </c>
      <c r="J26" s="75">
        <v>341420</v>
      </c>
      <c r="K26" s="74">
        <v>0</v>
      </c>
      <c r="L26" s="74">
        <v>0</v>
      </c>
      <c r="M26" s="74">
        <f t="shared" si="3"/>
        <v>0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195551</v>
      </c>
      <c r="T26" s="74">
        <v>0</v>
      </c>
      <c r="U26" s="74">
        <v>0</v>
      </c>
      <c r="V26" s="74">
        <f t="shared" si="5"/>
        <v>16899</v>
      </c>
      <c r="W26" s="74">
        <f t="shared" si="6"/>
        <v>16899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16899</v>
      </c>
      <c r="AB26" s="75">
        <f>+SUM(J26,S26)</f>
        <v>536971</v>
      </c>
      <c r="AC26" s="74">
        <f t="shared" si="11"/>
        <v>0</v>
      </c>
      <c r="AD26" s="74">
        <f t="shared" si="12"/>
        <v>0</v>
      </c>
    </row>
    <row r="27" spans="1:30" s="50" customFormat="1" ht="12" customHeight="1">
      <c r="A27" s="53" t="s">
        <v>291</v>
      </c>
      <c r="B27" s="54" t="s">
        <v>300</v>
      </c>
      <c r="C27" s="53" t="s">
        <v>301</v>
      </c>
      <c r="D27" s="74">
        <f t="shared" si="1"/>
        <v>0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0</v>
      </c>
      <c r="M27" s="74">
        <f t="shared" si="3"/>
        <v>4355</v>
      </c>
      <c r="N27" s="74">
        <f t="shared" si="4"/>
        <v>4355</v>
      </c>
      <c r="O27" s="74">
        <v>0</v>
      </c>
      <c r="P27" s="74">
        <v>0</v>
      </c>
      <c r="Q27" s="74">
        <v>0</v>
      </c>
      <c r="R27" s="74">
        <v>3543</v>
      </c>
      <c r="S27" s="75">
        <v>156969</v>
      </c>
      <c r="T27" s="74">
        <v>812</v>
      </c>
      <c r="U27" s="74">
        <v>0</v>
      </c>
      <c r="V27" s="74">
        <f t="shared" si="5"/>
        <v>4355</v>
      </c>
      <c r="W27" s="74">
        <f t="shared" si="6"/>
        <v>4355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3543</v>
      </c>
      <c r="AB27" s="75">
        <f>+SUM(J27,S27)</f>
        <v>156969</v>
      </c>
      <c r="AC27" s="74">
        <f t="shared" si="11"/>
        <v>812</v>
      </c>
      <c r="AD27" s="74">
        <f t="shared" si="12"/>
        <v>0</v>
      </c>
    </row>
    <row r="28" spans="1:30" s="50" customFormat="1" ht="12" customHeight="1">
      <c r="A28" s="53" t="s">
        <v>227</v>
      </c>
      <c r="B28" s="54" t="s">
        <v>302</v>
      </c>
      <c r="C28" s="53" t="s">
        <v>303</v>
      </c>
      <c r="D28" s="74">
        <f t="shared" si="1"/>
        <v>246467</v>
      </c>
      <c r="E28" s="74">
        <f t="shared" si="2"/>
        <v>245648</v>
      </c>
      <c r="F28" s="74">
        <v>3904</v>
      </c>
      <c r="G28" s="74">
        <v>0</v>
      </c>
      <c r="H28" s="74">
        <v>0</v>
      </c>
      <c r="I28" s="74">
        <v>241487</v>
      </c>
      <c r="J28" s="75">
        <v>650630</v>
      </c>
      <c r="K28" s="74">
        <v>257</v>
      </c>
      <c r="L28" s="74">
        <v>819</v>
      </c>
      <c r="M28" s="74">
        <f t="shared" si="3"/>
        <v>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0</v>
      </c>
      <c r="V28" s="74">
        <f t="shared" si="5"/>
        <v>246467</v>
      </c>
      <c r="W28" s="74">
        <f t="shared" si="6"/>
        <v>245648</v>
      </c>
      <c r="X28" s="74">
        <f t="shared" si="7"/>
        <v>3904</v>
      </c>
      <c r="Y28" s="74">
        <f t="shared" si="8"/>
        <v>0</v>
      </c>
      <c r="Z28" s="74">
        <f t="shared" si="9"/>
        <v>0</v>
      </c>
      <c r="AA28" s="74">
        <f t="shared" si="10"/>
        <v>241487</v>
      </c>
      <c r="AB28" s="75">
        <f>+SUM(J28,S28)</f>
        <v>650630</v>
      </c>
      <c r="AC28" s="74">
        <f t="shared" si="11"/>
        <v>257</v>
      </c>
      <c r="AD28" s="74">
        <f t="shared" si="12"/>
        <v>819</v>
      </c>
    </row>
    <row r="29" spans="1:30" s="50" customFormat="1" ht="12" customHeight="1">
      <c r="A29" s="53" t="s">
        <v>227</v>
      </c>
      <c r="B29" s="54" t="s">
        <v>304</v>
      </c>
      <c r="C29" s="53" t="s">
        <v>305</v>
      </c>
      <c r="D29" s="74">
        <f t="shared" si="1"/>
        <v>23127</v>
      </c>
      <c r="E29" s="74">
        <f t="shared" si="2"/>
        <v>23127</v>
      </c>
      <c r="F29" s="74">
        <v>0</v>
      </c>
      <c r="G29" s="74">
        <v>0</v>
      </c>
      <c r="H29" s="74">
        <v>0</v>
      </c>
      <c r="I29" s="74">
        <v>10145</v>
      </c>
      <c r="J29" s="75">
        <v>185810</v>
      </c>
      <c r="K29" s="74">
        <v>12982</v>
      </c>
      <c r="L29" s="74">
        <v>0</v>
      </c>
      <c r="M29" s="74">
        <f t="shared" si="3"/>
        <v>1869</v>
      </c>
      <c r="N29" s="74">
        <f t="shared" si="4"/>
        <v>1869</v>
      </c>
      <c r="O29" s="74">
        <v>0</v>
      </c>
      <c r="P29" s="74">
        <v>0</v>
      </c>
      <c r="Q29" s="74">
        <v>0</v>
      </c>
      <c r="R29" s="74">
        <v>1041</v>
      </c>
      <c r="S29" s="75">
        <v>79211</v>
      </c>
      <c r="T29" s="74">
        <v>828</v>
      </c>
      <c r="U29" s="74">
        <v>0</v>
      </c>
      <c r="V29" s="74">
        <f t="shared" si="5"/>
        <v>24996</v>
      </c>
      <c r="W29" s="74">
        <f t="shared" si="6"/>
        <v>24996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11186</v>
      </c>
      <c r="AB29" s="75">
        <f>+SUM(J29,S29)</f>
        <v>265021</v>
      </c>
      <c r="AC29" s="74">
        <f t="shared" si="11"/>
        <v>13810</v>
      </c>
      <c r="AD29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306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307</v>
      </c>
      <c r="B2" s="147" t="s">
        <v>308</v>
      </c>
      <c r="C2" s="153" t="s">
        <v>309</v>
      </c>
      <c r="D2" s="132" t="s">
        <v>310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311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312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313</v>
      </c>
      <c r="E3" s="80"/>
      <c r="F3" s="80"/>
      <c r="G3" s="80"/>
      <c r="H3" s="80"/>
      <c r="I3" s="80"/>
      <c r="J3" s="80"/>
      <c r="K3" s="85"/>
      <c r="L3" s="81" t="s">
        <v>314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315</v>
      </c>
      <c r="AE3" s="90" t="s">
        <v>316</v>
      </c>
      <c r="AF3" s="134" t="s">
        <v>313</v>
      </c>
      <c r="AG3" s="80"/>
      <c r="AH3" s="80"/>
      <c r="AI3" s="80"/>
      <c r="AJ3" s="80"/>
      <c r="AK3" s="80"/>
      <c r="AL3" s="80"/>
      <c r="AM3" s="85"/>
      <c r="AN3" s="81" t="s">
        <v>314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315</v>
      </c>
      <c r="BG3" s="90" t="s">
        <v>316</v>
      </c>
      <c r="BH3" s="134" t="s">
        <v>313</v>
      </c>
      <c r="BI3" s="80"/>
      <c r="BJ3" s="80"/>
      <c r="BK3" s="80"/>
      <c r="BL3" s="80"/>
      <c r="BM3" s="80"/>
      <c r="BN3" s="80"/>
      <c r="BO3" s="85"/>
      <c r="BP3" s="81" t="s">
        <v>314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315</v>
      </c>
      <c r="CI3" s="90" t="s">
        <v>316</v>
      </c>
    </row>
    <row r="4" spans="1:87" s="45" customFormat="1" ht="13.5" customHeight="1">
      <c r="A4" s="148"/>
      <c r="B4" s="148"/>
      <c r="C4" s="154"/>
      <c r="D4" s="90" t="s">
        <v>316</v>
      </c>
      <c r="E4" s="95" t="s">
        <v>317</v>
      </c>
      <c r="F4" s="89"/>
      <c r="G4" s="93"/>
      <c r="H4" s="80"/>
      <c r="I4" s="94"/>
      <c r="J4" s="135" t="s">
        <v>318</v>
      </c>
      <c r="K4" s="145" t="s">
        <v>319</v>
      </c>
      <c r="L4" s="90" t="s">
        <v>316</v>
      </c>
      <c r="M4" s="134" t="s">
        <v>320</v>
      </c>
      <c r="N4" s="87"/>
      <c r="O4" s="87"/>
      <c r="P4" s="87"/>
      <c r="Q4" s="88"/>
      <c r="R4" s="134" t="s">
        <v>321</v>
      </c>
      <c r="S4" s="80"/>
      <c r="T4" s="80"/>
      <c r="U4" s="94"/>
      <c r="V4" s="95" t="s">
        <v>322</v>
      </c>
      <c r="W4" s="134" t="s">
        <v>323</v>
      </c>
      <c r="X4" s="86"/>
      <c r="Y4" s="87"/>
      <c r="Z4" s="87"/>
      <c r="AA4" s="88"/>
      <c r="AB4" s="95" t="s">
        <v>324</v>
      </c>
      <c r="AC4" s="95" t="s">
        <v>325</v>
      </c>
      <c r="AD4" s="90"/>
      <c r="AE4" s="90"/>
      <c r="AF4" s="90" t="s">
        <v>316</v>
      </c>
      <c r="AG4" s="95" t="s">
        <v>317</v>
      </c>
      <c r="AH4" s="89"/>
      <c r="AI4" s="93"/>
      <c r="AJ4" s="80"/>
      <c r="AK4" s="94"/>
      <c r="AL4" s="135" t="s">
        <v>318</v>
      </c>
      <c r="AM4" s="145" t="s">
        <v>319</v>
      </c>
      <c r="AN4" s="90" t="s">
        <v>316</v>
      </c>
      <c r="AO4" s="134" t="s">
        <v>320</v>
      </c>
      <c r="AP4" s="87"/>
      <c r="AQ4" s="87"/>
      <c r="AR4" s="87"/>
      <c r="AS4" s="88"/>
      <c r="AT4" s="134" t="s">
        <v>321</v>
      </c>
      <c r="AU4" s="80"/>
      <c r="AV4" s="80"/>
      <c r="AW4" s="94"/>
      <c r="AX4" s="95" t="s">
        <v>322</v>
      </c>
      <c r="AY4" s="134" t="s">
        <v>323</v>
      </c>
      <c r="AZ4" s="96"/>
      <c r="BA4" s="96"/>
      <c r="BB4" s="97"/>
      <c r="BC4" s="88"/>
      <c r="BD4" s="95" t="s">
        <v>324</v>
      </c>
      <c r="BE4" s="95" t="s">
        <v>325</v>
      </c>
      <c r="BF4" s="90"/>
      <c r="BG4" s="90"/>
      <c r="BH4" s="90" t="s">
        <v>316</v>
      </c>
      <c r="BI4" s="95" t="s">
        <v>317</v>
      </c>
      <c r="BJ4" s="89"/>
      <c r="BK4" s="93"/>
      <c r="BL4" s="80"/>
      <c r="BM4" s="94"/>
      <c r="BN4" s="135" t="s">
        <v>318</v>
      </c>
      <c r="BO4" s="145" t="s">
        <v>319</v>
      </c>
      <c r="BP4" s="90" t="s">
        <v>316</v>
      </c>
      <c r="BQ4" s="134" t="s">
        <v>320</v>
      </c>
      <c r="BR4" s="87"/>
      <c r="BS4" s="87"/>
      <c r="BT4" s="87"/>
      <c r="BU4" s="88"/>
      <c r="BV4" s="134" t="s">
        <v>321</v>
      </c>
      <c r="BW4" s="80"/>
      <c r="BX4" s="80"/>
      <c r="BY4" s="94"/>
      <c r="BZ4" s="95" t="s">
        <v>322</v>
      </c>
      <c r="CA4" s="134" t="s">
        <v>323</v>
      </c>
      <c r="CB4" s="87"/>
      <c r="CC4" s="87"/>
      <c r="CD4" s="87"/>
      <c r="CE4" s="88"/>
      <c r="CF4" s="95" t="s">
        <v>324</v>
      </c>
      <c r="CG4" s="95" t="s">
        <v>325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316</v>
      </c>
      <c r="F5" s="135" t="s">
        <v>326</v>
      </c>
      <c r="G5" s="135" t="s">
        <v>327</v>
      </c>
      <c r="H5" s="135" t="s">
        <v>328</v>
      </c>
      <c r="I5" s="135" t="s">
        <v>315</v>
      </c>
      <c r="J5" s="98"/>
      <c r="K5" s="146"/>
      <c r="L5" s="90"/>
      <c r="M5" s="90" t="s">
        <v>316</v>
      </c>
      <c r="N5" s="90" t="s">
        <v>329</v>
      </c>
      <c r="O5" s="90" t="s">
        <v>330</v>
      </c>
      <c r="P5" s="90" t="s">
        <v>331</v>
      </c>
      <c r="Q5" s="90" t="s">
        <v>332</v>
      </c>
      <c r="R5" s="90" t="s">
        <v>316</v>
      </c>
      <c r="S5" s="95" t="s">
        <v>333</v>
      </c>
      <c r="T5" s="95" t="s">
        <v>334</v>
      </c>
      <c r="U5" s="95" t="s">
        <v>335</v>
      </c>
      <c r="V5" s="90"/>
      <c r="W5" s="90" t="s">
        <v>316</v>
      </c>
      <c r="X5" s="95" t="s">
        <v>333</v>
      </c>
      <c r="Y5" s="95" t="s">
        <v>334</v>
      </c>
      <c r="Z5" s="95" t="s">
        <v>335</v>
      </c>
      <c r="AA5" s="95" t="s">
        <v>315</v>
      </c>
      <c r="AB5" s="90"/>
      <c r="AC5" s="90"/>
      <c r="AD5" s="90"/>
      <c r="AE5" s="90"/>
      <c r="AF5" s="90"/>
      <c r="AG5" s="90" t="s">
        <v>316</v>
      </c>
      <c r="AH5" s="135" t="s">
        <v>326</v>
      </c>
      <c r="AI5" s="135" t="s">
        <v>327</v>
      </c>
      <c r="AJ5" s="135" t="s">
        <v>328</v>
      </c>
      <c r="AK5" s="135" t="s">
        <v>315</v>
      </c>
      <c r="AL5" s="98"/>
      <c r="AM5" s="146"/>
      <c r="AN5" s="90"/>
      <c r="AO5" s="90" t="s">
        <v>316</v>
      </c>
      <c r="AP5" s="90" t="s">
        <v>329</v>
      </c>
      <c r="AQ5" s="90" t="s">
        <v>330</v>
      </c>
      <c r="AR5" s="90" t="s">
        <v>331</v>
      </c>
      <c r="AS5" s="90" t="s">
        <v>332</v>
      </c>
      <c r="AT5" s="90" t="s">
        <v>316</v>
      </c>
      <c r="AU5" s="95" t="s">
        <v>333</v>
      </c>
      <c r="AV5" s="95" t="s">
        <v>334</v>
      </c>
      <c r="AW5" s="95" t="s">
        <v>335</v>
      </c>
      <c r="AX5" s="90"/>
      <c r="AY5" s="90" t="s">
        <v>316</v>
      </c>
      <c r="AZ5" s="95" t="s">
        <v>333</v>
      </c>
      <c r="BA5" s="95" t="s">
        <v>334</v>
      </c>
      <c r="BB5" s="95" t="s">
        <v>335</v>
      </c>
      <c r="BC5" s="95" t="s">
        <v>315</v>
      </c>
      <c r="BD5" s="90"/>
      <c r="BE5" s="90"/>
      <c r="BF5" s="90"/>
      <c r="BG5" s="90"/>
      <c r="BH5" s="90"/>
      <c r="BI5" s="90" t="s">
        <v>316</v>
      </c>
      <c r="BJ5" s="135" t="s">
        <v>326</v>
      </c>
      <c r="BK5" s="135" t="s">
        <v>327</v>
      </c>
      <c r="BL5" s="135" t="s">
        <v>328</v>
      </c>
      <c r="BM5" s="135" t="s">
        <v>315</v>
      </c>
      <c r="BN5" s="98"/>
      <c r="BO5" s="146"/>
      <c r="BP5" s="90"/>
      <c r="BQ5" s="90" t="s">
        <v>316</v>
      </c>
      <c r="BR5" s="90" t="s">
        <v>329</v>
      </c>
      <c r="BS5" s="90" t="s">
        <v>330</v>
      </c>
      <c r="BT5" s="90" t="s">
        <v>331</v>
      </c>
      <c r="BU5" s="90" t="s">
        <v>332</v>
      </c>
      <c r="BV5" s="90" t="s">
        <v>316</v>
      </c>
      <c r="BW5" s="95" t="s">
        <v>333</v>
      </c>
      <c r="BX5" s="95" t="s">
        <v>334</v>
      </c>
      <c r="BY5" s="95" t="s">
        <v>335</v>
      </c>
      <c r="BZ5" s="90"/>
      <c r="CA5" s="90" t="s">
        <v>316</v>
      </c>
      <c r="CB5" s="95" t="s">
        <v>333</v>
      </c>
      <c r="CC5" s="95" t="s">
        <v>334</v>
      </c>
      <c r="CD5" s="95" t="s">
        <v>335</v>
      </c>
      <c r="CE5" s="95" t="s">
        <v>315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336</v>
      </c>
      <c r="E6" s="101" t="s">
        <v>336</v>
      </c>
      <c r="F6" s="102" t="s">
        <v>336</v>
      </c>
      <c r="G6" s="102" t="s">
        <v>336</v>
      </c>
      <c r="H6" s="102" t="s">
        <v>336</v>
      </c>
      <c r="I6" s="102" t="s">
        <v>336</v>
      </c>
      <c r="J6" s="102" t="s">
        <v>336</v>
      </c>
      <c r="K6" s="102" t="s">
        <v>336</v>
      </c>
      <c r="L6" s="101" t="s">
        <v>336</v>
      </c>
      <c r="M6" s="101" t="s">
        <v>336</v>
      </c>
      <c r="N6" s="101" t="s">
        <v>336</v>
      </c>
      <c r="O6" s="101" t="s">
        <v>336</v>
      </c>
      <c r="P6" s="101" t="s">
        <v>336</v>
      </c>
      <c r="Q6" s="101" t="s">
        <v>336</v>
      </c>
      <c r="R6" s="101" t="s">
        <v>336</v>
      </c>
      <c r="S6" s="101" t="s">
        <v>336</v>
      </c>
      <c r="T6" s="101" t="s">
        <v>336</v>
      </c>
      <c r="U6" s="101" t="s">
        <v>336</v>
      </c>
      <c r="V6" s="101" t="s">
        <v>336</v>
      </c>
      <c r="W6" s="101" t="s">
        <v>336</v>
      </c>
      <c r="X6" s="101" t="s">
        <v>336</v>
      </c>
      <c r="Y6" s="101" t="s">
        <v>336</v>
      </c>
      <c r="Z6" s="101" t="s">
        <v>336</v>
      </c>
      <c r="AA6" s="101" t="s">
        <v>336</v>
      </c>
      <c r="AB6" s="101" t="s">
        <v>336</v>
      </c>
      <c r="AC6" s="101" t="s">
        <v>336</v>
      </c>
      <c r="AD6" s="101" t="s">
        <v>336</v>
      </c>
      <c r="AE6" s="101" t="s">
        <v>336</v>
      </c>
      <c r="AF6" s="101" t="s">
        <v>336</v>
      </c>
      <c r="AG6" s="101" t="s">
        <v>336</v>
      </c>
      <c r="AH6" s="102" t="s">
        <v>336</v>
      </c>
      <c r="AI6" s="102" t="s">
        <v>336</v>
      </c>
      <c r="AJ6" s="102" t="s">
        <v>336</v>
      </c>
      <c r="AK6" s="102" t="s">
        <v>336</v>
      </c>
      <c r="AL6" s="102" t="s">
        <v>336</v>
      </c>
      <c r="AM6" s="102" t="s">
        <v>336</v>
      </c>
      <c r="AN6" s="101" t="s">
        <v>336</v>
      </c>
      <c r="AO6" s="101" t="s">
        <v>336</v>
      </c>
      <c r="AP6" s="101" t="s">
        <v>336</v>
      </c>
      <c r="AQ6" s="101" t="s">
        <v>336</v>
      </c>
      <c r="AR6" s="101" t="s">
        <v>336</v>
      </c>
      <c r="AS6" s="101" t="s">
        <v>336</v>
      </c>
      <c r="AT6" s="101" t="s">
        <v>336</v>
      </c>
      <c r="AU6" s="101" t="s">
        <v>336</v>
      </c>
      <c r="AV6" s="101" t="s">
        <v>336</v>
      </c>
      <c r="AW6" s="101" t="s">
        <v>336</v>
      </c>
      <c r="AX6" s="101" t="s">
        <v>336</v>
      </c>
      <c r="AY6" s="101" t="s">
        <v>336</v>
      </c>
      <c r="AZ6" s="101" t="s">
        <v>336</v>
      </c>
      <c r="BA6" s="101" t="s">
        <v>336</v>
      </c>
      <c r="BB6" s="101" t="s">
        <v>336</v>
      </c>
      <c r="BC6" s="101" t="s">
        <v>336</v>
      </c>
      <c r="BD6" s="101" t="s">
        <v>336</v>
      </c>
      <c r="BE6" s="101" t="s">
        <v>336</v>
      </c>
      <c r="BF6" s="101" t="s">
        <v>336</v>
      </c>
      <c r="BG6" s="101" t="s">
        <v>336</v>
      </c>
      <c r="BH6" s="101" t="s">
        <v>336</v>
      </c>
      <c r="BI6" s="101" t="s">
        <v>336</v>
      </c>
      <c r="BJ6" s="102" t="s">
        <v>336</v>
      </c>
      <c r="BK6" s="102" t="s">
        <v>336</v>
      </c>
      <c r="BL6" s="102" t="s">
        <v>336</v>
      </c>
      <c r="BM6" s="102" t="s">
        <v>336</v>
      </c>
      <c r="BN6" s="102" t="s">
        <v>336</v>
      </c>
      <c r="BO6" s="102" t="s">
        <v>336</v>
      </c>
      <c r="BP6" s="101" t="s">
        <v>336</v>
      </c>
      <c r="BQ6" s="101" t="s">
        <v>336</v>
      </c>
      <c r="BR6" s="102" t="s">
        <v>336</v>
      </c>
      <c r="BS6" s="102" t="s">
        <v>336</v>
      </c>
      <c r="BT6" s="102" t="s">
        <v>336</v>
      </c>
      <c r="BU6" s="102" t="s">
        <v>336</v>
      </c>
      <c r="BV6" s="101" t="s">
        <v>336</v>
      </c>
      <c r="BW6" s="101" t="s">
        <v>336</v>
      </c>
      <c r="BX6" s="101" t="s">
        <v>336</v>
      </c>
      <c r="BY6" s="101" t="s">
        <v>336</v>
      </c>
      <c r="BZ6" s="101" t="s">
        <v>336</v>
      </c>
      <c r="CA6" s="101" t="s">
        <v>336</v>
      </c>
      <c r="CB6" s="101" t="s">
        <v>336</v>
      </c>
      <c r="CC6" s="101" t="s">
        <v>336</v>
      </c>
      <c r="CD6" s="101" t="s">
        <v>336</v>
      </c>
      <c r="CE6" s="101" t="s">
        <v>336</v>
      </c>
      <c r="CF6" s="101" t="s">
        <v>336</v>
      </c>
      <c r="CG6" s="101" t="s">
        <v>336</v>
      </c>
      <c r="CH6" s="101" t="s">
        <v>336</v>
      </c>
      <c r="CI6" s="101" t="s">
        <v>336</v>
      </c>
    </row>
    <row r="7" spans="1:87" s="50" customFormat="1" ht="12" customHeight="1">
      <c r="A7" s="48" t="s">
        <v>337</v>
      </c>
      <c r="B7" s="63" t="s">
        <v>338</v>
      </c>
      <c r="C7" s="48" t="s">
        <v>316</v>
      </c>
      <c r="D7" s="70">
        <f aca="true" t="shared" si="0" ref="D7:AI7">SUM(D8:D29)</f>
        <v>639500</v>
      </c>
      <c r="E7" s="70">
        <f t="shared" si="0"/>
        <v>625659</v>
      </c>
      <c r="F7" s="70">
        <f t="shared" si="0"/>
        <v>0</v>
      </c>
      <c r="G7" s="70">
        <f t="shared" si="0"/>
        <v>598659</v>
      </c>
      <c r="H7" s="70">
        <f t="shared" si="0"/>
        <v>19877</v>
      </c>
      <c r="I7" s="70">
        <f t="shared" si="0"/>
        <v>7123</v>
      </c>
      <c r="J7" s="70">
        <f t="shared" si="0"/>
        <v>13841</v>
      </c>
      <c r="K7" s="70">
        <f t="shared" si="0"/>
        <v>0</v>
      </c>
      <c r="L7" s="70">
        <f t="shared" si="0"/>
        <v>14477314</v>
      </c>
      <c r="M7" s="70">
        <f t="shared" si="0"/>
        <v>4692655</v>
      </c>
      <c r="N7" s="70">
        <f t="shared" si="0"/>
        <v>1892701</v>
      </c>
      <c r="O7" s="70">
        <f t="shared" si="0"/>
        <v>2088117</v>
      </c>
      <c r="P7" s="70">
        <f t="shared" si="0"/>
        <v>648096</v>
      </c>
      <c r="Q7" s="70">
        <f t="shared" si="0"/>
        <v>63741</v>
      </c>
      <c r="R7" s="70">
        <f t="shared" si="0"/>
        <v>3570332</v>
      </c>
      <c r="S7" s="70">
        <f t="shared" si="0"/>
        <v>471765</v>
      </c>
      <c r="T7" s="70">
        <f t="shared" si="0"/>
        <v>2914906</v>
      </c>
      <c r="U7" s="70">
        <f t="shared" si="0"/>
        <v>183661</v>
      </c>
      <c r="V7" s="70">
        <f t="shared" si="0"/>
        <v>48826</v>
      </c>
      <c r="W7" s="70">
        <f t="shared" si="0"/>
        <v>6164734</v>
      </c>
      <c r="X7" s="70">
        <f t="shared" si="0"/>
        <v>2155235</v>
      </c>
      <c r="Y7" s="70">
        <f t="shared" si="0"/>
        <v>3220991</v>
      </c>
      <c r="Z7" s="70">
        <f t="shared" si="0"/>
        <v>303489</v>
      </c>
      <c r="AA7" s="70">
        <f t="shared" si="0"/>
        <v>485019</v>
      </c>
      <c r="AB7" s="70">
        <f t="shared" si="0"/>
        <v>1176919</v>
      </c>
      <c r="AC7" s="70">
        <f t="shared" si="0"/>
        <v>767</v>
      </c>
      <c r="AD7" s="70">
        <f t="shared" si="0"/>
        <v>411487</v>
      </c>
      <c r="AE7" s="70">
        <f t="shared" si="0"/>
        <v>15528301</v>
      </c>
      <c r="AF7" s="70">
        <f t="shared" si="0"/>
        <v>16042</v>
      </c>
      <c r="AG7" s="70">
        <f t="shared" si="0"/>
        <v>12742</v>
      </c>
      <c r="AH7" s="70">
        <f t="shared" si="0"/>
        <v>0</v>
      </c>
      <c r="AI7" s="70">
        <f t="shared" si="0"/>
        <v>12742</v>
      </c>
      <c r="AJ7" s="70">
        <f aca="true" t="shared" si="1" ref="AJ7:BO7">SUM(AJ8:AJ29)</f>
        <v>0</v>
      </c>
      <c r="AK7" s="70">
        <f t="shared" si="1"/>
        <v>0</v>
      </c>
      <c r="AL7" s="70">
        <f t="shared" si="1"/>
        <v>3300</v>
      </c>
      <c r="AM7" s="70">
        <f t="shared" si="1"/>
        <v>0</v>
      </c>
      <c r="AN7" s="70">
        <f t="shared" si="1"/>
        <v>2591881</v>
      </c>
      <c r="AO7" s="70">
        <f t="shared" si="1"/>
        <v>780090</v>
      </c>
      <c r="AP7" s="70">
        <f t="shared" si="1"/>
        <v>437734</v>
      </c>
      <c r="AQ7" s="70">
        <f t="shared" si="1"/>
        <v>93181</v>
      </c>
      <c r="AR7" s="70">
        <f t="shared" si="1"/>
        <v>249175</v>
      </c>
      <c r="AS7" s="70">
        <f t="shared" si="1"/>
        <v>0</v>
      </c>
      <c r="AT7" s="70">
        <f t="shared" si="1"/>
        <v>969740</v>
      </c>
      <c r="AU7" s="70">
        <f t="shared" si="1"/>
        <v>50083</v>
      </c>
      <c r="AV7" s="70">
        <f t="shared" si="1"/>
        <v>919657</v>
      </c>
      <c r="AW7" s="70">
        <f t="shared" si="1"/>
        <v>0</v>
      </c>
      <c r="AX7" s="70">
        <f t="shared" si="1"/>
        <v>7047</v>
      </c>
      <c r="AY7" s="70">
        <f t="shared" si="1"/>
        <v>833874</v>
      </c>
      <c r="AZ7" s="70">
        <f t="shared" si="1"/>
        <v>358572</v>
      </c>
      <c r="BA7" s="70">
        <f t="shared" si="1"/>
        <v>434906</v>
      </c>
      <c r="BB7" s="70">
        <f t="shared" si="1"/>
        <v>3738</v>
      </c>
      <c r="BC7" s="70">
        <f t="shared" si="1"/>
        <v>36658</v>
      </c>
      <c r="BD7" s="70">
        <f t="shared" si="1"/>
        <v>429849</v>
      </c>
      <c r="BE7" s="70">
        <f t="shared" si="1"/>
        <v>1130</v>
      </c>
      <c r="BF7" s="70">
        <f t="shared" si="1"/>
        <v>132935</v>
      </c>
      <c r="BG7" s="70">
        <f t="shared" si="1"/>
        <v>2740858</v>
      </c>
      <c r="BH7" s="70">
        <f t="shared" si="1"/>
        <v>655542</v>
      </c>
      <c r="BI7" s="70">
        <f t="shared" si="1"/>
        <v>638401</v>
      </c>
      <c r="BJ7" s="70">
        <f t="shared" si="1"/>
        <v>0</v>
      </c>
      <c r="BK7" s="70">
        <f t="shared" si="1"/>
        <v>611401</v>
      </c>
      <c r="BL7" s="70">
        <f t="shared" si="1"/>
        <v>19877</v>
      </c>
      <c r="BM7" s="70">
        <f t="shared" si="1"/>
        <v>7123</v>
      </c>
      <c r="BN7" s="70">
        <f t="shared" si="1"/>
        <v>17141</v>
      </c>
      <c r="BO7" s="70">
        <f t="shared" si="1"/>
        <v>0</v>
      </c>
      <c r="BP7" s="70">
        <f aca="true" t="shared" si="2" ref="BP7:CU7">SUM(BP8:BP29)</f>
        <v>17069195</v>
      </c>
      <c r="BQ7" s="70">
        <f t="shared" si="2"/>
        <v>5472745</v>
      </c>
      <c r="BR7" s="70">
        <f t="shared" si="2"/>
        <v>2330435</v>
      </c>
      <c r="BS7" s="70">
        <f t="shared" si="2"/>
        <v>2181298</v>
      </c>
      <c r="BT7" s="70">
        <f t="shared" si="2"/>
        <v>897271</v>
      </c>
      <c r="BU7" s="70">
        <f t="shared" si="2"/>
        <v>63741</v>
      </c>
      <c r="BV7" s="70">
        <f t="shared" si="2"/>
        <v>4540072</v>
      </c>
      <c r="BW7" s="70">
        <f t="shared" si="2"/>
        <v>521848</v>
      </c>
      <c r="BX7" s="70">
        <f t="shared" si="2"/>
        <v>3834563</v>
      </c>
      <c r="BY7" s="70">
        <f t="shared" si="2"/>
        <v>183661</v>
      </c>
      <c r="BZ7" s="70">
        <f t="shared" si="2"/>
        <v>55873</v>
      </c>
      <c r="CA7" s="70">
        <f t="shared" si="2"/>
        <v>6998608</v>
      </c>
      <c r="CB7" s="70">
        <f t="shared" si="2"/>
        <v>2513807</v>
      </c>
      <c r="CC7" s="70">
        <f t="shared" si="2"/>
        <v>3655897</v>
      </c>
      <c r="CD7" s="70">
        <f t="shared" si="2"/>
        <v>307227</v>
      </c>
      <c r="CE7" s="70">
        <f t="shared" si="2"/>
        <v>521677</v>
      </c>
      <c r="CF7" s="70">
        <f t="shared" si="2"/>
        <v>1606768</v>
      </c>
      <c r="CG7" s="70">
        <f t="shared" si="2"/>
        <v>1897</v>
      </c>
      <c r="CH7" s="70">
        <f t="shared" si="2"/>
        <v>544422</v>
      </c>
      <c r="CI7" s="70">
        <f t="shared" si="2"/>
        <v>18269159</v>
      </c>
    </row>
    <row r="8" spans="1:87" s="50" customFormat="1" ht="12" customHeight="1">
      <c r="A8" s="51" t="s">
        <v>337</v>
      </c>
      <c r="B8" s="64" t="s">
        <v>339</v>
      </c>
      <c r="C8" s="51" t="s">
        <v>340</v>
      </c>
      <c r="D8" s="72">
        <f aca="true" t="shared" si="3" ref="D8:D29">+SUM(E8,J8)</f>
        <v>97430</v>
      </c>
      <c r="E8" s="72">
        <f aca="true" t="shared" si="4" ref="E8:E29">+SUM(F8:I8)</f>
        <v>97430</v>
      </c>
      <c r="F8" s="72">
        <v>0</v>
      </c>
      <c r="G8" s="72">
        <v>79218</v>
      </c>
      <c r="H8" s="72">
        <v>15263</v>
      </c>
      <c r="I8" s="72">
        <v>2949</v>
      </c>
      <c r="J8" s="72">
        <v>0</v>
      </c>
      <c r="K8" s="73">
        <v>0</v>
      </c>
      <c r="L8" s="72">
        <f aca="true" t="shared" si="5" ref="L8:L29">+SUM(M8,R8,V8,W8,AC8)</f>
        <v>6374034</v>
      </c>
      <c r="M8" s="72">
        <f aca="true" t="shared" si="6" ref="M8:M29">+SUM(N8:Q8)</f>
        <v>2819789</v>
      </c>
      <c r="N8" s="72">
        <v>745354</v>
      </c>
      <c r="O8" s="72">
        <v>1582525</v>
      </c>
      <c r="P8" s="72">
        <v>446220</v>
      </c>
      <c r="Q8" s="72">
        <v>45690</v>
      </c>
      <c r="R8" s="72">
        <f aca="true" t="shared" si="7" ref="R8:R29">+SUM(S8:U8)</f>
        <v>1125495</v>
      </c>
      <c r="S8" s="72">
        <v>307549</v>
      </c>
      <c r="T8" s="72">
        <v>750360</v>
      </c>
      <c r="U8" s="72">
        <v>67586</v>
      </c>
      <c r="V8" s="72">
        <v>37409</v>
      </c>
      <c r="W8" s="72">
        <f aca="true" t="shared" si="8" ref="W8:W29">+SUM(X8:AA8)</f>
        <v>2391341</v>
      </c>
      <c r="X8" s="72">
        <v>395361</v>
      </c>
      <c r="Y8" s="72">
        <v>1877535</v>
      </c>
      <c r="Z8" s="72">
        <v>80299</v>
      </c>
      <c r="AA8" s="72">
        <v>38146</v>
      </c>
      <c r="AB8" s="73">
        <v>39433</v>
      </c>
      <c r="AC8" s="72">
        <v>0</v>
      </c>
      <c r="AD8" s="72">
        <v>47752</v>
      </c>
      <c r="AE8" s="72">
        <f aca="true" t="shared" si="9" ref="AE8:AE29">+SUM(D8,L8,AD8)</f>
        <v>6519216</v>
      </c>
      <c r="AF8" s="72">
        <f aca="true" t="shared" si="10" ref="AF8:AF29">+SUM(AG8,AL8)</f>
        <v>5273</v>
      </c>
      <c r="AG8" s="72">
        <f aca="true" t="shared" si="11" ref="AG8:AG29">+SUM(AH8:AK8)</f>
        <v>5273</v>
      </c>
      <c r="AH8" s="72">
        <v>0</v>
      </c>
      <c r="AI8" s="72">
        <v>5273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29">+SUM(AO8,AT8,AX8,AY8,BE8)</f>
        <v>483458</v>
      </c>
      <c r="AO8" s="72">
        <f aca="true" t="shared" si="13" ref="AO8:AO29">+SUM(AP8:AS8)</f>
        <v>221018</v>
      </c>
      <c r="AP8" s="72">
        <v>54393</v>
      </c>
      <c r="AQ8" s="72">
        <v>73992</v>
      </c>
      <c r="AR8" s="72">
        <v>92633</v>
      </c>
      <c r="AS8" s="72">
        <v>0</v>
      </c>
      <c r="AT8" s="72">
        <f aca="true" t="shared" si="14" ref="AT8:AT29">+SUM(AU8:AW8)</f>
        <v>228152</v>
      </c>
      <c r="AU8" s="72">
        <v>48280</v>
      </c>
      <c r="AV8" s="72">
        <v>179872</v>
      </c>
      <c r="AW8" s="72">
        <v>0</v>
      </c>
      <c r="AX8" s="72">
        <v>4305</v>
      </c>
      <c r="AY8" s="72">
        <f aca="true" t="shared" si="15" ref="AY8:AY29">+SUM(AZ8:BC8)</f>
        <v>29983</v>
      </c>
      <c r="AZ8" s="72">
        <v>1129</v>
      </c>
      <c r="BA8" s="72">
        <v>28854</v>
      </c>
      <c r="BB8" s="72">
        <v>0</v>
      </c>
      <c r="BC8" s="72">
        <v>0</v>
      </c>
      <c r="BD8" s="73">
        <v>22585</v>
      </c>
      <c r="BE8" s="72">
        <v>0</v>
      </c>
      <c r="BF8" s="72">
        <v>0</v>
      </c>
      <c r="BG8" s="72">
        <f aca="true" t="shared" si="16" ref="BG8:BG29">+SUM(BF8,AN8,AF8)</f>
        <v>488731</v>
      </c>
      <c r="BH8" s="72">
        <f aca="true" t="shared" si="17" ref="BH8:BH25">SUM(D8,AF8)</f>
        <v>102703</v>
      </c>
      <c r="BI8" s="72">
        <f aca="true" t="shared" si="18" ref="BI8:BI25">SUM(E8,AG8)</f>
        <v>102703</v>
      </c>
      <c r="BJ8" s="72">
        <f aca="true" t="shared" si="19" ref="BJ8:BJ25">SUM(F8,AH8)</f>
        <v>0</v>
      </c>
      <c r="BK8" s="72">
        <f aca="true" t="shared" si="20" ref="BK8:BK25">SUM(G8,AI8)</f>
        <v>84491</v>
      </c>
      <c r="BL8" s="72">
        <f aca="true" t="shared" si="21" ref="BL8:BL25">SUM(H8,AJ8)</f>
        <v>15263</v>
      </c>
      <c r="BM8" s="72">
        <f aca="true" t="shared" si="22" ref="BM8:BM25">SUM(I8,AK8)</f>
        <v>2949</v>
      </c>
      <c r="BN8" s="72">
        <f aca="true" t="shared" si="23" ref="BN8:BN25">SUM(J8,AL8)</f>
        <v>0</v>
      </c>
      <c r="BO8" s="73">
        <f aca="true" t="shared" si="24" ref="BO8:BO25">SUM(K8,AM8)</f>
        <v>0</v>
      </c>
      <c r="BP8" s="72">
        <f aca="true" t="shared" si="25" ref="BP8:BP25">SUM(L8,AN8)</f>
        <v>6857492</v>
      </c>
      <c r="BQ8" s="72">
        <f aca="true" t="shared" si="26" ref="BQ8:BQ25">SUM(M8,AO8)</f>
        <v>3040807</v>
      </c>
      <c r="BR8" s="72">
        <f aca="true" t="shared" si="27" ref="BR8:BR25">SUM(N8,AP8)</f>
        <v>799747</v>
      </c>
      <c r="BS8" s="72">
        <f aca="true" t="shared" si="28" ref="BS8:BS25">SUM(O8,AQ8)</f>
        <v>1656517</v>
      </c>
      <c r="BT8" s="72">
        <f aca="true" t="shared" si="29" ref="BT8:BT25">SUM(P8,AR8)</f>
        <v>538853</v>
      </c>
      <c r="BU8" s="72">
        <f aca="true" t="shared" si="30" ref="BU8:BU25">SUM(Q8,AS8)</f>
        <v>45690</v>
      </c>
      <c r="BV8" s="72">
        <f aca="true" t="shared" si="31" ref="BV8:BV25">SUM(R8,AT8)</f>
        <v>1353647</v>
      </c>
      <c r="BW8" s="72">
        <f aca="true" t="shared" si="32" ref="BW8:BW25">SUM(S8,AU8)</f>
        <v>355829</v>
      </c>
      <c r="BX8" s="72">
        <f aca="true" t="shared" si="33" ref="BX8:BX25">SUM(T8,AV8)</f>
        <v>930232</v>
      </c>
      <c r="BY8" s="72">
        <f aca="true" t="shared" si="34" ref="BY8:BY25">SUM(U8,AW8)</f>
        <v>67586</v>
      </c>
      <c r="BZ8" s="72">
        <f aca="true" t="shared" si="35" ref="BZ8:BZ25">SUM(V8,AX8)</f>
        <v>41714</v>
      </c>
      <c r="CA8" s="72">
        <f aca="true" t="shared" si="36" ref="CA8:CA25">SUM(W8,AY8)</f>
        <v>2421324</v>
      </c>
      <c r="CB8" s="72">
        <f aca="true" t="shared" si="37" ref="CB8:CB25">SUM(X8,AZ8)</f>
        <v>396490</v>
      </c>
      <c r="CC8" s="72">
        <f aca="true" t="shared" si="38" ref="CC8:CC25">SUM(Y8,BA8)</f>
        <v>1906389</v>
      </c>
      <c r="CD8" s="72">
        <f aca="true" t="shared" si="39" ref="CD8:CD25">SUM(Z8,BB8)</f>
        <v>80299</v>
      </c>
      <c r="CE8" s="72">
        <f aca="true" t="shared" si="40" ref="CE8:CE25">SUM(AA8,BC8)</f>
        <v>38146</v>
      </c>
      <c r="CF8" s="73">
        <f aca="true" t="shared" si="41" ref="CF8:CF25">SUM(AB8,BD8)</f>
        <v>62018</v>
      </c>
      <c r="CG8" s="72">
        <f aca="true" t="shared" si="42" ref="CG8:CG25">SUM(AC8,BE8)</f>
        <v>0</v>
      </c>
      <c r="CH8" s="72">
        <f aca="true" t="shared" si="43" ref="CH8:CH25">SUM(AD8,BF8)</f>
        <v>47752</v>
      </c>
      <c r="CI8" s="72">
        <f aca="true" t="shared" si="44" ref="CI8:CI25">SUM(AE8,BG8)</f>
        <v>7007947</v>
      </c>
    </row>
    <row r="9" spans="1:87" s="50" customFormat="1" ht="12" customHeight="1">
      <c r="A9" s="51" t="s">
        <v>337</v>
      </c>
      <c r="B9" s="64" t="s">
        <v>341</v>
      </c>
      <c r="C9" s="51" t="s">
        <v>342</v>
      </c>
      <c r="D9" s="72">
        <f t="shared" si="3"/>
        <v>8158</v>
      </c>
      <c r="E9" s="72">
        <f t="shared" si="4"/>
        <v>8158</v>
      </c>
      <c r="F9" s="72">
        <v>0</v>
      </c>
      <c r="G9" s="72">
        <v>0</v>
      </c>
      <c r="H9" s="72">
        <v>4614</v>
      </c>
      <c r="I9" s="72">
        <v>3544</v>
      </c>
      <c r="J9" s="72">
        <v>0</v>
      </c>
      <c r="K9" s="73">
        <v>0</v>
      </c>
      <c r="L9" s="72">
        <f t="shared" si="5"/>
        <v>760230</v>
      </c>
      <c r="M9" s="72">
        <f t="shared" si="6"/>
        <v>544000</v>
      </c>
      <c r="N9" s="72">
        <v>164609</v>
      </c>
      <c r="O9" s="72">
        <v>367520</v>
      </c>
      <c r="P9" s="72">
        <v>0</v>
      </c>
      <c r="Q9" s="72">
        <v>11871</v>
      </c>
      <c r="R9" s="72">
        <f t="shared" si="7"/>
        <v>101307</v>
      </c>
      <c r="S9" s="72">
        <v>98687</v>
      </c>
      <c r="T9" s="72">
        <v>0</v>
      </c>
      <c r="U9" s="72">
        <v>2620</v>
      </c>
      <c r="V9" s="72">
        <v>4135</v>
      </c>
      <c r="W9" s="72">
        <f t="shared" si="8"/>
        <v>110788</v>
      </c>
      <c r="X9" s="72">
        <v>96061</v>
      </c>
      <c r="Y9" s="72">
        <v>3369</v>
      </c>
      <c r="Z9" s="72">
        <v>0</v>
      </c>
      <c r="AA9" s="72">
        <v>11358</v>
      </c>
      <c r="AB9" s="73">
        <v>441225</v>
      </c>
      <c r="AC9" s="72">
        <v>0</v>
      </c>
      <c r="AD9" s="72">
        <v>0</v>
      </c>
      <c r="AE9" s="72">
        <f t="shared" si="9"/>
        <v>768388</v>
      </c>
      <c r="AF9" s="72">
        <f t="shared" si="10"/>
        <v>7448</v>
      </c>
      <c r="AG9" s="72">
        <f t="shared" si="11"/>
        <v>7448</v>
      </c>
      <c r="AH9" s="72">
        <v>0</v>
      </c>
      <c r="AI9" s="72">
        <v>7448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207469</v>
      </c>
      <c r="AO9" s="72">
        <f t="shared" si="13"/>
        <v>71079</v>
      </c>
      <c r="AP9" s="72">
        <v>25042</v>
      </c>
      <c r="AQ9" s="72">
        <v>18128</v>
      </c>
      <c r="AR9" s="72">
        <v>27909</v>
      </c>
      <c r="AS9" s="72">
        <v>0</v>
      </c>
      <c r="AT9" s="72">
        <f t="shared" si="14"/>
        <v>135324</v>
      </c>
      <c r="AU9" s="72">
        <v>662</v>
      </c>
      <c r="AV9" s="72">
        <v>134662</v>
      </c>
      <c r="AW9" s="72">
        <v>0</v>
      </c>
      <c r="AX9" s="72">
        <v>0</v>
      </c>
      <c r="AY9" s="72">
        <f t="shared" si="15"/>
        <v>1066</v>
      </c>
      <c r="AZ9" s="72">
        <v>0</v>
      </c>
      <c r="BA9" s="72">
        <v>0</v>
      </c>
      <c r="BB9" s="72">
        <v>0</v>
      </c>
      <c r="BC9" s="72">
        <v>1066</v>
      </c>
      <c r="BD9" s="73">
        <v>0</v>
      </c>
      <c r="BE9" s="72">
        <v>0</v>
      </c>
      <c r="BF9" s="72">
        <v>0</v>
      </c>
      <c r="BG9" s="72">
        <f t="shared" si="16"/>
        <v>214917</v>
      </c>
      <c r="BH9" s="72">
        <f t="shared" si="17"/>
        <v>15606</v>
      </c>
      <c r="BI9" s="72">
        <f t="shared" si="18"/>
        <v>15606</v>
      </c>
      <c r="BJ9" s="72">
        <f t="shared" si="19"/>
        <v>0</v>
      </c>
      <c r="BK9" s="72">
        <f t="shared" si="20"/>
        <v>7448</v>
      </c>
      <c r="BL9" s="72">
        <f t="shared" si="21"/>
        <v>4614</v>
      </c>
      <c r="BM9" s="72">
        <f t="shared" si="22"/>
        <v>3544</v>
      </c>
      <c r="BN9" s="72">
        <f t="shared" si="23"/>
        <v>0</v>
      </c>
      <c r="BO9" s="73">
        <f t="shared" si="24"/>
        <v>0</v>
      </c>
      <c r="BP9" s="72">
        <f t="shared" si="25"/>
        <v>967699</v>
      </c>
      <c r="BQ9" s="72">
        <f t="shared" si="26"/>
        <v>615079</v>
      </c>
      <c r="BR9" s="72">
        <f t="shared" si="27"/>
        <v>189651</v>
      </c>
      <c r="BS9" s="72">
        <f t="shared" si="28"/>
        <v>385648</v>
      </c>
      <c r="BT9" s="72">
        <f t="shared" si="29"/>
        <v>27909</v>
      </c>
      <c r="BU9" s="72">
        <f t="shared" si="30"/>
        <v>11871</v>
      </c>
      <c r="BV9" s="72">
        <f t="shared" si="31"/>
        <v>236631</v>
      </c>
      <c r="BW9" s="72">
        <f t="shared" si="32"/>
        <v>99349</v>
      </c>
      <c r="BX9" s="72">
        <f t="shared" si="33"/>
        <v>134662</v>
      </c>
      <c r="BY9" s="72">
        <f t="shared" si="34"/>
        <v>2620</v>
      </c>
      <c r="BZ9" s="72">
        <f t="shared" si="35"/>
        <v>4135</v>
      </c>
      <c r="CA9" s="72">
        <f t="shared" si="36"/>
        <v>111854</v>
      </c>
      <c r="CB9" s="72">
        <f t="shared" si="37"/>
        <v>96061</v>
      </c>
      <c r="CC9" s="72">
        <f t="shared" si="38"/>
        <v>3369</v>
      </c>
      <c r="CD9" s="72">
        <f t="shared" si="39"/>
        <v>0</v>
      </c>
      <c r="CE9" s="72">
        <f t="shared" si="40"/>
        <v>12424</v>
      </c>
      <c r="CF9" s="73">
        <f t="shared" si="41"/>
        <v>441225</v>
      </c>
      <c r="CG9" s="72">
        <f t="shared" si="42"/>
        <v>0</v>
      </c>
      <c r="CH9" s="72">
        <f t="shared" si="43"/>
        <v>0</v>
      </c>
      <c r="CI9" s="72">
        <f t="shared" si="44"/>
        <v>983305</v>
      </c>
    </row>
    <row r="10" spans="1:87" s="50" customFormat="1" ht="12" customHeight="1">
      <c r="A10" s="51" t="s">
        <v>337</v>
      </c>
      <c r="B10" s="64" t="s">
        <v>343</v>
      </c>
      <c r="C10" s="51" t="s">
        <v>344</v>
      </c>
      <c r="D10" s="72">
        <f t="shared" si="3"/>
        <v>69038</v>
      </c>
      <c r="E10" s="72">
        <f t="shared" si="4"/>
        <v>69038</v>
      </c>
      <c r="F10" s="72">
        <v>0</v>
      </c>
      <c r="G10" s="72">
        <v>68408</v>
      </c>
      <c r="H10" s="72">
        <v>0</v>
      </c>
      <c r="I10" s="72">
        <v>630</v>
      </c>
      <c r="J10" s="72">
        <v>0</v>
      </c>
      <c r="K10" s="73">
        <v>0</v>
      </c>
      <c r="L10" s="72">
        <f t="shared" si="5"/>
        <v>716570</v>
      </c>
      <c r="M10" s="72">
        <f t="shared" si="6"/>
        <v>90048</v>
      </c>
      <c r="N10" s="72">
        <v>90048</v>
      </c>
      <c r="O10" s="72">
        <v>0</v>
      </c>
      <c r="P10" s="72">
        <v>0</v>
      </c>
      <c r="Q10" s="72">
        <v>0</v>
      </c>
      <c r="R10" s="72">
        <f t="shared" si="7"/>
        <v>187751</v>
      </c>
      <c r="S10" s="72">
        <v>0</v>
      </c>
      <c r="T10" s="72">
        <v>181251</v>
      </c>
      <c r="U10" s="72">
        <v>6500</v>
      </c>
      <c r="V10" s="72">
        <v>0</v>
      </c>
      <c r="W10" s="72">
        <f t="shared" si="8"/>
        <v>438771</v>
      </c>
      <c r="X10" s="72">
        <v>157406</v>
      </c>
      <c r="Y10" s="72">
        <v>245472</v>
      </c>
      <c r="Z10" s="72">
        <v>24608</v>
      </c>
      <c r="AA10" s="72">
        <v>11285</v>
      </c>
      <c r="AB10" s="73">
        <v>0</v>
      </c>
      <c r="AC10" s="72">
        <v>0</v>
      </c>
      <c r="AD10" s="72">
        <v>12799</v>
      </c>
      <c r="AE10" s="72">
        <f t="shared" si="9"/>
        <v>798407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162560</v>
      </c>
      <c r="AO10" s="72">
        <f t="shared" si="13"/>
        <v>37116</v>
      </c>
      <c r="AP10" s="72">
        <v>36055</v>
      </c>
      <c r="AQ10" s="72">
        <v>1061</v>
      </c>
      <c r="AR10" s="72">
        <v>0</v>
      </c>
      <c r="AS10" s="72">
        <v>0</v>
      </c>
      <c r="AT10" s="72">
        <f t="shared" si="14"/>
        <v>259</v>
      </c>
      <c r="AU10" s="72">
        <v>179</v>
      </c>
      <c r="AV10" s="72">
        <v>80</v>
      </c>
      <c r="AW10" s="72">
        <v>0</v>
      </c>
      <c r="AX10" s="72">
        <v>0</v>
      </c>
      <c r="AY10" s="72">
        <f t="shared" si="15"/>
        <v>125185</v>
      </c>
      <c r="AZ10" s="72">
        <v>9807</v>
      </c>
      <c r="BA10" s="72">
        <v>108007</v>
      </c>
      <c r="BB10" s="72">
        <v>3738</v>
      </c>
      <c r="BC10" s="72">
        <v>3633</v>
      </c>
      <c r="BD10" s="73">
        <v>0</v>
      </c>
      <c r="BE10" s="72">
        <v>0</v>
      </c>
      <c r="BF10" s="72">
        <v>1498</v>
      </c>
      <c r="BG10" s="72">
        <f t="shared" si="16"/>
        <v>164058</v>
      </c>
      <c r="BH10" s="72">
        <f t="shared" si="17"/>
        <v>69038</v>
      </c>
      <c r="BI10" s="72">
        <f t="shared" si="18"/>
        <v>69038</v>
      </c>
      <c r="BJ10" s="72">
        <f t="shared" si="19"/>
        <v>0</v>
      </c>
      <c r="BK10" s="72">
        <f t="shared" si="20"/>
        <v>68408</v>
      </c>
      <c r="BL10" s="72">
        <f t="shared" si="21"/>
        <v>0</v>
      </c>
      <c r="BM10" s="72">
        <f t="shared" si="22"/>
        <v>630</v>
      </c>
      <c r="BN10" s="72">
        <f t="shared" si="23"/>
        <v>0</v>
      </c>
      <c r="BO10" s="73">
        <f t="shared" si="24"/>
        <v>0</v>
      </c>
      <c r="BP10" s="72">
        <f t="shared" si="25"/>
        <v>879130</v>
      </c>
      <c r="BQ10" s="72">
        <f t="shared" si="26"/>
        <v>127164</v>
      </c>
      <c r="BR10" s="72">
        <f t="shared" si="27"/>
        <v>126103</v>
      </c>
      <c r="BS10" s="72">
        <f t="shared" si="28"/>
        <v>1061</v>
      </c>
      <c r="BT10" s="72">
        <f t="shared" si="29"/>
        <v>0</v>
      </c>
      <c r="BU10" s="72">
        <f t="shared" si="30"/>
        <v>0</v>
      </c>
      <c r="BV10" s="72">
        <f t="shared" si="31"/>
        <v>188010</v>
      </c>
      <c r="BW10" s="72">
        <f t="shared" si="32"/>
        <v>179</v>
      </c>
      <c r="BX10" s="72">
        <f t="shared" si="33"/>
        <v>181331</v>
      </c>
      <c r="BY10" s="72">
        <f t="shared" si="34"/>
        <v>6500</v>
      </c>
      <c r="BZ10" s="72">
        <f t="shared" si="35"/>
        <v>0</v>
      </c>
      <c r="CA10" s="72">
        <f t="shared" si="36"/>
        <v>563956</v>
      </c>
      <c r="CB10" s="72">
        <f t="shared" si="37"/>
        <v>167213</v>
      </c>
      <c r="CC10" s="72">
        <f t="shared" si="38"/>
        <v>353479</v>
      </c>
      <c r="CD10" s="72">
        <f t="shared" si="39"/>
        <v>28346</v>
      </c>
      <c r="CE10" s="72">
        <f t="shared" si="40"/>
        <v>14918</v>
      </c>
      <c r="CF10" s="73">
        <f t="shared" si="41"/>
        <v>0</v>
      </c>
      <c r="CG10" s="72">
        <f t="shared" si="42"/>
        <v>0</v>
      </c>
      <c r="CH10" s="72">
        <f t="shared" si="43"/>
        <v>14297</v>
      </c>
      <c r="CI10" s="72">
        <f t="shared" si="44"/>
        <v>962465</v>
      </c>
    </row>
    <row r="11" spans="1:87" s="50" customFormat="1" ht="12" customHeight="1">
      <c r="A11" s="51" t="s">
        <v>337</v>
      </c>
      <c r="B11" s="64" t="s">
        <v>345</v>
      </c>
      <c r="C11" s="51" t="s">
        <v>346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856235</v>
      </c>
      <c r="M11" s="72">
        <f t="shared" si="6"/>
        <v>117366</v>
      </c>
      <c r="N11" s="72">
        <v>117366</v>
      </c>
      <c r="O11" s="72">
        <v>0</v>
      </c>
      <c r="P11" s="72">
        <v>0</v>
      </c>
      <c r="Q11" s="72">
        <v>0</v>
      </c>
      <c r="R11" s="72">
        <f t="shared" si="7"/>
        <v>61362</v>
      </c>
      <c r="S11" s="72">
        <v>438</v>
      </c>
      <c r="T11" s="72">
        <v>59264</v>
      </c>
      <c r="U11" s="72">
        <v>1660</v>
      </c>
      <c r="V11" s="72">
        <v>0</v>
      </c>
      <c r="W11" s="72">
        <f t="shared" si="8"/>
        <v>677507</v>
      </c>
      <c r="X11" s="72">
        <v>389984</v>
      </c>
      <c r="Y11" s="72">
        <v>277375</v>
      </c>
      <c r="Z11" s="72">
        <v>1615</v>
      </c>
      <c r="AA11" s="72">
        <v>8533</v>
      </c>
      <c r="AB11" s="73">
        <v>0</v>
      </c>
      <c r="AC11" s="72">
        <v>0</v>
      </c>
      <c r="AD11" s="72">
        <v>44013</v>
      </c>
      <c r="AE11" s="72">
        <f t="shared" si="9"/>
        <v>900248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349481</v>
      </c>
      <c r="AO11" s="72">
        <f t="shared" si="13"/>
        <v>53967</v>
      </c>
      <c r="AP11" s="72">
        <v>53967</v>
      </c>
      <c r="AQ11" s="72"/>
      <c r="AR11" s="72">
        <v>0</v>
      </c>
      <c r="AS11" s="72">
        <v>0</v>
      </c>
      <c r="AT11" s="72">
        <f t="shared" si="14"/>
        <v>47994</v>
      </c>
      <c r="AU11" s="72">
        <v>286</v>
      </c>
      <c r="AV11" s="72">
        <v>47708</v>
      </c>
      <c r="AW11" s="72">
        <v>0</v>
      </c>
      <c r="AX11" s="72">
        <v>0</v>
      </c>
      <c r="AY11" s="72">
        <f t="shared" si="15"/>
        <v>247520</v>
      </c>
      <c r="AZ11" s="72">
        <v>184284</v>
      </c>
      <c r="BA11" s="72">
        <v>63236</v>
      </c>
      <c r="BB11" s="72">
        <v>0</v>
      </c>
      <c r="BC11" s="72">
        <v>0</v>
      </c>
      <c r="BD11" s="73">
        <v>0</v>
      </c>
      <c r="BE11" s="72">
        <v>0</v>
      </c>
      <c r="BF11" s="72">
        <v>7599</v>
      </c>
      <c r="BG11" s="72">
        <f t="shared" si="16"/>
        <v>357080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1205716</v>
      </c>
      <c r="BQ11" s="72">
        <f t="shared" si="26"/>
        <v>171333</v>
      </c>
      <c r="BR11" s="72">
        <f t="shared" si="27"/>
        <v>171333</v>
      </c>
      <c r="BS11" s="72">
        <f t="shared" si="28"/>
        <v>0</v>
      </c>
      <c r="BT11" s="72">
        <f t="shared" si="29"/>
        <v>0</v>
      </c>
      <c r="BU11" s="72">
        <f t="shared" si="30"/>
        <v>0</v>
      </c>
      <c r="BV11" s="72">
        <f t="shared" si="31"/>
        <v>109356</v>
      </c>
      <c r="BW11" s="72">
        <f t="shared" si="32"/>
        <v>724</v>
      </c>
      <c r="BX11" s="72">
        <f t="shared" si="33"/>
        <v>106972</v>
      </c>
      <c r="BY11" s="72">
        <f t="shared" si="34"/>
        <v>1660</v>
      </c>
      <c r="BZ11" s="72">
        <f t="shared" si="35"/>
        <v>0</v>
      </c>
      <c r="CA11" s="72">
        <f t="shared" si="36"/>
        <v>925027</v>
      </c>
      <c r="CB11" s="72">
        <f t="shared" si="37"/>
        <v>574268</v>
      </c>
      <c r="CC11" s="72">
        <f t="shared" si="38"/>
        <v>340611</v>
      </c>
      <c r="CD11" s="72">
        <f t="shared" si="39"/>
        <v>1615</v>
      </c>
      <c r="CE11" s="72">
        <f t="shared" si="40"/>
        <v>8533</v>
      </c>
      <c r="CF11" s="73">
        <f t="shared" si="41"/>
        <v>0</v>
      </c>
      <c r="CG11" s="72">
        <f t="shared" si="42"/>
        <v>0</v>
      </c>
      <c r="CH11" s="72">
        <f t="shared" si="43"/>
        <v>51612</v>
      </c>
      <c r="CI11" s="72">
        <f t="shared" si="44"/>
        <v>1257328</v>
      </c>
    </row>
    <row r="12" spans="1:87" s="50" customFormat="1" ht="12" customHeight="1">
      <c r="A12" s="53" t="s">
        <v>337</v>
      </c>
      <c r="B12" s="54" t="s">
        <v>347</v>
      </c>
      <c r="C12" s="53" t="s">
        <v>348</v>
      </c>
      <c r="D12" s="74">
        <f t="shared" si="3"/>
        <v>102872</v>
      </c>
      <c r="E12" s="74">
        <f t="shared" si="4"/>
        <v>100632</v>
      </c>
      <c r="F12" s="74">
        <v>0</v>
      </c>
      <c r="G12" s="74">
        <v>100632</v>
      </c>
      <c r="H12" s="74">
        <v>0</v>
      </c>
      <c r="I12" s="74">
        <v>0</v>
      </c>
      <c r="J12" s="74">
        <v>2240</v>
      </c>
      <c r="K12" s="75">
        <v>0</v>
      </c>
      <c r="L12" s="74">
        <f t="shared" si="5"/>
        <v>1255701</v>
      </c>
      <c r="M12" s="74">
        <f t="shared" si="6"/>
        <v>261105</v>
      </c>
      <c r="N12" s="74">
        <v>174294</v>
      </c>
      <c r="O12" s="74">
        <v>51215</v>
      </c>
      <c r="P12" s="74">
        <v>35596</v>
      </c>
      <c r="Q12" s="74">
        <v>0</v>
      </c>
      <c r="R12" s="74">
        <f t="shared" si="7"/>
        <v>534898</v>
      </c>
      <c r="S12" s="74">
        <v>6918</v>
      </c>
      <c r="T12" s="74">
        <v>510458</v>
      </c>
      <c r="U12" s="74">
        <v>17522</v>
      </c>
      <c r="V12" s="74">
        <v>0</v>
      </c>
      <c r="W12" s="74">
        <f t="shared" si="8"/>
        <v>459698</v>
      </c>
      <c r="X12" s="74">
        <v>187422</v>
      </c>
      <c r="Y12" s="74">
        <v>248703</v>
      </c>
      <c r="Z12" s="74">
        <v>20396</v>
      </c>
      <c r="AA12" s="74">
        <v>3177</v>
      </c>
      <c r="AB12" s="75">
        <v>0</v>
      </c>
      <c r="AC12" s="74">
        <v>0</v>
      </c>
      <c r="AD12" s="74">
        <v>50139</v>
      </c>
      <c r="AE12" s="74">
        <f t="shared" si="9"/>
        <v>1408712</v>
      </c>
      <c r="AF12" s="74">
        <f t="shared" si="10"/>
        <v>3300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3300</v>
      </c>
      <c r="AM12" s="75">
        <v>0</v>
      </c>
      <c r="AN12" s="74">
        <f t="shared" si="12"/>
        <v>130419</v>
      </c>
      <c r="AO12" s="74">
        <f t="shared" si="13"/>
        <v>15805</v>
      </c>
      <c r="AP12" s="74">
        <v>15805</v>
      </c>
      <c r="AQ12" s="74">
        <v>0</v>
      </c>
      <c r="AR12" s="74">
        <v>0</v>
      </c>
      <c r="AS12" s="74">
        <v>0</v>
      </c>
      <c r="AT12" s="74">
        <f t="shared" si="14"/>
        <v>99075</v>
      </c>
      <c r="AU12" s="74">
        <v>676</v>
      </c>
      <c r="AV12" s="74">
        <v>98399</v>
      </c>
      <c r="AW12" s="74">
        <v>0</v>
      </c>
      <c r="AX12" s="74">
        <v>0</v>
      </c>
      <c r="AY12" s="74">
        <f t="shared" si="15"/>
        <v>15539</v>
      </c>
      <c r="AZ12" s="74">
        <v>20</v>
      </c>
      <c r="BA12" s="74">
        <v>15519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133719</v>
      </c>
      <c r="BH12" s="74">
        <f t="shared" si="17"/>
        <v>106172</v>
      </c>
      <c r="BI12" s="74">
        <f t="shared" si="18"/>
        <v>100632</v>
      </c>
      <c r="BJ12" s="74">
        <f t="shared" si="19"/>
        <v>0</v>
      </c>
      <c r="BK12" s="74">
        <f t="shared" si="20"/>
        <v>100632</v>
      </c>
      <c r="BL12" s="74">
        <f t="shared" si="21"/>
        <v>0</v>
      </c>
      <c r="BM12" s="74">
        <f t="shared" si="22"/>
        <v>0</v>
      </c>
      <c r="BN12" s="74">
        <f t="shared" si="23"/>
        <v>5540</v>
      </c>
      <c r="BO12" s="75">
        <f t="shared" si="24"/>
        <v>0</v>
      </c>
      <c r="BP12" s="74">
        <f t="shared" si="25"/>
        <v>1386120</v>
      </c>
      <c r="BQ12" s="74">
        <f t="shared" si="26"/>
        <v>276910</v>
      </c>
      <c r="BR12" s="74">
        <f t="shared" si="27"/>
        <v>190099</v>
      </c>
      <c r="BS12" s="74">
        <f t="shared" si="28"/>
        <v>51215</v>
      </c>
      <c r="BT12" s="74">
        <f t="shared" si="29"/>
        <v>35596</v>
      </c>
      <c r="BU12" s="74">
        <f t="shared" si="30"/>
        <v>0</v>
      </c>
      <c r="BV12" s="74">
        <f t="shared" si="31"/>
        <v>633973</v>
      </c>
      <c r="BW12" s="74">
        <f t="shared" si="32"/>
        <v>7594</v>
      </c>
      <c r="BX12" s="74">
        <f t="shared" si="33"/>
        <v>608857</v>
      </c>
      <c r="BY12" s="74">
        <f t="shared" si="34"/>
        <v>17522</v>
      </c>
      <c r="BZ12" s="74">
        <f t="shared" si="35"/>
        <v>0</v>
      </c>
      <c r="CA12" s="74">
        <f t="shared" si="36"/>
        <v>475237</v>
      </c>
      <c r="CB12" s="74">
        <f t="shared" si="37"/>
        <v>187442</v>
      </c>
      <c r="CC12" s="74">
        <f t="shared" si="38"/>
        <v>264222</v>
      </c>
      <c r="CD12" s="74">
        <f t="shared" si="39"/>
        <v>20396</v>
      </c>
      <c r="CE12" s="74">
        <f t="shared" si="40"/>
        <v>3177</v>
      </c>
      <c r="CF12" s="75">
        <f t="shared" si="41"/>
        <v>0</v>
      </c>
      <c r="CG12" s="74">
        <f t="shared" si="42"/>
        <v>0</v>
      </c>
      <c r="CH12" s="74">
        <f t="shared" si="43"/>
        <v>50139</v>
      </c>
      <c r="CI12" s="74">
        <f t="shared" si="44"/>
        <v>1542431</v>
      </c>
    </row>
    <row r="13" spans="1:87" s="50" customFormat="1" ht="12" customHeight="1">
      <c r="A13" s="53" t="s">
        <v>337</v>
      </c>
      <c r="B13" s="54" t="s">
        <v>349</v>
      </c>
      <c r="C13" s="53" t="s">
        <v>350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601420</v>
      </c>
      <c r="M13" s="74">
        <f t="shared" si="6"/>
        <v>124736</v>
      </c>
      <c r="N13" s="74">
        <v>87859</v>
      </c>
      <c r="O13" s="74"/>
      <c r="P13" s="74">
        <v>36877</v>
      </c>
      <c r="Q13" s="74">
        <v>0</v>
      </c>
      <c r="R13" s="74">
        <f t="shared" si="7"/>
        <v>45642</v>
      </c>
      <c r="S13" s="74">
        <v>4683</v>
      </c>
      <c r="T13" s="74">
        <v>13001</v>
      </c>
      <c r="U13" s="74">
        <v>27958</v>
      </c>
      <c r="V13" s="74">
        <v>2330</v>
      </c>
      <c r="W13" s="74">
        <f t="shared" si="8"/>
        <v>428712</v>
      </c>
      <c r="X13" s="74">
        <v>73338</v>
      </c>
      <c r="Y13" s="74">
        <v>56697</v>
      </c>
      <c r="Z13" s="74">
        <v>1605</v>
      </c>
      <c r="AA13" s="74">
        <v>297072</v>
      </c>
      <c r="AB13" s="75">
        <v>0</v>
      </c>
      <c r="AC13" s="74">
        <v>0</v>
      </c>
      <c r="AD13" s="74">
        <v>0</v>
      </c>
      <c r="AE13" s="74">
        <f t="shared" si="9"/>
        <v>601420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64506</v>
      </c>
      <c r="AO13" s="74">
        <f t="shared" si="13"/>
        <v>8803</v>
      </c>
      <c r="AP13" s="74">
        <v>8803</v>
      </c>
      <c r="AQ13" s="74">
        <v>0</v>
      </c>
      <c r="AR13" s="74">
        <v>0</v>
      </c>
      <c r="AS13" s="74">
        <v>0</v>
      </c>
      <c r="AT13" s="74">
        <f t="shared" si="14"/>
        <v>19373</v>
      </c>
      <c r="AU13" s="74">
        <v>0</v>
      </c>
      <c r="AV13" s="74">
        <v>19373</v>
      </c>
      <c r="AW13" s="74">
        <v>0</v>
      </c>
      <c r="AX13" s="74">
        <v>0</v>
      </c>
      <c r="AY13" s="74">
        <f t="shared" si="15"/>
        <v>36330</v>
      </c>
      <c r="AZ13" s="74">
        <v>0</v>
      </c>
      <c r="BA13" s="74">
        <v>36330</v>
      </c>
      <c r="BB13" s="74">
        <v>0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64506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665926</v>
      </c>
      <c r="BQ13" s="74">
        <f t="shared" si="26"/>
        <v>133539</v>
      </c>
      <c r="BR13" s="74">
        <f t="shared" si="27"/>
        <v>96662</v>
      </c>
      <c r="BS13" s="74">
        <f t="shared" si="28"/>
        <v>0</v>
      </c>
      <c r="BT13" s="74">
        <f t="shared" si="29"/>
        <v>36877</v>
      </c>
      <c r="BU13" s="74">
        <f t="shared" si="30"/>
        <v>0</v>
      </c>
      <c r="BV13" s="74">
        <f t="shared" si="31"/>
        <v>65015</v>
      </c>
      <c r="BW13" s="74">
        <f t="shared" si="32"/>
        <v>4683</v>
      </c>
      <c r="BX13" s="74">
        <f t="shared" si="33"/>
        <v>32374</v>
      </c>
      <c r="BY13" s="74">
        <f t="shared" si="34"/>
        <v>27958</v>
      </c>
      <c r="BZ13" s="74">
        <f t="shared" si="35"/>
        <v>2330</v>
      </c>
      <c r="CA13" s="74">
        <f t="shared" si="36"/>
        <v>465042</v>
      </c>
      <c r="CB13" s="74">
        <f t="shared" si="37"/>
        <v>73338</v>
      </c>
      <c r="CC13" s="74">
        <f t="shared" si="38"/>
        <v>93027</v>
      </c>
      <c r="CD13" s="74">
        <f t="shared" si="39"/>
        <v>1605</v>
      </c>
      <c r="CE13" s="74">
        <f t="shared" si="40"/>
        <v>297072</v>
      </c>
      <c r="CF13" s="75">
        <f t="shared" si="41"/>
        <v>0</v>
      </c>
      <c r="CG13" s="74">
        <f t="shared" si="42"/>
        <v>0</v>
      </c>
      <c r="CH13" s="74">
        <f t="shared" si="43"/>
        <v>0</v>
      </c>
      <c r="CI13" s="74">
        <f t="shared" si="44"/>
        <v>665926</v>
      </c>
    </row>
    <row r="14" spans="1:87" s="50" customFormat="1" ht="12" customHeight="1">
      <c r="A14" s="53" t="s">
        <v>337</v>
      </c>
      <c r="B14" s="54" t="s">
        <v>351</v>
      </c>
      <c r="C14" s="53" t="s">
        <v>352</v>
      </c>
      <c r="D14" s="74">
        <f t="shared" si="3"/>
        <v>74665</v>
      </c>
      <c r="E14" s="74">
        <f t="shared" si="4"/>
        <v>74665</v>
      </c>
      <c r="F14" s="74">
        <v>0</v>
      </c>
      <c r="G14" s="74">
        <v>74665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382211</v>
      </c>
      <c r="M14" s="74">
        <f t="shared" si="6"/>
        <v>85663</v>
      </c>
      <c r="N14" s="74">
        <v>85663</v>
      </c>
      <c r="O14" s="74">
        <v>0</v>
      </c>
      <c r="P14" s="74">
        <v>0</v>
      </c>
      <c r="Q14" s="74">
        <v>0</v>
      </c>
      <c r="R14" s="74">
        <f t="shared" si="7"/>
        <v>139750</v>
      </c>
      <c r="S14" s="74">
        <v>0</v>
      </c>
      <c r="T14" s="74">
        <v>137506</v>
      </c>
      <c r="U14" s="74">
        <v>2244</v>
      </c>
      <c r="V14" s="74">
        <v>0</v>
      </c>
      <c r="W14" s="74">
        <f t="shared" si="8"/>
        <v>156798</v>
      </c>
      <c r="X14" s="74">
        <v>79236</v>
      </c>
      <c r="Y14" s="74">
        <v>59353</v>
      </c>
      <c r="Z14" s="74">
        <v>299</v>
      </c>
      <c r="AA14" s="74">
        <v>17910</v>
      </c>
      <c r="AB14" s="75">
        <v>0</v>
      </c>
      <c r="AC14" s="74">
        <v>0</v>
      </c>
      <c r="AD14" s="74">
        <v>0</v>
      </c>
      <c r="AE14" s="74">
        <f t="shared" si="9"/>
        <v>456876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98297</v>
      </c>
      <c r="AO14" s="74">
        <f t="shared" si="13"/>
        <v>35733</v>
      </c>
      <c r="AP14" s="74">
        <v>35733</v>
      </c>
      <c r="AQ14" s="74">
        <v>0</v>
      </c>
      <c r="AR14" s="74">
        <v>0</v>
      </c>
      <c r="AS14" s="74">
        <v>0</v>
      </c>
      <c r="AT14" s="74">
        <f t="shared" si="14"/>
        <v>31726</v>
      </c>
      <c r="AU14" s="74">
        <v>0</v>
      </c>
      <c r="AV14" s="74">
        <v>31726</v>
      </c>
      <c r="AW14" s="74">
        <v>0</v>
      </c>
      <c r="AX14" s="74">
        <v>0</v>
      </c>
      <c r="AY14" s="74">
        <f t="shared" si="15"/>
        <v>30838</v>
      </c>
      <c r="AZ14" s="74">
        <v>23963</v>
      </c>
      <c r="BA14" s="74">
        <v>5142</v>
      </c>
      <c r="BB14" s="74">
        <v>0</v>
      </c>
      <c r="BC14" s="74">
        <v>1733</v>
      </c>
      <c r="BD14" s="75">
        <v>0</v>
      </c>
      <c r="BE14" s="74">
        <v>0</v>
      </c>
      <c r="BF14" s="74">
        <v>0</v>
      </c>
      <c r="BG14" s="74">
        <f t="shared" si="16"/>
        <v>98297</v>
      </c>
      <c r="BH14" s="74">
        <f t="shared" si="17"/>
        <v>74665</v>
      </c>
      <c r="BI14" s="74">
        <f t="shared" si="18"/>
        <v>74665</v>
      </c>
      <c r="BJ14" s="74">
        <f t="shared" si="19"/>
        <v>0</v>
      </c>
      <c r="BK14" s="74">
        <f t="shared" si="20"/>
        <v>74665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480508</v>
      </c>
      <c r="BQ14" s="74">
        <f t="shared" si="26"/>
        <v>121396</v>
      </c>
      <c r="BR14" s="74">
        <f t="shared" si="27"/>
        <v>121396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171476</v>
      </c>
      <c r="BW14" s="74">
        <f t="shared" si="32"/>
        <v>0</v>
      </c>
      <c r="BX14" s="74">
        <f t="shared" si="33"/>
        <v>169232</v>
      </c>
      <c r="BY14" s="74">
        <f t="shared" si="34"/>
        <v>2244</v>
      </c>
      <c r="BZ14" s="74">
        <f t="shared" si="35"/>
        <v>0</v>
      </c>
      <c r="CA14" s="74">
        <f t="shared" si="36"/>
        <v>187636</v>
      </c>
      <c r="CB14" s="74">
        <f t="shared" si="37"/>
        <v>103199</v>
      </c>
      <c r="CC14" s="74">
        <f t="shared" si="38"/>
        <v>64495</v>
      </c>
      <c r="CD14" s="74">
        <f t="shared" si="39"/>
        <v>299</v>
      </c>
      <c r="CE14" s="74">
        <f t="shared" si="40"/>
        <v>19643</v>
      </c>
      <c r="CF14" s="75">
        <f t="shared" si="41"/>
        <v>0</v>
      </c>
      <c r="CG14" s="74">
        <f t="shared" si="42"/>
        <v>0</v>
      </c>
      <c r="CH14" s="74">
        <f t="shared" si="43"/>
        <v>0</v>
      </c>
      <c r="CI14" s="74">
        <f t="shared" si="44"/>
        <v>555173</v>
      </c>
    </row>
    <row r="15" spans="1:87" s="50" customFormat="1" ht="12" customHeight="1">
      <c r="A15" s="53" t="s">
        <v>337</v>
      </c>
      <c r="B15" s="54" t="s">
        <v>353</v>
      </c>
      <c r="C15" s="53" t="s">
        <v>354</v>
      </c>
      <c r="D15" s="74">
        <f t="shared" si="3"/>
        <v>6353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6353</v>
      </c>
      <c r="K15" s="75">
        <v>0</v>
      </c>
      <c r="L15" s="74">
        <f t="shared" si="5"/>
        <v>332645</v>
      </c>
      <c r="M15" s="74">
        <f t="shared" si="6"/>
        <v>68294</v>
      </c>
      <c r="N15" s="74">
        <v>66996</v>
      </c>
      <c r="O15" s="74">
        <v>0</v>
      </c>
      <c r="P15" s="74">
        <v>1298</v>
      </c>
      <c r="Q15" s="74">
        <v>0</v>
      </c>
      <c r="R15" s="74">
        <f t="shared" si="7"/>
        <v>136148</v>
      </c>
      <c r="S15" s="74">
        <v>0</v>
      </c>
      <c r="T15" s="74">
        <v>134787</v>
      </c>
      <c r="U15" s="74">
        <v>1361</v>
      </c>
      <c r="V15" s="74">
        <v>0</v>
      </c>
      <c r="W15" s="74">
        <f t="shared" si="8"/>
        <v>128203</v>
      </c>
      <c r="X15" s="74">
        <v>117306</v>
      </c>
      <c r="Y15" s="74">
        <v>9862</v>
      </c>
      <c r="Z15" s="74">
        <v>1035</v>
      </c>
      <c r="AA15" s="74">
        <v>0</v>
      </c>
      <c r="AB15" s="75">
        <v>0</v>
      </c>
      <c r="AC15" s="74">
        <v>0</v>
      </c>
      <c r="AD15" s="74">
        <v>286</v>
      </c>
      <c r="AE15" s="74">
        <f t="shared" si="9"/>
        <v>339284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68221</v>
      </c>
      <c r="AO15" s="74">
        <f t="shared" si="13"/>
        <v>47047</v>
      </c>
      <c r="AP15" s="74">
        <v>42631</v>
      </c>
      <c r="AQ15" s="74">
        <v>0</v>
      </c>
      <c r="AR15" s="74">
        <v>4416</v>
      </c>
      <c r="AS15" s="74">
        <v>0</v>
      </c>
      <c r="AT15" s="74">
        <f t="shared" si="14"/>
        <v>18082</v>
      </c>
      <c r="AU15" s="74">
        <v>0</v>
      </c>
      <c r="AV15" s="74">
        <v>18082</v>
      </c>
      <c r="AW15" s="74">
        <v>0</v>
      </c>
      <c r="AX15" s="74">
        <v>0</v>
      </c>
      <c r="AY15" s="74">
        <f t="shared" si="15"/>
        <v>3092</v>
      </c>
      <c r="AZ15" s="74">
        <v>0</v>
      </c>
      <c r="BA15" s="74">
        <v>3092</v>
      </c>
      <c r="BB15" s="74">
        <v>0</v>
      </c>
      <c r="BC15" s="74">
        <v>0</v>
      </c>
      <c r="BD15" s="75">
        <v>0</v>
      </c>
      <c r="BE15" s="74">
        <v>0</v>
      </c>
      <c r="BF15" s="74">
        <v>96623</v>
      </c>
      <c r="BG15" s="74">
        <f t="shared" si="16"/>
        <v>164844</v>
      </c>
      <c r="BH15" s="74">
        <f t="shared" si="17"/>
        <v>6353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6353</v>
      </c>
      <c r="BO15" s="75">
        <f t="shared" si="24"/>
        <v>0</v>
      </c>
      <c r="BP15" s="74">
        <f t="shared" si="25"/>
        <v>400866</v>
      </c>
      <c r="BQ15" s="74">
        <f t="shared" si="26"/>
        <v>115341</v>
      </c>
      <c r="BR15" s="74">
        <f t="shared" si="27"/>
        <v>109627</v>
      </c>
      <c r="BS15" s="74">
        <f t="shared" si="28"/>
        <v>0</v>
      </c>
      <c r="BT15" s="74">
        <f t="shared" si="29"/>
        <v>5714</v>
      </c>
      <c r="BU15" s="74">
        <f t="shared" si="30"/>
        <v>0</v>
      </c>
      <c r="BV15" s="74">
        <f t="shared" si="31"/>
        <v>154230</v>
      </c>
      <c r="BW15" s="74">
        <f t="shared" si="32"/>
        <v>0</v>
      </c>
      <c r="BX15" s="74">
        <f t="shared" si="33"/>
        <v>152869</v>
      </c>
      <c r="BY15" s="74">
        <f t="shared" si="34"/>
        <v>1361</v>
      </c>
      <c r="BZ15" s="74">
        <f t="shared" si="35"/>
        <v>0</v>
      </c>
      <c r="CA15" s="74">
        <f t="shared" si="36"/>
        <v>131295</v>
      </c>
      <c r="CB15" s="74">
        <f t="shared" si="37"/>
        <v>117306</v>
      </c>
      <c r="CC15" s="74">
        <f t="shared" si="38"/>
        <v>12954</v>
      </c>
      <c r="CD15" s="74">
        <f t="shared" si="39"/>
        <v>1035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96909</v>
      </c>
      <c r="CI15" s="74">
        <f t="shared" si="44"/>
        <v>504128</v>
      </c>
    </row>
    <row r="16" spans="1:87" s="50" customFormat="1" ht="12" customHeight="1">
      <c r="A16" s="53" t="s">
        <v>337</v>
      </c>
      <c r="B16" s="54" t="s">
        <v>355</v>
      </c>
      <c r="C16" s="53" t="s">
        <v>356</v>
      </c>
      <c r="D16" s="74">
        <f t="shared" si="3"/>
        <v>85339</v>
      </c>
      <c r="E16" s="74">
        <f t="shared" si="4"/>
        <v>85339</v>
      </c>
      <c r="F16" s="74">
        <v>0</v>
      </c>
      <c r="G16" s="74">
        <v>85339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298388</v>
      </c>
      <c r="M16" s="74">
        <f t="shared" si="6"/>
        <v>32148</v>
      </c>
      <c r="N16" s="74">
        <v>31500</v>
      </c>
      <c r="O16" s="74">
        <v>648</v>
      </c>
      <c r="P16" s="74">
        <v>0</v>
      </c>
      <c r="Q16" s="74">
        <v>0</v>
      </c>
      <c r="R16" s="74">
        <f t="shared" si="7"/>
        <v>29927</v>
      </c>
      <c r="S16" s="74">
        <v>135</v>
      </c>
      <c r="T16" s="74">
        <v>29318</v>
      </c>
      <c r="U16" s="74">
        <v>474</v>
      </c>
      <c r="V16" s="74">
        <v>0</v>
      </c>
      <c r="W16" s="74">
        <f t="shared" si="8"/>
        <v>236313</v>
      </c>
      <c r="X16" s="74">
        <v>44548</v>
      </c>
      <c r="Y16" s="74">
        <v>48894</v>
      </c>
      <c r="Z16" s="74">
        <v>128466</v>
      </c>
      <c r="AA16" s="74">
        <v>14405</v>
      </c>
      <c r="AB16" s="75">
        <v>0</v>
      </c>
      <c r="AC16" s="74">
        <v>0</v>
      </c>
      <c r="AD16" s="74">
        <v>3045</v>
      </c>
      <c r="AE16" s="74">
        <f t="shared" si="9"/>
        <v>386772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93450</v>
      </c>
      <c r="AO16" s="74">
        <f t="shared" si="13"/>
        <v>3500</v>
      </c>
      <c r="AP16" s="74">
        <v>3500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89950</v>
      </c>
      <c r="AZ16" s="74">
        <v>0</v>
      </c>
      <c r="BA16" s="74">
        <v>89950</v>
      </c>
      <c r="BB16" s="74">
        <v>0</v>
      </c>
      <c r="BC16" s="74">
        <v>0</v>
      </c>
      <c r="BD16" s="75">
        <v>0</v>
      </c>
      <c r="BE16" s="74">
        <v>0</v>
      </c>
      <c r="BF16" s="74">
        <v>500</v>
      </c>
      <c r="BG16" s="74">
        <f t="shared" si="16"/>
        <v>93950</v>
      </c>
      <c r="BH16" s="74">
        <f t="shared" si="17"/>
        <v>85339</v>
      </c>
      <c r="BI16" s="74">
        <f t="shared" si="18"/>
        <v>85339</v>
      </c>
      <c r="BJ16" s="74">
        <f t="shared" si="19"/>
        <v>0</v>
      </c>
      <c r="BK16" s="74">
        <f t="shared" si="20"/>
        <v>85339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391838</v>
      </c>
      <c r="BQ16" s="74">
        <f t="shared" si="26"/>
        <v>35648</v>
      </c>
      <c r="BR16" s="74">
        <f t="shared" si="27"/>
        <v>35000</v>
      </c>
      <c r="BS16" s="74">
        <f t="shared" si="28"/>
        <v>648</v>
      </c>
      <c r="BT16" s="74">
        <f t="shared" si="29"/>
        <v>0</v>
      </c>
      <c r="BU16" s="74">
        <f t="shared" si="30"/>
        <v>0</v>
      </c>
      <c r="BV16" s="74">
        <f t="shared" si="31"/>
        <v>29927</v>
      </c>
      <c r="BW16" s="74">
        <f t="shared" si="32"/>
        <v>135</v>
      </c>
      <c r="BX16" s="74">
        <f t="shared" si="33"/>
        <v>29318</v>
      </c>
      <c r="BY16" s="74">
        <f t="shared" si="34"/>
        <v>474</v>
      </c>
      <c r="BZ16" s="74">
        <f t="shared" si="35"/>
        <v>0</v>
      </c>
      <c r="CA16" s="74">
        <f t="shared" si="36"/>
        <v>326263</v>
      </c>
      <c r="CB16" s="74">
        <f t="shared" si="37"/>
        <v>44548</v>
      </c>
      <c r="CC16" s="74">
        <f t="shared" si="38"/>
        <v>138844</v>
      </c>
      <c r="CD16" s="74">
        <f t="shared" si="39"/>
        <v>128466</v>
      </c>
      <c r="CE16" s="74">
        <f t="shared" si="40"/>
        <v>14405</v>
      </c>
      <c r="CF16" s="75">
        <f t="shared" si="41"/>
        <v>0</v>
      </c>
      <c r="CG16" s="74">
        <f t="shared" si="42"/>
        <v>0</v>
      </c>
      <c r="CH16" s="74">
        <f t="shared" si="43"/>
        <v>3545</v>
      </c>
      <c r="CI16" s="74">
        <f t="shared" si="44"/>
        <v>480722</v>
      </c>
    </row>
    <row r="17" spans="1:87" s="50" customFormat="1" ht="12" customHeight="1">
      <c r="A17" s="53" t="s">
        <v>337</v>
      </c>
      <c r="B17" s="54" t="s">
        <v>357</v>
      </c>
      <c r="C17" s="53" t="s">
        <v>358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132671</v>
      </c>
      <c r="M17" s="74">
        <f t="shared" si="6"/>
        <v>0</v>
      </c>
      <c r="N17" s="74">
        <v>0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132671</v>
      </c>
      <c r="X17" s="74">
        <v>132671</v>
      </c>
      <c r="Y17" s="74">
        <v>0</v>
      </c>
      <c r="Z17" s="74">
        <v>0</v>
      </c>
      <c r="AA17" s="74">
        <v>0</v>
      </c>
      <c r="AB17" s="75">
        <v>117595</v>
      </c>
      <c r="AC17" s="74">
        <v>0</v>
      </c>
      <c r="AD17" s="74">
        <v>0</v>
      </c>
      <c r="AE17" s="74">
        <f t="shared" si="9"/>
        <v>132671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107374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132671</v>
      </c>
      <c r="BQ17" s="74">
        <f t="shared" si="26"/>
        <v>0</v>
      </c>
      <c r="BR17" s="74">
        <f t="shared" si="27"/>
        <v>0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132671</v>
      </c>
      <c r="CB17" s="74">
        <f t="shared" si="37"/>
        <v>132671</v>
      </c>
      <c r="CC17" s="74">
        <f t="shared" si="38"/>
        <v>0</v>
      </c>
      <c r="CD17" s="74">
        <f t="shared" si="39"/>
        <v>0</v>
      </c>
      <c r="CE17" s="74">
        <f t="shared" si="40"/>
        <v>0</v>
      </c>
      <c r="CF17" s="75">
        <f t="shared" si="41"/>
        <v>224969</v>
      </c>
      <c r="CG17" s="74">
        <f t="shared" si="42"/>
        <v>0</v>
      </c>
      <c r="CH17" s="74">
        <f t="shared" si="43"/>
        <v>0</v>
      </c>
      <c r="CI17" s="74">
        <f t="shared" si="44"/>
        <v>132671</v>
      </c>
    </row>
    <row r="18" spans="1:87" s="50" customFormat="1" ht="12" customHeight="1">
      <c r="A18" s="53" t="s">
        <v>337</v>
      </c>
      <c r="B18" s="54" t="s">
        <v>359</v>
      </c>
      <c r="C18" s="53" t="s">
        <v>360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563652</v>
      </c>
      <c r="M18" s="74">
        <f t="shared" si="6"/>
        <v>190606</v>
      </c>
      <c r="N18" s="74">
        <v>190606</v>
      </c>
      <c r="O18" s="74">
        <v>0</v>
      </c>
      <c r="P18" s="74">
        <v>0</v>
      </c>
      <c r="Q18" s="74">
        <v>0</v>
      </c>
      <c r="R18" s="74">
        <f t="shared" si="7"/>
        <v>146739</v>
      </c>
      <c r="S18" s="74">
        <v>2395</v>
      </c>
      <c r="T18" s="74">
        <v>138642</v>
      </c>
      <c r="U18" s="74">
        <v>5702</v>
      </c>
      <c r="V18" s="74">
        <v>4952</v>
      </c>
      <c r="W18" s="74">
        <f t="shared" si="8"/>
        <v>221355</v>
      </c>
      <c r="X18" s="74">
        <v>123296</v>
      </c>
      <c r="Y18" s="74">
        <v>62401</v>
      </c>
      <c r="Z18" s="74">
        <v>0</v>
      </c>
      <c r="AA18" s="74">
        <v>35658</v>
      </c>
      <c r="AB18" s="75">
        <v>0</v>
      </c>
      <c r="AC18" s="74">
        <v>0</v>
      </c>
      <c r="AD18" s="74">
        <v>27429</v>
      </c>
      <c r="AE18" s="74">
        <f t="shared" si="9"/>
        <v>591081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319256</v>
      </c>
      <c r="AO18" s="74">
        <f t="shared" si="13"/>
        <v>100387</v>
      </c>
      <c r="AP18" s="74">
        <v>100387</v>
      </c>
      <c r="AQ18" s="74">
        <v>0</v>
      </c>
      <c r="AR18" s="74">
        <v>0</v>
      </c>
      <c r="AS18" s="74">
        <v>0</v>
      </c>
      <c r="AT18" s="74">
        <f t="shared" si="14"/>
        <v>83905</v>
      </c>
      <c r="AU18" s="74">
        <v>0</v>
      </c>
      <c r="AV18" s="74">
        <v>83905</v>
      </c>
      <c r="AW18" s="74">
        <v>0</v>
      </c>
      <c r="AX18" s="74">
        <v>0</v>
      </c>
      <c r="AY18" s="74">
        <f t="shared" si="15"/>
        <v>134964</v>
      </c>
      <c r="AZ18" s="74">
        <v>126622</v>
      </c>
      <c r="BA18" s="74"/>
      <c r="BB18" s="74">
        <v>0</v>
      </c>
      <c r="BC18" s="74">
        <v>8342</v>
      </c>
      <c r="BD18" s="75">
        <v>0</v>
      </c>
      <c r="BE18" s="74">
        <v>0</v>
      </c>
      <c r="BF18" s="74">
        <v>0</v>
      </c>
      <c r="BG18" s="74">
        <f t="shared" si="16"/>
        <v>319256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882908</v>
      </c>
      <c r="BQ18" s="74">
        <f t="shared" si="26"/>
        <v>290993</v>
      </c>
      <c r="BR18" s="74">
        <f t="shared" si="27"/>
        <v>290993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230644</v>
      </c>
      <c r="BW18" s="74">
        <f t="shared" si="32"/>
        <v>2395</v>
      </c>
      <c r="BX18" s="74">
        <f t="shared" si="33"/>
        <v>222547</v>
      </c>
      <c r="BY18" s="74">
        <f t="shared" si="34"/>
        <v>5702</v>
      </c>
      <c r="BZ18" s="74">
        <f t="shared" si="35"/>
        <v>4952</v>
      </c>
      <c r="CA18" s="74">
        <f t="shared" si="36"/>
        <v>356319</v>
      </c>
      <c r="CB18" s="74">
        <f t="shared" si="37"/>
        <v>249918</v>
      </c>
      <c r="CC18" s="74">
        <f t="shared" si="38"/>
        <v>62401</v>
      </c>
      <c r="CD18" s="74">
        <f t="shared" si="39"/>
        <v>0</v>
      </c>
      <c r="CE18" s="74">
        <f t="shared" si="40"/>
        <v>44000</v>
      </c>
      <c r="CF18" s="75">
        <f t="shared" si="41"/>
        <v>0</v>
      </c>
      <c r="CG18" s="74">
        <f t="shared" si="42"/>
        <v>0</v>
      </c>
      <c r="CH18" s="74">
        <f t="shared" si="43"/>
        <v>27429</v>
      </c>
      <c r="CI18" s="74">
        <f t="shared" si="44"/>
        <v>910337</v>
      </c>
    </row>
    <row r="19" spans="1:87" s="50" customFormat="1" ht="12" customHeight="1">
      <c r="A19" s="53" t="s">
        <v>337</v>
      </c>
      <c r="B19" s="54" t="s">
        <v>361</v>
      </c>
      <c r="C19" s="53" t="s">
        <v>362</v>
      </c>
      <c r="D19" s="74">
        <f t="shared" si="3"/>
        <v>73900</v>
      </c>
      <c r="E19" s="74">
        <f t="shared" si="4"/>
        <v>73900</v>
      </c>
      <c r="F19" s="74">
        <v>0</v>
      </c>
      <c r="G19" s="74">
        <v>73900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391081</v>
      </c>
      <c r="M19" s="74">
        <f t="shared" si="6"/>
        <v>127812</v>
      </c>
      <c r="N19" s="74">
        <v>22555</v>
      </c>
      <c r="O19" s="74">
        <v>0</v>
      </c>
      <c r="P19" s="74">
        <v>105257</v>
      </c>
      <c r="Q19" s="74">
        <v>0</v>
      </c>
      <c r="R19" s="74">
        <f t="shared" si="7"/>
        <v>138450</v>
      </c>
      <c r="S19" s="74">
        <v>32324</v>
      </c>
      <c r="T19" s="74">
        <v>106126</v>
      </c>
      <c r="U19" s="74">
        <v>0</v>
      </c>
      <c r="V19" s="74">
        <v>0</v>
      </c>
      <c r="W19" s="74">
        <f t="shared" si="8"/>
        <v>124819</v>
      </c>
      <c r="X19" s="74">
        <v>58215</v>
      </c>
      <c r="Y19" s="74">
        <v>10977</v>
      </c>
      <c r="Z19" s="74">
        <v>29478</v>
      </c>
      <c r="AA19" s="74">
        <v>26149</v>
      </c>
      <c r="AB19" s="75">
        <v>0</v>
      </c>
      <c r="AC19" s="74">
        <v>0</v>
      </c>
      <c r="AD19" s="74">
        <v>0</v>
      </c>
      <c r="AE19" s="74">
        <f t="shared" si="9"/>
        <v>464981</v>
      </c>
      <c r="AF19" s="74">
        <f t="shared" si="10"/>
        <v>21</v>
      </c>
      <c r="AG19" s="74">
        <f t="shared" si="11"/>
        <v>21</v>
      </c>
      <c r="AH19" s="74">
        <v>0</v>
      </c>
      <c r="AI19" s="74">
        <v>21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125209</v>
      </c>
      <c r="AO19" s="74">
        <f t="shared" si="13"/>
        <v>29669</v>
      </c>
      <c r="AP19" s="74">
        <v>7417</v>
      </c>
      <c r="AQ19" s="74">
        <v>0</v>
      </c>
      <c r="AR19" s="74">
        <v>22252</v>
      </c>
      <c r="AS19" s="74">
        <v>0</v>
      </c>
      <c r="AT19" s="74">
        <f t="shared" si="14"/>
        <v>73004</v>
      </c>
      <c r="AU19" s="74">
        <v>0</v>
      </c>
      <c r="AV19" s="74">
        <v>73004</v>
      </c>
      <c r="AW19" s="74">
        <v>0</v>
      </c>
      <c r="AX19" s="74">
        <v>0</v>
      </c>
      <c r="AY19" s="74">
        <f t="shared" si="15"/>
        <v>22536</v>
      </c>
      <c r="AZ19" s="74">
        <v>0</v>
      </c>
      <c r="BA19" s="74">
        <v>4157</v>
      </c>
      <c r="BB19" s="74">
        <v>0</v>
      </c>
      <c r="BC19" s="74">
        <v>18379</v>
      </c>
      <c r="BD19" s="75">
        <v>0</v>
      </c>
      <c r="BE19" s="74">
        <v>0</v>
      </c>
      <c r="BF19" s="74">
        <v>0</v>
      </c>
      <c r="BG19" s="74">
        <f t="shared" si="16"/>
        <v>125230</v>
      </c>
      <c r="BH19" s="74">
        <f t="shared" si="17"/>
        <v>73921</v>
      </c>
      <c r="BI19" s="74">
        <f t="shared" si="18"/>
        <v>73921</v>
      </c>
      <c r="BJ19" s="74">
        <f t="shared" si="19"/>
        <v>0</v>
      </c>
      <c r="BK19" s="74">
        <f t="shared" si="20"/>
        <v>73921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516290</v>
      </c>
      <c r="BQ19" s="74">
        <f t="shared" si="26"/>
        <v>157481</v>
      </c>
      <c r="BR19" s="74">
        <f t="shared" si="27"/>
        <v>29972</v>
      </c>
      <c r="BS19" s="74">
        <f t="shared" si="28"/>
        <v>0</v>
      </c>
      <c r="BT19" s="74">
        <f t="shared" si="29"/>
        <v>127509</v>
      </c>
      <c r="BU19" s="74">
        <f t="shared" si="30"/>
        <v>0</v>
      </c>
      <c r="BV19" s="74">
        <f t="shared" si="31"/>
        <v>211454</v>
      </c>
      <c r="BW19" s="74">
        <f t="shared" si="32"/>
        <v>32324</v>
      </c>
      <c r="BX19" s="74">
        <f t="shared" si="33"/>
        <v>179130</v>
      </c>
      <c r="BY19" s="74">
        <f t="shared" si="34"/>
        <v>0</v>
      </c>
      <c r="BZ19" s="74">
        <f t="shared" si="35"/>
        <v>0</v>
      </c>
      <c r="CA19" s="74">
        <f t="shared" si="36"/>
        <v>147355</v>
      </c>
      <c r="CB19" s="74">
        <f t="shared" si="37"/>
        <v>58215</v>
      </c>
      <c r="CC19" s="74">
        <f t="shared" si="38"/>
        <v>15134</v>
      </c>
      <c r="CD19" s="74">
        <f t="shared" si="39"/>
        <v>29478</v>
      </c>
      <c r="CE19" s="74">
        <f t="shared" si="40"/>
        <v>44528</v>
      </c>
      <c r="CF19" s="75">
        <f t="shared" si="41"/>
        <v>0</v>
      </c>
      <c r="CG19" s="74">
        <f t="shared" si="42"/>
        <v>0</v>
      </c>
      <c r="CH19" s="74">
        <f t="shared" si="43"/>
        <v>0</v>
      </c>
      <c r="CI19" s="74">
        <f t="shared" si="44"/>
        <v>590211</v>
      </c>
    </row>
    <row r="20" spans="1:87" s="50" customFormat="1" ht="12" customHeight="1">
      <c r="A20" s="53" t="s">
        <v>337</v>
      </c>
      <c r="B20" s="54" t="s">
        <v>363</v>
      </c>
      <c r="C20" s="53" t="s">
        <v>364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102028</v>
      </c>
      <c r="M20" s="74">
        <f t="shared" si="6"/>
        <v>40573</v>
      </c>
      <c r="N20" s="74">
        <v>36460</v>
      </c>
      <c r="O20" s="74">
        <v>4113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61455</v>
      </c>
      <c r="X20" s="74">
        <v>61455</v>
      </c>
      <c r="Y20" s="74">
        <v>0</v>
      </c>
      <c r="Z20" s="74">
        <v>0</v>
      </c>
      <c r="AA20" s="74">
        <v>0</v>
      </c>
      <c r="AB20" s="75">
        <v>301987</v>
      </c>
      <c r="AC20" s="74">
        <v>0</v>
      </c>
      <c r="AD20" s="74">
        <v>9058</v>
      </c>
      <c r="AE20" s="74">
        <f t="shared" si="9"/>
        <v>111086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17056</v>
      </c>
      <c r="AO20" s="74">
        <f t="shared" si="13"/>
        <v>4309</v>
      </c>
      <c r="AP20" s="74">
        <v>4309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12747</v>
      </c>
      <c r="AZ20" s="74">
        <v>12747</v>
      </c>
      <c r="BA20" s="74">
        <v>0</v>
      </c>
      <c r="BB20" s="74">
        <v>0</v>
      </c>
      <c r="BC20" s="74">
        <v>0</v>
      </c>
      <c r="BD20" s="75">
        <v>172966</v>
      </c>
      <c r="BE20" s="74">
        <v>0</v>
      </c>
      <c r="BF20" s="74">
        <v>1950</v>
      </c>
      <c r="BG20" s="74">
        <f t="shared" si="16"/>
        <v>19006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119084</v>
      </c>
      <c r="BQ20" s="74">
        <f t="shared" si="26"/>
        <v>44882</v>
      </c>
      <c r="BR20" s="74">
        <f t="shared" si="27"/>
        <v>40769</v>
      </c>
      <c r="BS20" s="74">
        <f t="shared" si="28"/>
        <v>4113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74202</v>
      </c>
      <c r="CB20" s="74">
        <f t="shared" si="37"/>
        <v>74202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474953</v>
      </c>
      <c r="CG20" s="74">
        <f t="shared" si="42"/>
        <v>0</v>
      </c>
      <c r="CH20" s="74">
        <f t="shared" si="43"/>
        <v>11008</v>
      </c>
      <c r="CI20" s="74">
        <f t="shared" si="44"/>
        <v>130092</v>
      </c>
    </row>
    <row r="21" spans="1:87" s="50" customFormat="1" ht="12" customHeight="1">
      <c r="A21" s="53" t="s">
        <v>337</v>
      </c>
      <c r="B21" s="54" t="s">
        <v>365</v>
      </c>
      <c r="C21" s="53" t="s">
        <v>366</v>
      </c>
      <c r="D21" s="74">
        <f t="shared" si="3"/>
        <v>99907</v>
      </c>
      <c r="E21" s="74">
        <f t="shared" si="4"/>
        <v>99907</v>
      </c>
      <c r="F21" s="74">
        <v>0</v>
      </c>
      <c r="G21" s="74">
        <v>99907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234560</v>
      </c>
      <c r="M21" s="74">
        <f t="shared" si="6"/>
        <v>20598</v>
      </c>
      <c r="N21" s="74">
        <v>6180</v>
      </c>
      <c r="O21" s="74">
        <v>0</v>
      </c>
      <c r="P21" s="74">
        <v>8238</v>
      </c>
      <c r="Q21" s="74">
        <v>6180</v>
      </c>
      <c r="R21" s="74">
        <f t="shared" si="7"/>
        <v>55676</v>
      </c>
      <c r="S21" s="74">
        <v>1119</v>
      </c>
      <c r="T21" s="74">
        <v>43124</v>
      </c>
      <c r="U21" s="74">
        <v>11433</v>
      </c>
      <c r="V21" s="74">
        <v>0</v>
      </c>
      <c r="W21" s="74">
        <f t="shared" si="8"/>
        <v>158286</v>
      </c>
      <c r="X21" s="74">
        <v>78483</v>
      </c>
      <c r="Y21" s="74">
        <v>63312</v>
      </c>
      <c r="Z21" s="74">
        <v>1162</v>
      </c>
      <c r="AA21" s="74">
        <v>15329</v>
      </c>
      <c r="AB21" s="75">
        <v>0</v>
      </c>
      <c r="AC21" s="74">
        <v>0</v>
      </c>
      <c r="AD21" s="74">
        <v>2605</v>
      </c>
      <c r="AE21" s="74">
        <f t="shared" si="9"/>
        <v>337072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51073</v>
      </c>
      <c r="AO21" s="74">
        <f t="shared" si="13"/>
        <v>16236</v>
      </c>
      <c r="AP21" s="74">
        <v>8490</v>
      </c>
      <c r="AQ21" s="74">
        <v>0</v>
      </c>
      <c r="AR21" s="74">
        <v>7746</v>
      </c>
      <c r="AS21" s="74">
        <v>0</v>
      </c>
      <c r="AT21" s="74">
        <f t="shared" si="14"/>
        <v>30087</v>
      </c>
      <c r="AU21" s="74">
        <v>0</v>
      </c>
      <c r="AV21" s="74">
        <v>30087</v>
      </c>
      <c r="AW21" s="74">
        <v>0</v>
      </c>
      <c r="AX21" s="74">
        <v>2742</v>
      </c>
      <c r="AY21" s="74">
        <f t="shared" si="15"/>
        <v>2008</v>
      </c>
      <c r="AZ21" s="74">
        <v>0</v>
      </c>
      <c r="BA21" s="74">
        <v>0</v>
      </c>
      <c r="BB21" s="74">
        <v>0</v>
      </c>
      <c r="BC21" s="74">
        <v>2008</v>
      </c>
      <c r="BD21" s="75">
        <v>0</v>
      </c>
      <c r="BE21" s="74">
        <v>0</v>
      </c>
      <c r="BF21" s="74">
        <v>2409</v>
      </c>
      <c r="BG21" s="74">
        <f t="shared" si="16"/>
        <v>53482</v>
      </c>
      <c r="BH21" s="74">
        <f t="shared" si="17"/>
        <v>99907</v>
      </c>
      <c r="BI21" s="74">
        <f t="shared" si="18"/>
        <v>99907</v>
      </c>
      <c r="BJ21" s="74">
        <f t="shared" si="19"/>
        <v>0</v>
      </c>
      <c r="BK21" s="74">
        <f t="shared" si="20"/>
        <v>99907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285633</v>
      </c>
      <c r="BQ21" s="74">
        <f t="shared" si="26"/>
        <v>36834</v>
      </c>
      <c r="BR21" s="74">
        <f t="shared" si="27"/>
        <v>14670</v>
      </c>
      <c r="BS21" s="74">
        <f t="shared" si="28"/>
        <v>0</v>
      </c>
      <c r="BT21" s="74">
        <f t="shared" si="29"/>
        <v>15984</v>
      </c>
      <c r="BU21" s="74">
        <f t="shared" si="30"/>
        <v>6180</v>
      </c>
      <c r="BV21" s="74">
        <f t="shared" si="31"/>
        <v>85763</v>
      </c>
      <c r="BW21" s="74">
        <f t="shared" si="32"/>
        <v>1119</v>
      </c>
      <c r="BX21" s="74">
        <f t="shared" si="33"/>
        <v>73211</v>
      </c>
      <c r="BY21" s="74">
        <f t="shared" si="34"/>
        <v>11433</v>
      </c>
      <c r="BZ21" s="74">
        <f t="shared" si="35"/>
        <v>2742</v>
      </c>
      <c r="CA21" s="74">
        <f t="shared" si="36"/>
        <v>160294</v>
      </c>
      <c r="CB21" s="74">
        <f t="shared" si="37"/>
        <v>78483</v>
      </c>
      <c r="CC21" s="74">
        <f t="shared" si="38"/>
        <v>63312</v>
      </c>
      <c r="CD21" s="74">
        <f t="shared" si="39"/>
        <v>1162</v>
      </c>
      <c r="CE21" s="74">
        <f t="shared" si="40"/>
        <v>17337</v>
      </c>
      <c r="CF21" s="75">
        <f t="shared" si="41"/>
        <v>0</v>
      </c>
      <c r="CG21" s="74">
        <f t="shared" si="42"/>
        <v>0</v>
      </c>
      <c r="CH21" s="74">
        <f t="shared" si="43"/>
        <v>5014</v>
      </c>
      <c r="CI21" s="74">
        <f t="shared" si="44"/>
        <v>390554</v>
      </c>
    </row>
    <row r="22" spans="1:87" s="50" customFormat="1" ht="12" customHeight="1">
      <c r="A22" s="53" t="s">
        <v>337</v>
      </c>
      <c r="B22" s="54" t="s">
        <v>367</v>
      </c>
      <c r="C22" s="53" t="s">
        <v>368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67015</v>
      </c>
      <c r="M22" s="74">
        <f t="shared" si="6"/>
        <v>28640</v>
      </c>
      <c r="N22" s="74">
        <v>0</v>
      </c>
      <c r="O22" s="74">
        <v>14030</v>
      </c>
      <c r="P22" s="74">
        <v>14610</v>
      </c>
      <c r="Q22" s="74">
        <v>0</v>
      </c>
      <c r="R22" s="74">
        <f t="shared" si="7"/>
        <v>27718</v>
      </c>
      <c r="S22" s="74">
        <v>831</v>
      </c>
      <c r="T22" s="74">
        <v>26887</v>
      </c>
      <c r="U22" s="74">
        <v>0</v>
      </c>
      <c r="V22" s="74">
        <v>0</v>
      </c>
      <c r="W22" s="74">
        <f t="shared" si="8"/>
        <v>10657</v>
      </c>
      <c r="X22" s="74">
        <v>0</v>
      </c>
      <c r="Y22" s="74">
        <v>0</v>
      </c>
      <c r="Z22" s="74">
        <v>8182</v>
      </c>
      <c r="AA22" s="74">
        <v>2475</v>
      </c>
      <c r="AB22" s="75">
        <v>0</v>
      </c>
      <c r="AC22" s="74">
        <v>0</v>
      </c>
      <c r="AD22" s="74">
        <v>0</v>
      </c>
      <c r="AE22" s="74">
        <f t="shared" si="9"/>
        <v>67015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5827</v>
      </c>
      <c r="AO22" s="74">
        <f t="shared" si="13"/>
        <v>4031</v>
      </c>
      <c r="AP22" s="74">
        <v>0</v>
      </c>
      <c r="AQ22" s="74">
        <v>0</v>
      </c>
      <c r="AR22" s="74">
        <v>4031</v>
      </c>
      <c r="AS22" s="74">
        <v>0</v>
      </c>
      <c r="AT22" s="74">
        <f t="shared" si="14"/>
        <v>1755</v>
      </c>
      <c r="AU22" s="74">
        <v>0</v>
      </c>
      <c r="AV22" s="74">
        <v>1755</v>
      </c>
      <c r="AW22" s="74">
        <v>0</v>
      </c>
      <c r="AX22" s="74">
        <v>0</v>
      </c>
      <c r="AY22" s="74">
        <f t="shared" si="15"/>
        <v>41</v>
      </c>
      <c r="AZ22" s="74">
        <v>0</v>
      </c>
      <c r="BA22" s="74">
        <v>0</v>
      </c>
      <c r="BB22" s="74">
        <v>0</v>
      </c>
      <c r="BC22" s="74">
        <v>41</v>
      </c>
      <c r="BD22" s="75">
        <v>0</v>
      </c>
      <c r="BE22" s="74">
        <v>0</v>
      </c>
      <c r="BF22" s="74">
        <v>0</v>
      </c>
      <c r="BG22" s="74">
        <f t="shared" si="16"/>
        <v>5827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72842</v>
      </c>
      <c r="BQ22" s="74">
        <f t="shared" si="26"/>
        <v>32671</v>
      </c>
      <c r="BR22" s="74">
        <f t="shared" si="27"/>
        <v>0</v>
      </c>
      <c r="BS22" s="74">
        <f t="shared" si="28"/>
        <v>14030</v>
      </c>
      <c r="BT22" s="74">
        <f t="shared" si="29"/>
        <v>18641</v>
      </c>
      <c r="BU22" s="74">
        <f t="shared" si="30"/>
        <v>0</v>
      </c>
      <c r="BV22" s="74">
        <f t="shared" si="31"/>
        <v>29473</v>
      </c>
      <c r="BW22" s="74">
        <f t="shared" si="32"/>
        <v>831</v>
      </c>
      <c r="BX22" s="74">
        <f t="shared" si="33"/>
        <v>28642</v>
      </c>
      <c r="BY22" s="74">
        <f t="shared" si="34"/>
        <v>0</v>
      </c>
      <c r="BZ22" s="74">
        <f t="shared" si="35"/>
        <v>0</v>
      </c>
      <c r="CA22" s="74">
        <f t="shared" si="36"/>
        <v>10698</v>
      </c>
      <c r="CB22" s="74">
        <f t="shared" si="37"/>
        <v>0</v>
      </c>
      <c r="CC22" s="74">
        <f t="shared" si="38"/>
        <v>0</v>
      </c>
      <c r="CD22" s="74">
        <f t="shared" si="39"/>
        <v>8182</v>
      </c>
      <c r="CE22" s="74">
        <f t="shared" si="40"/>
        <v>2516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72842</v>
      </c>
    </row>
    <row r="23" spans="1:87" s="50" customFormat="1" ht="12" customHeight="1">
      <c r="A23" s="53" t="s">
        <v>337</v>
      </c>
      <c r="B23" s="54" t="s">
        <v>369</v>
      </c>
      <c r="C23" s="53" t="s">
        <v>370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92716</v>
      </c>
      <c r="M23" s="74">
        <f t="shared" si="6"/>
        <v>19903</v>
      </c>
      <c r="N23" s="74">
        <v>19903</v>
      </c>
      <c r="O23" s="74">
        <v>0</v>
      </c>
      <c r="P23" s="74">
        <v>0</v>
      </c>
      <c r="Q23" s="74">
        <v>0</v>
      </c>
      <c r="R23" s="74">
        <f t="shared" si="7"/>
        <v>363</v>
      </c>
      <c r="S23" s="74">
        <v>363</v>
      </c>
      <c r="T23" s="74">
        <v>0</v>
      </c>
      <c r="U23" s="74">
        <v>0</v>
      </c>
      <c r="V23" s="74">
        <v>0</v>
      </c>
      <c r="W23" s="74">
        <f t="shared" si="8"/>
        <v>72450</v>
      </c>
      <c r="X23" s="74">
        <v>72450</v>
      </c>
      <c r="Y23" s="74">
        <v>0</v>
      </c>
      <c r="Z23" s="74">
        <v>0</v>
      </c>
      <c r="AA23" s="74">
        <v>0</v>
      </c>
      <c r="AB23" s="75">
        <v>91810</v>
      </c>
      <c r="AC23" s="74">
        <v>0</v>
      </c>
      <c r="AD23" s="74">
        <v>0</v>
      </c>
      <c r="AE23" s="74">
        <f t="shared" si="9"/>
        <v>92716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49595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92716</v>
      </c>
      <c r="BQ23" s="74">
        <f t="shared" si="26"/>
        <v>19903</v>
      </c>
      <c r="BR23" s="74">
        <f t="shared" si="27"/>
        <v>19903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363</v>
      </c>
      <c r="BW23" s="74">
        <f t="shared" si="32"/>
        <v>363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72450</v>
      </c>
      <c r="CB23" s="74">
        <f t="shared" si="37"/>
        <v>72450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141405</v>
      </c>
      <c r="CG23" s="74">
        <f t="shared" si="42"/>
        <v>0</v>
      </c>
      <c r="CH23" s="74">
        <f t="shared" si="43"/>
        <v>0</v>
      </c>
      <c r="CI23" s="74">
        <f t="shared" si="44"/>
        <v>92716</v>
      </c>
    </row>
    <row r="24" spans="1:87" s="50" customFormat="1" ht="12" customHeight="1">
      <c r="A24" s="53" t="s">
        <v>337</v>
      </c>
      <c r="B24" s="54" t="s">
        <v>371</v>
      </c>
      <c r="C24" s="53" t="s">
        <v>372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48470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48470</v>
      </c>
      <c r="X24" s="74">
        <v>48470</v>
      </c>
      <c r="Y24" s="74">
        <v>0</v>
      </c>
      <c r="Z24" s="74">
        <v>0</v>
      </c>
      <c r="AA24" s="74">
        <v>0</v>
      </c>
      <c r="AB24" s="75">
        <v>78905</v>
      </c>
      <c r="AC24" s="74">
        <v>0</v>
      </c>
      <c r="AD24" s="74">
        <v>0</v>
      </c>
      <c r="AE24" s="74">
        <f t="shared" si="9"/>
        <v>48470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33498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48470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48470</v>
      </c>
      <c r="CB24" s="74">
        <f t="shared" si="37"/>
        <v>48470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112403</v>
      </c>
      <c r="CG24" s="74">
        <f t="shared" si="42"/>
        <v>0</v>
      </c>
      <c r="CH24" s="74">
        <f t="shared" si="43"/>
        <v>0</v>
      </c>
      <c r="CI24" s="74">
        <f t="shared" si="44"/>
        <v>48470</v>
      </c>
    </row>
    <row r="25" spans="1:87" s="50" customFormat="1" ht="12" customHeight="1">
      <c r="A25" s="53" t="s">
        <v>337</v>
      </c>
      <c r="B25" s="54" t="s">
        <v>373</v>
      </c>
      <c r="C25" s="53" t="s">
        <v>374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39533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39533</v>
      </c>
      <c r="X25" s="74">
        <v>39533</v>
      </c>
      <c r="Y25" s="74">
        <v>0</v>
      </c>
      <c r="Z25" s="74">
        <v>0</v>
      </c>
      <c r="AA25" s="74">
        <v>0</v>
      </c>
      <c r="AB25" s="75">
        <v>105964</v>
      </c>
      <c r="AC25" s="74">
        <v>0</v>
      </c>
      <c r="AD25" s="74">
        <v>0</v>
      </c>
      <c r="AE25" s="74">
        <f t="shared" si="9"/>
        <v>39533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43831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39533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39533</v>
      </c>
      <c r="CB25" s="74">
        <f t="shared" si="37"/>
        <v>39533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149795</v>
      </c>
      <c r="CG25" s="74">
        <f t="shared" si="42"/>
        <v>0</v>
      </c>
      <c r="CH25" s="74">
        <f t="shared" si="43"/>
        <v>0</v>
      </c>
      <c r="CI25" s="74">
        <f t="shared" si="44"/>
        <v>39533</v>
      </c>
    </row>
    <row r="26" spans="1:87" s="50" customFormat="1" ht="12" customHeight="1">
      <c r="A26" s="53" t="s">
        <v>337</v>
      </c>
      <c r="B26" s="54" t="s">
        <v>375</v>
      </c>
      <c r="C26" s="53" t="s">
        <v>376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144039</v>
      </c>
      <c r="M26" s="74">
        <f t="shared" si="6"/>
        <v>99352</v>
      </c>
      <c r="N26" s="74">
        <v>31286</v>
      </c>
      <c r="O26" s="74">
        <v>68066</v>
      </c>
      <c r="P26" s="74">
        <v>0</v>
      </c>
      <c r="Q26" s="74">
        <v>0</v>
      </c>
      <c r="R26" s="74">
        <f t="shared" si="7"/>
        <v>16323</v>
      </c>
      <c r="S26" s="74">
        <v>16323</v>
      </c>
      <c r="T26" s="74">
        <v>0</v>
      </c>
      <c r="U26" s="74">
        <v>0</v>
      </c>
      <c r="V26" s="74">
        <v>0</v>
      </c>
      <c r="W26" s="74">
        <f t="shared" si="8"/>
        <v>28364</v>
      </c>
      <c r="X26" s="74">
        <v>0</v>
      </c>
      <c r="Y26" s="74">
        <v>28364</v>
      </c>
      <c r="Z26" s="74">
        <v>0</v>
      </c>
      <c r="AA26" s="74">
        <v>0</v>
      </c>
      <c r="AB26" s="75">
        <v>0</v>
      </c>
      <c r="AC26" s="74">
        <v>0</v>
      </c>
      <c r="AD26" s="74">
        <v>214280</v>
      </c>
      <c r="AE26" s="74">
        <f t="shared" si="9"/>
        <v>358319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178988</v>
      </c>
      <c r="AO26" s="74">
        <f t="shared" si="13"/>
        <v>47745</v>
      </c>
      <c r="AP26" s="74">
        <v>17599</v>
      </c>
      <c r="AQ26" s="74">
        <v>0</v>
      </c>
      <c r="AR26" s="74">
        <v>30146</v>
      </c>
      <c r="AS26" s="74">
        <v>0</v>
      </c>
      <c r="AT26" s="74">
        <f t="shared" si="14"/>
        <v>57853</v>
      </c>
      <c r="AU26" s="74">
        <v>0</v>
      </c>
      <c r="AV26" s="74">
        <v>57853</v>
      </c>
      <c r="AW26" s="74">
        <v>0</v>
      </c>
      <c r="AX26" s="74">
        <v>0</v>
      </c>
      <c r="AY26" s="74">
        <f t="shared" si="15"/>
        <v>73390</v>
      </c>
      <c r="AZ26" s="74">
        <v>0</v>
      </c>
      <c r="BA26" s="74">
        <v>73390</v>
      </c>
      <c r="BB26" s="74">
        <v>0</v>
      </c>
      <c r="BC26" s="74">
        <v>0</v>
      </c>
      <c r="BD26" s="75">
        <v>0</v>
      </c>
      <c r="BE26" s="74">
        <v>0</v>
      </c>
      <c r="BF26" s="74">
        <v>16563</v>
      </c>
      <c r="BG26" s="74">
        <f t="shared" si="16"/>
        <v>195551</v>
      </c>
      <c r="BH26" s="74">
        <f aca="true" t="shared" si="45" ref="BH26:BN29">SUM(D26,AF26)</f>
        <v>0</v>
      </c>
      <c r="BI26" s="74">
        <f t="shared" si="45"/>
        <v>0</v>
      </c>
      <c r="BJ26" s="74">
        <f t="shared" si="45"/>
        <v>0</v>
      </c>
      <c r="BK26" s="74">
        <f t="shared" si="45"/>
        <v>0</v>
      </c>
      <c r="BL26" s="74">
        <f t="shared" si="45"/>
        <v>0</v>
      </c>
      <c r="BM26" s="74">
        <f t="shared" si="45"/>
        <v>0</v>
      </c>
      <c r="BN26" s="74">
        <f t="shared" si="45"/>
        <v>0</v>
      </c>
      <c r="BO26" s="75">
        <v>0</v>
      </c>
      <c r="BP26" s="74">
        <f aca="true" t="shared" si="46" ref="BP26:CE29">SUM(L26,AN26)</f>
        <v>323027</v>
      </c>
      <c r="BQ26" s="74">
        <f t="shared" si="46"/>
        <v>147097</v>
      </c>
      <c r="BR26" s="74">
        <f t="shared" si="46"/>
        <v>48885</v>
      </c>
      <c r="BS26" s="74">
        <f t="shared" si="46"/>
        <v>68066</v>
      </c>
      <c r="BT26" s="74">
        <f t="shared" si="46"/>
        <v>30146</v>
      </c>
      <c r="BU26" s="74">
        <f t="shared" si="46"/>
        <v>0</v>
      </c>
      <c r="BV26" s="74">
        <f t="shared" si="46"/>
        <v>74176</v>
      </c>
      <c r="BW26" s="74">
        <f t="shared" si="46"/>
        <v>16323</v>
      </c>
      <c r="BX26" s="74">
        <f t="shared" si="46"/>
        <v>57853</v>
      </c>
      <c r="BY26" s="74">
        <f t="shared" si="46"/>
        <v>0</v>
      </c>
      <c r="BZ26" s="74">
        <f t="shared" si="46"/>
        <v>0</v>
      </c>
      <c r="CA26" s="74">
        <f t="shared" si="46"/>
        <v>101754</v>
      </c>
      <c r="CB26" s="74">
        <f t="shared" si="46"/>
        <v>0</v>
      </c>
      <c r="CC26" s="74">
        <f t="shared" si="46"/>
        <v>101754</v>
      </c>
      <c r="CD26" s="74">
        <f t="shared" si="46"/>
        <v>0</v>
      </c>
      <c r="CE26" s="74">
        <f t="shared" si="46"/>
        <v>0</v>
      </c>
      <c r="CF26" s="75">
        <v>0</v>
      </c>
      <c r="CG26" s="74">
        <f aca="true" t="shared" si="47" ref="CG26:CI29">SUM(AC26,BE26)</f>
        <v>0</v>
      </c>
      <c r="CH26" s="74">
        <f t="shared" si="47"/>
        <v>230843</v>
      </c>
      <c r="CI26" s="74">
        <f t="shared" si="47"/>
        <v>553870</v>
      </c>
    </row>
    <row r="27" spans="1:87" s="50" customFormat="1" ht="12" customHeight="1">
      <c r="A27" s="53" t="s">
        <v>337</v>
      </c>
      <c r="B27" s="54" t="s">
        <v>377</v>
      </c>
      <c r="C27" s="53" t="s">
        <v>378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155858</v>
      </c>
      <c r="AO27" s="74">
        <f t="shared" si="13"/>
        <v>61009</v>
      </c>
      <c r="AP27" s="74">
        <v>23603</v>
      </c>
      <c r="AQ27" s="74">
        <v>0</v>
      </c>
      <c r="AR27" s="74">
        <v>37406</v>
      </c>
      <c r="AS27" s="74">
        <v>0</v>
      </c>
      <c r="AT27" s="74">
        <f t="shared" si="14"/>
        <v>93719</v>
      </c>
      <c r="AU27" s="74">
        <v>0</v>
      </c>
      <c r="AV27" s="74">
        <v>93719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0</v>
      </c>
      <c r="BE27" s="74">
        <v>1130</v>
      </c>
      <c r="BF27" s="74">
        <v>5466</v>
      </c>
      <c r="BG27" s="74">
        <f t="shared" si="16"/>
        <v>161324</v>
      </c>
      <c r="BH27" s="74">
        <f t="shared" si="45"/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t="shared" si="46"/>
        <v>155858</v>
      </c>
      <c r="BQ27" s="74">
        <f t="shared" si="46"/>
        <v>61009</v>
      </c>
      <c r="BR27" s="74">
        <f t="shared" si="46"/>
        <v>23603</v>
      </c>
      <c r="BS27" s="74">
        <f t="shared" si="46"/>
        <v>0</v>
      </c>
      <c r="BT27" s="74">
        <f t="shared" si="46"/>
        <v>37406</v>
      </c>
      <c r="BU27" s="74">
        <f t="shared" si="46"/>
        <v>0</v>
      </c>
      <c r="BV27" s="74">
        <f t="shared" si="46"/>
        <v>93719</v>
      </c>
      <c r="BW27" s="74">
        <f t="shared" si="46"/>
        <v>0</v>
      </c>
      <c r="BX27" s="74">
        <f t="shared" si="46"/>
        <v>93719</v>
      </c>
      <c r="BY27" s="74">
        <f t="shared" si="46"/>
        <v>0</v>
      </c>
      <c r="BZ27" s="74">
        <f t="shared" si="46"/>
        <v>0</v>
      </c>
      <c r="CA27" s="74">
        <f t="shared" si="46"/>
        <v>0</v>
      </c>
      <c r="CB27" s="74">
        <f t="shared" si="46"/>
        <v>0</v>
      </c>
      <c r="CC27" s="74">
        <f t="shared" si="46"/>
        <v>0</v>
      </c>
      <c r="CD27" s="74">
        <f t="shared" si="46"/>
        <v>0</v>
      </c>
      <c r="CE27" s="74">
        <f t="shared" si="46"/>
        <v>0</v>
      </c>
      <c r="CF27" s="75">
        <v>0</v>
      </c>
      <c r="CG27" s="74">
        <f t="shared" si="47"/>
        <v>1130</v>
      </c>
      <c r="CH27" s="74">
        <f t="shared" si="47"/>
        <v>5466</v>
      </c>
      <c r="CI27" s="74">
        <f t="shared" si="47"/>
        <v>161324</v>
      </c>
    </row>
    <row r="28" spans="1:87" s="50" customFormat="1" ht="12" customHeight="1">
      <c r="A28" s="53" t="s">
        <v>337</v>
      </c>
      <c r="B28" s="54" t="s">
        <v>379</v>
      </c>
      <c r="C28" s="53" t="s">
        <v>380</v>
      </c>
      <c r="D28" s="74">
        <f t="shared" si="3"/>
        <v>3904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3904</v>
      </c>
      <c r="K28" s="75">
        <v>0</v>
      </c>
      <c r="L28" s="74">
        <f t="shared" si="5"/>
        <v>893193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787458</v>
      </c>
      <c r="S28" s="74">
        <v>0</v>
      </c>
      <c r="T28" s="74">
        <v>750211</v>
      </c>
      <c r="U28" s="74">
        <v>37247</v>
      </c>
      <c r="V28" s="74">
        <v>0</v>
      </c>
      <c r="W28" s="74">
        <f t="shared" si="8"/>
        <v>105735</v>
      </c>
      <c r="X28" s="74">
        <v>0</v>
      </c>
      <c r="Y28" s="74">
        <v>105735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897097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0</v>
      </c>
      <c r="BH28" s="74">
        <f t="shared" si="45"/>
        <v>3904</v>
      </c>
      <c r="BI28" s="74">
        <f t="shared" si="45"/>
        <v>0</v>
      </c>
      <c r="BJ28" s="74">
        <f t="shared" si="45"/>
        <v>0</v>
      </c>
      <c r="BK28" s="74">
        <f t="shared" si="45"/>
        <v>0</v>
      </c>
      <c r="BL28" s="74">
        <f t="shared" si="45"/>
        <v>0</v>
      </c>
      <c r="BM28" s="74">
        <f t="shared" si="45"/>
        <v>0</v>
      </c>
      <c r="BN28" s="74">
        <f t="shared" si="45"/>
        <v>3904</v>
      </c>
      <c r="BO28" s="75">
        <v>0</v>
      </c>
      <c r="BP28" s="74">
        <f t="shared" si="46"/>
        <v>893193</v>
      </c>
      <c r="BQ28" s="74">
        <f t="shared" si="46"/>
        <v>0</v>
      </c>
      <c r="BR28" s="74">
        <f t="shared" si="46"/>
        <v>0</v>
      </c>
      <c r="BS28" s="74">
        <f t="shared" si="46"/>
        <v>0</v>
      </c>
      <c r="BT28" s="74">
        <f t="shared" si="46"/>
        <v>0</v>
      </c>
      <c r="BU28" s="74">
        <f t="shared" si="46"/>
        <v>0</v>
      </c>
      <c r="BV28" s="74">
        <f t="shared" si="46"/>
        <v>787458</v>
      </c>
      <c r="BW28" s="74">
        <f t="shared" si="46"/>
        <v>0</v>
      </c>
      <c r="BX28" s="74">
        <f t="shared" si="46"/>
        <v>750211</v>
      </c>
      <c r="BY28" s="74">
        <f t="shared" si="46"/>
        <v>37247</v>
      </c>
      <c r="BZ28" s="74">
        <f t="shared" si="46"/>
        <v>0</v>
      </c>
      <c r="CA28" s="74">
        <f t="shared" si="46"/>
        <v>105735</v>
      </c>
      <c r="CB28" s="74">
        <f t="shared" si="46"/>
        <v>0</v>
      </c>
      <c r="CC28" s="74">
        <f t="shared" si="46"/>
        <v>105735</v>
      </c>
      <c r="CD28" s="74">
        <f t="shared" si="46"/>
        <v>0</v>
      </c>
      <c r="CE28" s="74">
        <f t="shared" si="46"/>
        <v>0</v>
      </c>
      <c r="CF28" s="75">
        <v>0</v>
      </c>
      <c r="CG28" s="74">
        <f t="shared" si="47"/>
        <v>0</v>
      </c>
      <c r="CH28" s="74">
        <f t="shared" si="47"/>
        <v>0</v>
      </c>
      <c r="CI28" s="74">
        <f t="shared" si="47"/>
        <v>897097</v>
      </c>
    </row>
    <row r="29" spans="1:87" s="50" customFormat="1" ht="12" customHeight="1">
      <c r="A29" s="53" t="s">
        <v>337</v>
      </c>
      <c r="B29" s="54" t="s">
        <v>381</v>
      </c>
      <c r="C29" s="53" t="s">
        <v>382</v>
      </c>
      <c r="D29" s="74">
        <f t="shared" si="3"/>
        <v>17934</v>
      </c>
      <c r="E29" s="74">
        <f t="shared" si="4"/>
        <v>16590</v>
      </c>
      <c r="F29" s="74">
        <v>0</v>
      </c>
      <c r="G29" s="74">
        <v>16590</v>
      </c>
      <c r="H29" s="74">
        <v>0</v>
      </c>
      <c r="I29" s="74">
        <v>0</v>
      </c>
      <c r="J29" s="74">
        <v>1344</v>
      </c>
      <c r="K29" s="75">
        <v>0</v>
      </c>
      <c r="L29" s="74">
        <f t="shared" si="5"/>
        <v>190922</v>
      </c>
      <c r="M29" s="74">
        <f t="shared" si="6"/>
        <v>22022</v>
      </c>
      <c r="N29" s="74">
        <v>22022</v>
      </c>
      <c r="O29" s="74">
        <v>0</v>
      </c>
      <c r="P29" s="74">
        <v>0</v>
      </c>
      <c r="Q29" s="74">
        <v>0</v>
      </c>
      <c r="R29" s="74">
        <f t="shared" si="7"/>
        <v>35325</v>
      </c>
      <c r="S29" s="74">
        <v>0</v>
      </c>
      <c r="T29" s="74">
        <v>33971</v>
      </c>
      <c r="U29" s="74">
        <v>1354</v>
      </c>
      <c r="V29" s="74">
        <v>0</v>
      </c>
      <c r="W29" s="74">
        <f t="shared" si="8"/>
        <v>132808</v>
      </c>
      <c r="X29" s="74">
        <v>0</v>
      </c>
      <c r="Y29" s="74">
        <v>122942</v>
      </c>
      <c r="Z29" s="74">
        <v>6344</v>
      </c>
      <c r="AA29" s="74">
        <v>3522</v>
      </c>
      <c r="AB29" s="75">
        <v>0</v>
      </c>
      <c r="AC29" s="74">
        <v>767</v>
      </c>
      <c r="AD29" s="74">
        <v>81</v>
      </c>
      <c r="AE29" s="74">
        <f t="shared" si="9"/>
        <v>208937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80753</v>
      </c>
      <c r="AO29" s="74">
        <f t="shared" si="13"/>
        <v>22636</v>
      </c>
      <c r="AP29" s="74">
        <v>0</v>
      </c>
      <c r="AQ29" s="74">
        <v>0</v>
      </c>
      <c r="AR29" s="74">
        <v>22636</v>
      </c>
      <c r="AS29" s="74">
        <v>0</v>
      </c>
      <c r="AT29" s="74">
        <f t="shared" si="14"/>
        <v>49432</v>
      </c>
      <c r="AU29" s="74">
        <v>0</v>
      </c>
      <c r="AV29" s="74">
        <v>49432</v>
      </c>
      <c r="AW29" s="74">
        <v>0</v>
      </c>
      <c r="AX29" s="74">
        <v>0</v>
      </c>
      <c r="AY29" s="74">
        <f t="shared" si="15"/>
        <v>8685</v>
      </c>
      <c r="AZ29" s="74">
        <v>0</v>
      </c>
      <c r="BA29" s="74">
        <v>7229</v>
      </c>
      <c r="BB29" s="74">
        <v>0</v>
      </c>
      <c r="BC29" s="74">
        <v>1456</v>
      </c>
      <c r="BD29" s="75">
        <v>0</v>
      </c>
      <c r="BE29" s="74">
        <v>0</v>
      </c>
      <c r="BF29" s="74">
        <v>327</v>
      </c>
      <c r="BG29" s="74">
        <f t="shared" si="16"/>
        <v>81080</v>
      </c>
      <c r="BH29" s="74">
        <f t="shared" si="45"/>
        <v>17934</v>
      </c>
      <c r="BI29" s="74">
        <f t="shared" si="45"/>
        <v>16590</v>
      </c>
      <c r="BJ29" s="74">
        <f t="shared" si="45"/>
        <v>0</v>
      </c>
      <c r="BK29" s="74">
        <f t="shared" si="45"/>
        <v>16590</v>
      </c>
      <c r="BL29" s="74">
        <f t="shared" si="45"/>
        <v>0</v>
      </c>
      <c r="BM29" s="74">
        <f t="shared" si="45"/>
        <v>0</v>
      </c>
      <c r="BN29" s="74">
        <f t="shared" si="45"/>
        <v>1344</v>
      </c>
      <c r="BO29" s="75">
        <v>0</v>
      </c>
      <c r="BP29" s="74">
        <f t="shared" si="46"/>
        <v>271675</v>
      </c>
      <c r="BQ29" s="74">
        <f t="shared" si="46"/>
        <v>44658</v>
      </c>
      <c r="BR29" s="74">
        <f t="shared" si="46"/>
        <v>22022</v>
      </c>
      <c r="BS29" s="74">
        <f t="shared" si="46"/>
        <v>0</v>
      </c>
      <c r="BT29" s="74">
        <f t="shared" si="46"/>
        <v>22636</v>
      </c>
      <c r="BU29" s="74">
        <f t="shared" si="46"/>
        <v>0</v>
      </c>
      <c r="BV29" s="74">
        <f t="shared" si="46"/>
        <v>84757</v>
      </c>
      <c r="BW29" s="74">
        <f t="shared" si="46"/>
        <v>0</v>
      </c>
      <c r="BX29" s="74">
        <f t="shared" si="46"/>
        <v>83403</v>
      </c>
      <c r="BY29" s="74">
        <f t="shared" si="46"/>
        <v>1354</v>
      </c>
      <c r="BZ29" s="74">
        <f t="shared" si="46"/>
        <v>0</v>
      </c>
      <c r="CA29" s="74">
        <f t="shared" si="46"/>
        <v>141493</v>
      </c>
      <c r="CB29" s="74">
        <f t="shared" si="46"/>
        <v>0</v>
      </c>
      <c r="CC29" s="74">
        <f t="shared" si="46"/>
        <v>130171</v>
      </c>
      <c r="CD29" s="74">
        <f t="shared" si="46"/>
        <v>6344</v>
      </c>
      <c r="CE29" s="74">
        <f t="shared" si="46"/>
        <v>4978</v>
      </c>
      <c r="CF29" s="75">
        <v>0</v>
      </c>
      <c r="CG29" s="74">
        <f t="shared" si="47"/>
        <v>767</v>
      </c>
      <c r="CH29" s="74">
        <f t="shared" si="47"/>
        <v>408</v>
      </c>
      <c r="CI29" s="74">
        <f t="shared" si="47"/>
        <v>290017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383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384</v>
      </c>
      <c r="B2" s="147" t="s">
        <v>385</v>
      </c>
      <c r="C2" s="156" t="s">
        <v>386</v>
      </c>
      <c r="D2" s="139" t="s">
        <v>387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388</v>
      </c>
      <c r="S2" s="59"/>
      <c r="T2" s="59"/>
      <c r="U2" s="59"/>
      <c r="V2" s="59"/>
      <c r="W2" s="59"/>
      <c r="X2" s="59"/>
      <c r="Y2" s="115"/>
      <c r="Z2" s="139" t="s">
        <v>389</v>
      </c>
      <c r="AA2" s="59"/>
      <c r="AB2" s="59"/>
      <c r="AC2" s="59"/>
      <c r="AD2" s="59"/>
      <c r="AE2" s="59"/>
      <c r="AF2" s="59"/>
      <c r="AG2" s="115"/>
      <c r="AH2" s="139" t="s">
        <v>390</v>
      </c>
      <c r="AI2" s="59"/>
      <c r="AJ2" s="59"/>
      <c r="AK2" s="59"/>
      <c r="AL2" s="59"/>
      <c r="AM2" s="59"/>
      <c r="AN2" s="59"/>
      <c r="AO2" s="115"/>
      <c r="AP2" s="139" t="s">
        <v>391</v>
      </c>
      <c r="AQ2" s="59"/>
      <c r="AR2" s="59"/>
      <c r="AS2" s="59"/>
      <c r="AT2" s="59"/>
      <c r="AU2" s="59"/>
      <c r="AV2" s="59"/>
      <c r="AW2" s="115"/>
      <c r="AX2" s="139" t="s">
        <v>392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393</v>
      </c>
      <c r="E4" s="59"/>
      <c r="F4" s="118"/>
      <c r="G4" s="119" t="s">
        <v>394</v>
      </c>
      <c r="H4" s="59"/>
      <c r="I4" s="118"/>
      <c r="J4" s="159" t="s">
        <v>395</v>
      </c>
      <c r="K4" s="156" t="s">
        <v>396</v>
      </c>
      <c r="L4" s="119" t="s">
        <v>393</v>
      </c>
      <c r="M4" s="59"/>
      <c r="N4" s="118"/>
      <c r="O4" s="119" t="s">
        <v>394</v>
      </c>
      <c r="P4" s="59"/>
      <c r="Q4" s="118"/>
      <c r="R4" s="159" t="s">
        <v>395</v>
      </c>
      <c r="S4" s="156" t="s">
        <v>396</v>
      </c>
      <c r="T4" s="119" t="s">
        <v>393</v>
      </c>
      <c r="U4" s="59"/>
      <c r="V4" s="118"/>
      <c r="W4" s="119" t="s">
        <v>394</v>
      </c>
      <c r="X4" s="59"/>
      <c r="Y4" s="118"/>
      <c r="Z4" s="159" t="s">
        <v>395</v>
      </c>
      <c r="AA4" s="156" t="s">
        <v>396</v>
      </c>
      <c r="AB4" s="119" t="s">
        <v>393</v>
      </c>
      <c r="AC4" s="59"/>
      <c r="AD4" s="118"/>
      <c r="AE4" s="119" t="s">
        <v>394</v>
      </c>
      <c r="AF4" s="59"/>
      <c r="AG4" s="118"/>
      <c r="AH4" s="159" t="s">
        <v>395</v>
      </c>
      <c r="AI4" s="156" t="s">
        <v>396</v>
      </c>
      <c r="AJ4" s="119" t="s">
        <v>393</v>
      </c>
      <c r="AK4" s="59"/>
      <c r="AL4" s="118"/>
      <c r="AM4" s="119" t="s">
        <v>394</v>
      </c>
      <c r="AN4" s="59"/>
      <c r="AO4" s="118"/>
      <c r="AP4" s="159" t="s">
        <v>395</v>
      </c>
      <c r="AQ4" s="156" t="s">
        <v>396</v>
      </c>
      <c r="AR4" s="119" t="s">
        <v>393</v>
      </c>
      <c r="AS4" s="59"/>
      <c r="AT4" s="118"/>
      <c r="AU4" s="119" t="s">
        <v>394</v>
      </c>
      <c r="AV4" s="59"/>
      <c r="AW4" s="118"/>
      <c r="AX4" s="159" t="s">
        <v>395</v>
      </c>
      <c r="AY4" s="156" t="s">
        <v>396</v>
      </c>
      <c r="AZ4" s="119" t="s">
        <v>393</v>
      </c>
      <c r="BA4" s="59"/>
      <c r="BB4" s="118"/>
      <c r="BC4" s="119" t="s">
        <v>394</v>
      </c>
      <c r="BD4" s="59"/>
      <c r="BE4" s="118"/>
    </row>
    <row r="5" spans="1:57" s="45" customFormat="1" ht="22.5">
      <c r="A5" s="160"/>
      <c r="B5" s="148"/>
      <c r="C5" s="157"/>
      <c r="D5" s="140" t="s">
        <v>398</v>
      </c>
      <c r="E5" s="128" t="s">
        <v>399</v>
      </c>
      <c r="F5" s="129" t="s">
        <v>400</v>
      </c>
      <c r="G5" s="118" t="s">
        <v>398</v>
      </c>
      <c r="H5" s="128" t="s">
        <v>399</v>
      </c>
      <c r="I5" s="129" t="s">
        <v>400</v>
      </c>
      <c r="J5" s="160"/>
      <c r="K5" s="157"/>
      <c r="L5" s="140" t="s">
        <v>398</v>
      </c>
      <c r="M5" s="128" t="s">
        <v>399</v>
      </c>
      <c r="N5" s="129" t="s">
        <v>402</v>
      </c>
      <c r="O5" s="140" t="s">
        <v>398</v>
      </c>
      <c r="P5" s="128" t="s">
        <v>399</v>
      </c>
      <c r="Q5" s="129" t="s">
        <v>402</v>
      </c>
      <c r="R5" s="160"/>
      <c r="S5" s="157"/>
      <c r="T5" s="140" t="s">
        <v>398</v>
      </c>
      <c r="U5" s="128" t="s">
        <v>399</v>
      </c>
      <c r="V5" s="129" t="s">
        <v>402</v>
      </c>
      <c r="W5" s="140" t="s">
        <v>398</v>
      </c>
      <c r="X5" s="128" t="s">
        <v>399</v>
      </c>
      <c r="Y5" s="129" t="s">
        <v>402</v>
      </c>
      <c r="Z5" s="160"/>
      <c r="AA5" s="157"/>
      <c r="AB5" s="140" t="s">
        <v>398</v>
      </c>
      <c r="AC5" s="128" t="s">
        <v>399</v>
      </c>
      <c r="AD5" s="129" t="s">
        <v>402</v>
      </c>
      <c r="AE5" s="140" t="s">
        <v>398</v>
      </c>
      <c r="AF5" s="128" t="s">
        <v>399</v>
      </c>
      <c r="AG5" s="129" t="s">
        <v>402</v>
      </c>
      <c r="AH5" s="160"/>
      <c r="AI5" s="157"/>
      <c r="AJ5" s="140" t="s">
        <v>398</v>
      </c>
      <c r="AK5" s="128" t="s">
        <v>399</v>
      </c>
      <c r="AL5" s="129" t="s">
        <v>402</v>
      </c>
      <c r="AM5" s="140" t="s">
        <v>398</v>
      </c>
      <c r="AN5" s="128" t="s">
        <v>399</v>
      </c>
      <c r="AO5" s="129" t="s">
        <v>402</v>
      </c>
      <c r="AP5" s="160"/>
      <c r="AQ5" s="157"/>
      <c r="AR5" s="140" t="s">
        <v>398</v>
      </c>
      <c r="AS5" s="128" t="s">
        <v>399</v>
      </c>
      <c r="AT5" s="129" t="s">
        <v>402</v>
      </c>
      <c r="AU5" s="140" t="s">
        <v>398</v>
      </c>
      <c r="AV5" s="128" t="s">
        <v>399</v>
      </c>
      <c r="AW5" s="129" t="s">
        <v>402</v>
      </c>
      <c r="AX5" s="160"/>
      <c r="AY5" s="157"/>
      <c r="AZ5" s="140" t="s">
        <v>398</v>
      </c>
      <c r="BA5" s="128" t="s">
        <v>399</v>
      </c>
      <c r="BB5" s="129" t="s">
        <v>402</v>
      </c>
      <c r="BC5" s="140" t="s">
        <v>398</v>
      </c>
      <c r="BD5" s="128" t="s">
        <v>399</v>
      </c>
      <c r="BE5" s="129" t="s">
        <v>402</v>
      </c>
    </row>
    <row r="6" spans="1:57" s="46" customFormat="1" ht="13.5">
      <c r="A6" s="161"/>
      <c r="B6" s="149"/>
      <c r="C6" s="158"/>
      <c r="D6" s="141" t="s">
        <v>403</v>
      </c>
      <c r="E6" s="142" t="s">
        <v>403</v>
      </c>
      <c r="F6" s="142" t="s">
        <v>403</v>
      </c>
      <c r="G6" s="141" t="s">
        <v>403</v>
      </c>
      <c r="H6" s="142" t="s">
        <v>403</v>
      </c>
      <c r="I6" s="142" t="s">
        <v>403</v>
      </c>
      <c r="J6" s="161"/>
      <c r="K6" s="158"/>
      <c r="L6" s="141" t="s">
        <v>403</v>
      </c>
      <c r="M6" s="142" t="s">
        <v>403</v>
      </c>
      <c r="N6" s="142" t="s">
        <v>403</v>
      </c>
      <c r="O6" s="141" t="s">
        <v>403</v>
      </c>
      <c r="P6" s="142" t="s">
        <v>403</v>
      </c>
      <c r="Q6" s="142" t="s">
        <v>403</v>
      </c>
      <c r="R6" s="161"/>
      <c r="S6" s="158"/>
      <c r="T6" s="141" t="s">
        <v>403</v>
      </c>
      <c r="U6" s="142" t="s">
        <v>403</v>
      </c>
      <c r="V6" s="142" t="s">
        <v>403</v>
      </c>
      <c r="W6" s="141" t="s">
        <v>403</v>
      </c>
      <c r="X6" s="142" t="s">
        <v>403</v>
      </c>
      <c r="Y6" s="142" t="s">
        <v>403</v>
      </c>
      <c r="Z6" s="161"/>
      <c r="AA6" s="158"/>
      <c r="AB6" s="141" t="s">
        <v>403</v>
      </c>
      <c r="AC6" s="142" t="s">
        <v>403</v>
      </c>
      <c r="AD6" s="142" t="s">
        <v>403</v>
      </c>
      <c r="AE6" s="141" t="s">
        <v>403</v>
      </c>
      <c r="AF6" s="142" t="s">
        <v>403</v>
      </c>
      <c r="AG6" s="142" t="s">
        <v>403</v>
      </c>
      <c r="AH6" s="161"/>
      <c r="AI6" s="158"/>
      <c r="AJ6" s="141" t="s">
        <v>403</v>
      </c>
      <c r="AK6" s="142" t="s">
        <v>403</v>
      </c>
      <c r="AL6" s="142" t="s">
        <v>403</v>
      </c>
      <c r="AM6" s="141" t="s">
        <v>403</v>
      </c>
      <c r="AN6" s="142" t="s">
        <v>403</v>
      </c>
      <c r="AO6" s="142" t="s">
        <v>403</v>
      </c>
      <c r="AP6" s="161"/>
      <c r="AQ6" s="158"/>
      <c r="AR6" s="141" t="s">
        <v>403</v>
      </c>
      <c r="AS6" s="142" t="s">
        <v>403</v>
      </c>
      <c r="AT6" s="142" t="s">
        <v>403</v>
      </c>
      <c r="AU6" s="141" t="s">
        <v>403</v>
      </c>
      <c r="AV6" s="142" t="s">
        <v>403</v>
      </c>
      <c r="AW6" s="142" t="s">
        <v>403</v>
      </c>
      <c r="AX6" s="161"/>
      <c r="AY6" s="158"/>
      <c r="AZ6" s="141" t="s">
        <v>403</v>
      </c>
      <c r="BA6" s="142" t="s">
        <v>403</v>
      </c>
      <c r="BB6" s="142" t="s">
        <v>403</v>
      </c>
      <c r="BC6" s="141" t="s">
        <v>403</v>
      </c>
      <c r="BD6" s="142" t="s">
        <v>403</v>
      </c>
      <c r="BE6" s="142" t="s">
        <v>403</v>
      </c>
    </row>
    <row r="7" spans="1:57" s="61" customFormat="1" ht="12" customHeight="1">
      <c r="A7" s="48" t="s">
        <v>404</v>
      </c>
      <c r="B7" s="48">
        <v>44000</v>
      </c>
      <c r="C7" s="48" t="s">
        <v>400</v>
      </c>
      <c r="D7" s="70">
        <f aca="true" t="shared" si="0" ref="D7:I7">SUM(D8:D25)</f>
        <v>0</v>
      </c>
      <c r="E7" s="70">
        <f t="shared" si="0"/>
        <v>1176919</v>
      </c>
      <c r="F7" s="70">
        <f t="shared" si="0"/>
        <v>1176919</v>
      </c>
      <c r="G7" s="70">
        <f t="shared" si="0"/>
        <v>0</v>
      </c>
      <c r="H7" s="70">
        <f t="shared" si="0"/>
        <v>429849</v>
      </c>
      <c r="I7" s="70">
        <f t="shared" si="0"/>
        <v>429849</v>
      </c>
      <c r="J7" s="49">
        <f>COUNTIF(J8:J25,"&lt;&gt;")</f>
        <v>6</v>
      </c>
      <c r="K7" s="49">
        <f>COUNTIF(K8:K25,"&lt;&gt;")</f>
        <v>6</v>
      </c>
      <c r="L7" s="70">
        <f aca="true" t="shared" si="1" ref="L7:Q7">SUM(L8:L25)</f>
        <v>0</v>
      </c>
      <c r="M7" s="70">
        <f t="shared" si="1"/>
        <v>1176919</v>
      </c>
      <c r="N7" s="70">
        <f t="shared" si="1"/>
        <v>1176919</v>
      </c>
      <c r="O7" s="70">
        <f t="shared" si="1"/>
        <v>0</v>
      </c>
      <c r="P7" s="70">
        <f t="shared" si="1"/>
        <v>272880</v>
      </c>
      <c r="Q7" s="70">
        <f t="shared" si="1"/>
        <v>272880</v>
      </c>
      <c r="R7" s="49">
        <f>COUNTIF(R8:R25,"&lt;&gt;")</f>
        <v>2</v>
      </c>
      <c r="S7" s="49">
        <f>COUNTIF(S8:S25,"&lt;&gt;")</f>
        <v>2</v>
      </c>
      <c r="T7" s="70">
        <f aca="true" t="shared" si="2" ref="T7:Y7">SUM(T8:T25)</f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156969</v>
      </c>
      <c r="Y7" s="70">
        <f t="shared" si="2"/>
        <v>156969</v>
      </c>
      <c r="Z7" s="49">
        <f>COUNTIF(Z8:Z25,"&lt;&gt;")</f>
        <v>0</v>
      </c>
      <c r="AA7" s="49">
        <f>COUNTIF(AA8:AA25,"&lt;&gt;")</f>
        <v>0</v>
      </c>
      <c r="AB7" s="70">
        <f aca="true" t="shared" si="3" ref="AB7:AG7">SUM(AB8:AB25)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COUNTIF(AH8:AH25,"&lt;&gt;")</f>
        <v>0</v>
      </c>
      <c r="AI7" s="49">
        <f>COUNTIF(AI8:AI25,"&lt;&gt;")</f>
        <v>0</v>
      </c>
      <c r="AJ7" s="70">
        <f aca="true" t="shared" si="4" ref="AJ7:AO7">SUM(AJ8:AJ25)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COUNTIF(AP8:AP25,"&lt;&gt;")</f>
        <v>0</v>
      </c>
      <c r="AQ7" s="49">
        <f>COUNTIF(AQ8:AQ25,"&lt;&gt;")</f>
        <v>0</v>
      </c>
      <c r="AR7" s="70">
        <f aca="true" t="shared" si="5" ref="AR7:AW7">SUM(AR8:AR25)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COUNTIF(AX8:AX25,"&lt;&gt;")</f>
        <v>0</v>
      </c>
      <c r="AY7" s="49">
        <f>COUNTIF(AY8:AY25,"&lt;&gt;")</f>
        <v>0</v>
      </c>
      <c r="AZ7" s="70">
        <f aca="true" t="shared" si="6" ref="AZ7:BE7">SUM(AZ8:AZ25)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404</v>
      </c>
      <c r="B8" s="64" t="s">
        <v>405</v>
      </c>
      <c r="C8" s="51" t="s">
        <v>406</v>
      </c>
      <c r="D8" s="72">
        <f aca="true" t="shared" si="7" ref="D8:D25">SUM(L8,T8,AB8,AJ8,AR8,AZ8)</f>
        <v>0</v>
      </c>
      <c r="E8" s="72">
        <f aca="true" t="shared" si="8" ref="E8:E25">SUM(M8,U8,AC8,AK8,AS8,BA8)</f>
        <v>39433</v>
      </c>
      <c r="F8" s="72">
        <f aca="true" t="shared" si="9" ref="F8:F25">SUM(D8:E8)</f>
        <v>39433</v>
      </c>
      <c r="G8" s="72">
        <f aca="true" t="shared" si="10" ref="G8:G25">SUM(O8,W8,AE8,AM8,AU8,BC8)</f>
        <v>0</v>
      </c>
      <c r="H8" s="72">
        <f aca="true" t="shared" si="11" ref="H8:H25">SUM(P8,X8,AF8,AN8,AV8,BD8)</f>
        <v>22585</v>
      </c>
      <c r="I8" s="72">
        <f aca="true" t="shared" si="12" ref="I8:I25">SUM(G8:H8)</f>
        <v>22585</v>
      </c>
      <c r="J8" s="65" t="s">
        <v>592</v>
      </c>
      <c r="K8" s="52" t="s">
        <v>593</v>
      </c>
      <c r="L8" s="72">
        <v>0</v>
      </c>
      <c r="M8" s="72">
        <v>39433</v>
      </c>
      <c r="N8" s="72">
        <v>39433</v>
      </c>
      <c r="O8" s="72">
        <v>0</v>
      </c>
      <c r="P8" s="72">
        <v>22585</v>
      </c>
      <c r="Q8" s="72">
        <v>22585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404</v>
      </c>
      <c r="B9" s="64" t="s">
        <v>409</v>
      </c>
      <c r="C9" s="51" t="s">
        <v>410</v>
      </c>
      <c r="D9" s="72">
        <f t="shared" si="7"/>
        <v>0</v>
      </c>
      <c r="E9" s="72">
        <f t="shared" si="8"/>
        <v>441225</v>
      </c>
      <c r="F9" s="72">
        <f t="shared" si="9"/>
        <v>441225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 t="s">
        <v>594</v>
      </c>
      <c r="K9" s="52" t="s">
        <v>595</v>
      </c>
      <c r="L9" s="72">
        <v>0</v>
      </c>
      <c r="M9" s="72">
        <v>441225</v>
      </c>
      <c r="N9" s="72">
        <v>441225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404</v>
      </c>
      <c r="B10" s="64" t="s">
        <v>413</v>
      </c>
      <c r="C10" s="51" t="s">
        <v>414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404</v>
      </c>
      <c r="B11" s="64" t="s">
        <v>415</v>
      </c>
      <c r="C11" s="51" t="s">
        <v>416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404</v>
      </c>
      <c r="B12" s="54" t="s">
        <v>417</v>
      </c>
      <c r="C12" s="53" t="s">
        <v>418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404</v>
      </c>
      <c r="B13" s="54" t="s">
        <v>419</v>
      </c>
      <c r="C13" s="53" t="s">
        <v>420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404</v>
      </c>
      <c r="B14" s="54" t="s">
        <v>421</v>
      </c>
      <c r="C14" s="53" t="s">
        <v>422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404</v>
      </c>
      <c r="B15" s="54" t="s">
        <v>423</v>
      </c>
      <c r="C15" s="53" t="s">
        <v>424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404</v>
      </c>
      <c r="B16" s="54" t="s">
        <v>425</v>
      </c>
      <c r="C16" s="53" t="s">
        <v>426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404</v>
      </c>
      <c r="B17" s="54" t="s">
        <v>427</v>
      </c>
      <c r="C17" s="53" t="s">
        <v>428</v>
      </c>
      <c r="D17" s="74">
        <f t="shared" si="7"/>
        <v>0</v>
      </c>
      <c r="E17" s="74">
        <f t="shared" si="8"/>
        <v>117595</v>
      </c>
      <c r="F17" s="74">
        <f t="shared" si="9"/>
        <v>117595</v>
      </c>
      <c r="G17" s="74">
        <f t="shared" si="10"/>
        <v>0</v>
      </c>
      <c r="H17" s="74">
        <f t="shared" si="11"/>
        <v>107374</v>
      </c>
      <c r="I17" s="74">
        <f t="shared" si="12"/>
        <v>107374</v>
      </c>
      <c r="J17" s="54" t="s">
        <v>594</v>
      </c>
      <c r="K17" s="53" t="s">
        <v>595</v>
      </c>
      <c r="L17" s="74">
        <v>0</v>
      </c>
      <c r="M17" s="74">
        <v>117595</v>
      </c>
      <c r="N17" s="74">
        <v>117595</v>
      </c>
      <c r="O17" s="74">
        <v>0</v>
      </c>
      <c r="P17" s="74">
        <v>0</v>
      </c>
      <c r="Q17" s="74">
        <v>0</v>
      </c>
      <c r="R17" s="54" t="s">
        <v>596</v>
      </c>
      <c r="S17" s="53" t="s">
        <v>597</v>
      </c>
      <c r="T17" s="74">
        <v>0</v>
      </c>
      <c r="U17" s="74">
        <v>0</v>
      </c>
      <c r="V17" s="74">
        <v>0</v>
      </c>
      <c r="W17" s="74">
        <v>0</v>
      </c>
      <c r="X17" s="74">
        <v>107374</v>
      </c>
      <c r="Y17" s="74">
        <v>107374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404</v>
      </c>
      <c r="B18" s="54" t="s">
        <v>431</v>
      </c>
      <c r="C18" s="53" t="s">
        <v>432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404</v>
      </c>
      <c r="B19" s="54" t="s">
        <v>433</v>
      </c>
      <c r="C19" s="53" t="s">
        <v>434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404</v>
      </c>
      <c r="B20" s="54" t="s">
        <v>435</v>
      </c>
      <c r="C20" s="53" t="s">
        <v>436</v>
      </c>
      <c r="D20" s="74">
        <f t="shared" si="7"/>
        <v>0</v>
      </c>
      <c r="E20" s="74">
        <f t="shared" si="8"/>
        <v>301987</v>
      </c>
      <c r="F20" s="74">
        <f t="shared" si="9"/>
        <v>301987</v>
      </c>
      <c r="G20" s="74">
        <f t="shared" si="10"/>
        <v>0</v>
      </c>
      <c r="H20" s="74">
        <f t="shared" si="11"/>
        <v>172966</v>
      </c>
      <c r="I20" s="74">
        <f t="shared" si="12"/>
        <v>172966</v>
      </c>
      <c r="J20" s="54"/>
      <c r="K20" s="53"/>
      <c r="L20" s="74">
        <v>0</v>
      </c>
      <c r="M20" s="74">
        <v>301987</v>
      </c>
      <c r="N20" s="74">
        <v>301987</v>
      </c>
      <c r="O20" s="74">
        <v>0</v>
      </c>
      <c r="P20" s="74">
        <v>172966</v>
      </c>
      <c r="Q20" s="74">
        <v>172966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404</v>
      </c>
      <c r="B21" s="54" t="s">
        <v>437</v>
      </c>
      <c r="C21" s="53" t="s">
        <v>438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404</v>
      </c>
      <c r="B22" s="54" t="s">
        <v>439</v>
      </c>
      <c r="C22" s="53" t="s">
        <v>440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404</v>
      </c>
      <c r="B23" s="54" t="s">
        <v>441</v>
      </c>
      <c r="C23" s="53" t="s">
        <v>442</v>
      </c>
      <c r="D23" s="74">
        <f t="shared" si="7"/>
        <v>0</v>
      </c>
      <c r="E23" s="74">
        <f t="shared" si="8"/>
        <v>91810</v>
      </c>
      <c r="F23" s="74">
        <f t="shared" si="9"/>
        <v>91810</v>
      </c>
      <c r="G23" s="74">
        <f t="shared" si="10"/>
        <v>0</v>
      </c>
      <c r="H23" s="74">
        <f t="shared" si="11"/>
        <v>49595</v>
      </c>
      <c r="I23" s="74">
        <f t="shared" si="12"/>
        <v>49595</v>
      </c>
      <c r="J23" s="54" t="s">
        <v>594</v>
      </c>
      <c r="K23" s="53" t="s">
        <v>595</v>
      </c>
      <c r="L23" s="74">
        <v>0</v>
      </c>
      <c r="M23" s="74">
        <v>91810</v>
      </c>
      <c r="N23" s="74">
        <v>91810</v>
      </c>
      <c r="O23" s="74">
        <v>0</v>
      </c>
      <c r="P23" s="74">
        <v>0</v>
      </c>
      <c r="Q23" s="74">
        <v>0</v>
      </c>
      <c r="R23" s="54" t="s">
        <v>596</v>
      </c>
      <c r="S23" s="53" t="s">
        <v>597</v>
      </c>
      <c r="T23" s="74">
        <v>0</v>
      </c>
      <c r="U23" s="74">
        <v>0</v>
      </c>
      <c r="V23" s="74">
        <v>0</v>
      </c>
      <c r="W23" s="74">
        <v>0</v>
      </c>
      <c r="X23" s="74">
        <v>49595</v>
      </c>
      <c r="Y23" s="74">
        <v>49595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404</v>
      </c>
      <c r="B24" s="54" t="s">
        <v>443</v>
      </c>
      <c r="C24" s="53" t="s">
        <v>444</v>
      </c>
      <c r="D24" s="74">
        <f t="shared" si="7"/>
        <v>0</v>
      </c>
      <c r="E24" s="74">
        <f t="shared" si="8"/>
        <v>78905</v>
      </c>
      <c r="F24" s="74">
        <f t="shared" si="9"/>
        <v>78905</v>
      </c>
      <c r="G24" s="74">
        <f t="shared" si="10"/>
        <v>0</v>
      </c>
      <c r="H24" s="74">
        <f t="shared" si="11"/>
        <v>33498</v>
      </c>
      <c r="I24" s="74">
        <f t="shared" si="12"/>
        <v>33498</v>
      </c>
      <c r="J24" s="54" t="s">
        <v>598</v>
      </c>
      <c r="K24" s="53" t="s">
        <v>599</v>
      </c>
      <c r="L24" s="74">
        <v>0</v>
      </c>
      <c r="M24" s="74">
        <v>78905</v>
      </c>
      <c r="N24" s="74">
        <v>78905</v>
      </c>
      <c r="O24" s="74">
        <v>0</v>
      </c>
      <c r="P24" s="74">
        <v>33498</v>
      </c>
      <c r="Q24" s="74">
        <v>33498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404</v>
      </c>
      <c r="B25" s="54" t="s">
        <v>447</v>
      </c>
      <c r="C25" s="53" t="s">
        <v>448</v>
      </c>
      <c r="D25" s="74">
        <f t="shared" si="7"/>
        <v>0</v>
      </c>
      <c r="E25" s="74">
        <f t="shared" si="8"/>
        <v>105964</v>
      </c>
      <c r="F25" s="74">
        <f t="shared" si="9"/>
        <v>105964</v>
      </c>
      <c r="G25" s="74">
        <f t="shared" si="10"/>
        <v>0</v>
      </c>
      <c r="H25" s="74">
        <f t="shared" si="11"/>
        <v>43831</v>
      </c>
      <c r="I25" s="74">
        <f t="shared" si="12"/>
        <v>43831</v>
      </c>
      <c r="J25" s="54" t="s">
        <v>598</v>
      </c>
      <c r="K25" s="53" t="s">
        <v>599</v>
      </c>
      <c r="L25" s="74">
        <v>0</v>
      </c>
      <c r="M25" s="74">
        <v>105964</v>
      </c>
      <c r="N25" s="74">
        <v>105964</v>
      </c>
      <c r="O25" s="74">
        <v>0</v>
      </c>
      <c r="P25" s="74">
        <v>43831</v>
      </c>
      <c r="Q25" s="74">
        <v>43831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449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450</v>
      </c>
      <c r="B2" s="147" t="s">
        <v>451</v>
      </c>
      <c r="C2" s="156" t="s">
        <v>396</v>
      </c>
      <c r="D2" s="165" t="s">
        <v>452</v>
      </c>
      <c r="E2" s="166"/>
      <c r="F2" s="143" t="s">
        <v>453</v>
      </c>
      <c r="G2" s="60"/>
      <c r="H2" s="60"/>
      <c r="I2" s="118"/>
      <c r="J2" s="143" t="s">
        <v>454</v>
      </c>
      <c r="K2" s="60"/>
      <c r="L2" s="60"/>
      <c r="M2" s="118"/>
      <c r="N2" s="143" t="s">
        <v>455</v>
      </c>
      <c r="O2" s="60"/>
      <c r="P2" s="60"/>
      <c r="Q2" s="118"/>
      <c r="R2" s="143" t="s">
        <v>456</v>
      </c>
      <c r="S2" s="60"/>
      <c r="T2" s="60"/>
      <c r="U2" s="118"/>
      <c r="V2" s="143" t="s">
        <v>457</v>
      </c>
      <c r="W2" s="60"/>
      <c r="X2" s="60"/>
      <c r="Y2" s="118"/>
      <c r="Z2" s="143" t="s">
        <v>458</v>
      </c>
      <c r="AA2" s="60"/>
      <c r="AB2" s="60"/>
      <c r="AC2" s="118"/>
      <c r="AD2" s="143" t="s">
        <v>459</v>
      </c>
      <c r="AE2" s="60"/>
      <c r="AF2" s="60"/>
      <c r="AG2" s="118"/>
      <c r="AH2" s="143" t="s">
        <v>460</v>
      </c>
      <c r="AI2" s="60"/>
      <c r="AJ2" s="60"/>
      <c r="AK2" s="118"/>
      <c r="AL2" s="143" t="s">
        <v>461</v>
      </c>
      <c r="AM2" s="60"/>
      <c r="AN2" s="60"/>
      <c r="AO2" s="118"/>
      <c r="AP2" s="143" t="s">
        <v>462</v>
      </c>
      <c r="AQ2" s="60"/>
      <c r="AR2" s="60"/>
      <c r="AS2" s="118"/>
      <c r="AT2" s="143" t="s">
        <v>463</v>
      </c>
      <c r="AU2" s="60"/>
      <c r="AV2" s="60"/>
      <c r="AW2" s="118"/>
      <c r="AX2" s="143" t="s">
        <v>464</v>
      </c>
      <c r="AY2" s="60"/>
      <c r="AZ2" s="60"/>
      <c r="BA2" s="118"/>
      <c r="BB2" s="143" t="s">
        <v>465</v>
      </c>
      <c r="BC2" s="60"/>
      <c r="BD2" s="60"/>
      <c r="BE2" s="118"/>
      <c r="BF2" s="143" t="s">
        <v>466</v>
      </c>
      <c r="BG2" s="60"/>
      <c r="BH2" s="60"/>
      <c r="BI2" s="118"/>
      <c r="BJ2" s="143" t="s">
        <v>467</v>
      </c>
      <c r="BK2" s="60"/>
      <c r="BL2" s="60"/>
      <c r="BM2" s="118"/>
      <c r="BN2" s="143" t="s">
        <v>468</v>
      </c>
      <c r="BO2" s="60"/>
      <c r="BP2" s="60"/>
      <c r="BQ2" s="118"/>
      <c r="BR2" s="143" t="s">
        <v>469</v>
      </c>
      <c r="BS2" s="60"/>
      <c r="BT2" s="60"/>
      <c r="BU2" s="118"/>
      <c r="BV2" s="143" t="s">
        <v>470</v>
      </c>
      <c r="BW2" s="60"/>
      <c r="BX2" s="60"/>
      <c r="BY2" s="118"/>
      <c r="BZ2" s="143" t="s">
        <v>471</v>
      </c>
      <c r="CA2" s="60"/>
      <c r="CB2" s="60"/>
      <c r="CC2" s="118"/>
      <c r="CD2" s="143" t="s">
        <v>472</v>
      </c>
      <c r="CE2" s="60"/>
      <c r="CF2" s="60"/>
      <c r="CG2" s="118"/>
      <c r="CH2" s="143" t="s">
        <v>473</v>
      </c>
      <c r="CI2" s="60"/>
      <c r="CJ2" s="60"/>
      <c r="CK2" s="118"/>
      <c r="CL2" s="143" t="s">
        <v>474</v>
      </c>
      <c r="CM2" s="60"/>
      <c r="CN2" s="60"/>
      <c r="CO2" s="118"/>
      <c r="CP2" s="143" t="s">
        <v>475</v>
      </c>
      <c r="CQ2" s="60"/>
      <c r="CR2" s="60"/>
      <c r="CS2" s="118"/>
      <c r="CT2" s="143" t="s">
        <v>476</v>
      </c>
      <c r="CU2" s="60"/>
      <c r="CV2" s="60"/>
      <c r="CW2" s="118"/>
      <c r="CX2" s="143" t="s">
        <v>477</v>
      </c>
      <c r="CY2" s="60"/>
      <c r="CZ2" s="60"/>
      <c r="DA2" s="118"/>
      <c r="DB2" s="143" t="s">
        <v>478</v>
      </c>
      <c r="DC2" s="60"/>
      <c r="DD2" s="60"/>
      <c r="DE2" s="118"/>
      <c r="DF2" s="143" t="s">
        <v>479</v>
      </c>
      <c r="DG2" s="60"/>
      <c r="DH2" s="60"/>
      <c r="DI2" s="118"/>
      <c r="DJ2" s="143" t="s">
        <v>480</v>
      </c>
      <c r="DK2" s="60"/>
      <c r="DL2" s="60"/>
      <c r="DM2" s="118"/>
      <c r="DN2" s="143" t="s">
        <v>481</v>
      </c>
      <c r="DO2" s="60"/>
      <c r="DP2" s="60"/>
      <c r="DQ2" s="118"/>
      <c r="DR2" s="143" t="s">
        <v>482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393</v>
      </c>
      <c r="E4" s="159" t="s">
        <v>394</v>
      </c>
      <c r="F4" s="159" t="s">
        <v>483</v>
      </c>
      <c r="G4" s="159" t="s">
        <v>484</v>
      </c>
      <c r="H4" s="159" t="s">
        <v>393</v>
      </c>
      <c r="I4" s="159" t="s">
        <v>394</v>
      </c>
      <c r="J4" s="159" t="s">
        <v>483</v>
      </c>
      <c r="K4" s="159" t="s">
        <v>484</v>
      </c>
      <c r="L4" s="159" t="s">
        <v>393</v>
      </c>
      <c r="M4" s="159" t="s">
        <v>394</v>
      </c>
      <c r="N4" s="159" t="s">
        <v>483</v>
      </c>
      <c r="O4" s="159" t="s">
        <v>484</v>
      </c>
      <c r="P4" s="159" t="s">
        <v>393</v>
      </c>
      <c r="Q4" s="159" t="s">
        <v>394</v>
      </c>
      <c r="R4" s="159" t="s">
        <v>483</v>
      </c>
      <c r="S4" s="159" t="s">
        <v>484</v>
      </c>
      <c r="T4" s="159" t="s">
        <v>393</v>
      </c>
      <c r="U4" s="159" t="s">
        <v>394</v>
      </c>
      <c r="V4" s="159" t="s">
        <v>483</v>
      </c>
      <c r="W4" s="159" t="s">
        <v>484</v>
      </c>
      <c r="X4" s="159" t="s">
        <v>393</v>
      </c>
      <c r="Y4" s="159" t="s">
        <v>394</v>
      </c>
      <c r="Z4" s="159" t="s">
        <v>483</v>
      </c>
      <c r="AA4" s="159" t="s">
        <v>484</v>
      </c>
      <c r="AB4" s="159" t="s">
        <v>393</v>
      </c>
      <c r="AC4" s="159" t="s">
        <v>394</v>
      </c>
      <c r="AD4" s="159" t="s">
        <v>483</v>
      </c>
      <c r="AE4" s="159" t="s">
        <v>484</v>
      </c>
      <c r="AF4" s="159" t="s">
        <v>393</v>
      </c>
      <c r="AG4" s="159" t="s">
        <v>394</v>
      </c>
      <c r="AH4" s="159" t="s">
        <v>483</v>
      </c>
      <c r="AI4" s="159" t="s">
        <v>484</v>
      </c>
      <c r="AJ4" s="159" t="s">
        <v>393</v>
      </c>
      <c r="AK4" s="159" t="s">
        <v>394</v>
      </c>
      <c r="AL4" s="159" t="s">
        <v>483</v>
      </c>
      <c r="AM4" s="159" t="s">
        <v>484</v>
      </c>
      <c r="AN4" s="159" t="s">
        <v>393</v>
      </c>
      <c r="AO4" s="159" t="s">
        <v>394</v>
      </c>
      <c r="AP4" s="159" t="s">
        <v>483</v>
      </c>
      <c r="AQ4" s="159" t="s">
        <v>484</v>
      </c>
      <c r="AR4" s="159" t="s">
        <v>393</v>
      </c>
      <c r="AS4" s="159" t="s">
        <v>394</v>
      </c>
      <c r="AT4" s="159" t="s">
        <v>483</v>
      </c>
      <c r="AU4" s="159" t="s">
        <v>484</v>
      </c>
      <c r="AV4" s="159" t="s">
        <v>393</v>
      </c>
      <c r="AW4" s="159" t="s">
        <v>394</v>
      </c>
      <c r="AX4" s="159" t="s">
        <v>483</v>
      </c>
      <c r="AY4" s="159" t="s">
        <v>484</v>
      </c>
      <c r="AZ4" s="159" t="s">
        <v>393</v>
      </c>
      <c r="BA4" s="159" t="s">
        <v>394</v>
      </c>
      <c r="BB4" s="159" t="s">
        <v>483</v>
      </c>
      <c r="BC4" s="159" t="s">
        <v>484</v>
      </c>
      <c r="BD4" s="159" t="s">
        <v>393</v>
      </c>
      <c r="BE4" s="159" t="s">
        <v>394</v>
      </c>
      <c r="BF4" s="159" t="s">
        <v>483</v>
      </c>
      <c r="BG4" s="159" t="s">
        <v>484</v>
      </c>
      <c r="BH4" s="159" t="s">
        <v>393</v>
      </c>
      <c r="BI4" s="159" t="s">
        <v>394</v>
      </c>
      <c r="BJ4" s="159" t="s">
        <v>483</v>
      </c>
      <c r="BK4" s="159" t="s">
        <v>484</v>
      </c>
      <c r="BL4" s="159" t="s">
        <v>393</v>
      </c>
      <c r="BM4" s="159" t="s">
        <v>394</v>
      </c>
      <c r="BN4" s="159" t="s">
        <v>483</v>
      </c>
      <c r="BO4" s="159" t="s">
        <v>484</v>
      </c>
      <c r="BP4" s="159" t="s">
        <v>393</v>
      </c>
      <c r="BQ4" s="159" t="s">
        <v>394</v>
      </c>
      <c r="BR4" s="159" t="s">
        <v>483</v>
      </c>
      <c r="BS4" s="159" t="s">
        <v>484</v>
      </c>
      <c r="BT4" s="159" t="s">
        <v>393</v>
      </c>
      <c r="BU4" s="159" t="s">
        <v>394</v>
      </c>
      <c r="BV4" s="159" t="s">
        <v>483</v>
      </c>
      <c r="BW4" s="159" t="s">
        <v>484</v>
      </c>
      <c r="BX4" s="159" t="s">
        <v>393</v>
      </c>
      <c r="BY4" s="159" t="s">
        <v>394</v>
      </c>
      <c r="BZ4" s="159" t="s">
        <v>483</v>
      </c>
      <c r="CA4" s="159" t="s">
        <v>484</v>
      </c>
      <c r="CB4" s="159" t="s">
        <v>393</v>
      </c>
      <c r="CC4" s="159" t="s">
        <v>394</v>
      </c>
      <c r="CD4" s="159" t="s">
        <v>483</v>
      </c>
      <c r="CE4" s="159" t="s">
        <v>484</v>
      </c>
      <c r="CF4" s="159" t="s">
        <v>393</v>
      </c>
      <c r="CG4" s="159" t="s">
        <v>394</v>
      </c>
      <c r="CH4" s="159" t="s">
        <v>483</v>
      </c>
      <c r="CI4" s="159" t="s">
        <v>484</v>
      </c>
      <c r="CJ4" s="159" t="s">
        <v>393</v>
      </c>
      <c r="CK4" s="159" t="s">
        <v>394</v>
      </c>
      <c r="CL4" s="159" t="s">
        <v>483</v>
      </c>
      <c r="CM4" s="159" t="s">
        <v>484</v>
      </c>
      <c r="CN4" s="159" t="s">
        <v>393</v>
      </c>
      <c r="CO4" s="159" t="s">
        <v>394</v>
      </c>
      <c r="CP4" s="159" t="s">
        <v>483</v>
      </c>
      <c r="CQ4" s="159" t="s">
        <v>484</v>
      </c>
      <c r="CR4" s="159" t="s">
        <v>393</v>
      </c>
      <c r="CS4" s="159" t="s">
        <v>394</v>
      </c>
      <c r="CT4" s="159" t="s">
        <v>483</v>
      </c>
      <c r="CU4" s="159" t="s">
        <v>484</v>
      </c>
      <c r="CV4" s="159" t="s">
        <v>393</v>
      </c>
      <c r="CW4" s="159" t="s">
        <v>394</v>
      </c>
      <c r="CX4" s="159" t="s">
        <v>483</v>
      </c>
      <c r="CY4" s="159" t="s">
        <v>484</v>
      </c>
      <c r="CZ4" s="159" t="s">
        <v>393</v>
      </c>
      <c r="DA4" s="159" t="s">
        <v>394</v>
      </c>
      <c r="DB4" s="159" t="s">
        <v>483</v>
      </c>
      <c r="DC4" s="159" t="s">
        <v>484</v>
      </c>
      <c r="DD4" s="159" t="s">
        <v>393</v>
      </c>
      <c r="DE4" s="159" t="s">
        <v>394</v>
      </c>
      <c r="DF4" s="159" t="s">
        <v>483</v>
      </c>
      <c r="DG4" s="159" t="s">
        <v>484</v>
      </c>
      <c r="DH4" s="159" t="s">
        <v>393</v>
      </c>
      <c r="DI4" s="159" t="s">
        <v>394</v>
      </c>
      <c r="DJ4" s="159" t="s">
        <v>483</v>
      </c>
      <c r="DK4" s="159" t="s">
        <v>484</v>
      </c>
      <c r="DL4" s="159" t="s">
        <v>393</v>
      </c>
      <c r="DM4" s="159" t="s">
        <v>394</v>
      </c>
      <c r="DN4" s="159" t="s">
        <v>483</v>
      </c>
      <c r="DO4" s="159" t="s">
        <v>484</v>
      </c>
      <c r="DP4" s="159" t="s">
        <v>393</v>
      </c>
      <c r="DQ4" s="159" t="s">
        <v>394</v>
      </c>
      <c r="DR4" s="159" t="s">
        <v>483</v>
      </c>
      <c r="DS4" s="159" t="s">
        <v>484</v>
      </c>
      <c r="DT4" s="159" t="s">
        <v>393</v>
      </c>
      <c r="DU4" s="159" t="s">
        <v>394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403</v>
      </c>
      <c r="E6" s="142" t="s">
        <v>403</v>
      </c>
      <c r="F6" s="164"/>
      <c r="G6" s="161"/>
      <c r="H6" s="142" t="s">
        <v>403</v>
      </c>
      <c r="I6" s="142" t="s">
        <v>403</v>
      </c>
      <c r="J6" s="164"/>
      <c r="K6" s="161"/>
      <c r="L6" s="142" t="s">
        <v>403</v>
      </c>
      <c r="M6" s="142" t="s">
        <v>403</v>
      </c>
      <c r="N6" s="164"/>
      <c r="O6" s="161"/>
      <c r="P6" s="142" t="s">
        <v>403</v>
      </c>
      <c r="Q6" s="142" t="s">
        <v>403</v>
      </c>
      <c r="R6" s="164"/>
      <c r="S6" s="161"/>
      <c r="T6" s="142" t="s">
        <v>403</v>
      </c>
      <c r="U6" s="142" t="s">
        <v>403</v>
      </c>
      <c r="V6" s="164"/>
      <c r="W6" s="161"/>
      <c r="X6" s="142" t="s">
        <v>403</v>
      </c>
      <c r="Y6" s="142" t="s">
        <v>403</v>
      </c>
      <c r="Z6" s="164"/>
      <c r="AA6" s="161"/>
      <c r="AB6" s="142" t="s">
        <v>403</v>
      </c>
      <c r="AC6" s="142" t="s">
        <v>403</v>
      </c>
      <c r="AD6" s="164"/>
      <c r="AE6" s="161"/>
      <c r="AF6" s="142" t="s">
        <v>403</v>
      </c>
      <c r="AG6" s="142" t="s">
        <v>403</v>
      </c>
      <c r="AH6" s="164"/>
      <c r="AI6" s="161"/>
      <c r="AJ6" s="142" t="s">
        <v>403</v>
      </c>
      <c r="AK6" s="142" t="s">
        <v>403</v>
      </c>
      <c r="AL6" s="164"/>
      <c r="AM6" s="161"/>
      <c r="AN6" s="142" t="s">
        <v>403</v>
      </c>
      <c r="AO6" s="142" t="s">
        <v>403</v>
      </c>
      <c r="AP6" s="164"/>
      <c r="AQ6" s="161"/>
      <c r="AR6" s="142" t="s">
        <v>403</v>
      </c>
      <c r="AS6" s="142" t="s">
        <v>403</v>
      </c>
      <c r="AT6" s="164"/>
      <c r="AU6" s="161"/>
      <c r="AV6" s="142" t="s">
        <v>403</v>
      </c>
      <c r="AW6" s="142" t="s">
        <v>403</v>
      </c>
      <c r="AX6" s="164"/>
      <c r="AY6" s="161"/>
      <c r="AZ6" s="142" t="s">
        <v>403</v>
      </c>
      <c r="BA6" s="142" t="s">
        <v>403</v>
      </c>
      <c r="BB6" s="164"/>
      <c r="BC6" s="161"/>
      <c r="BD6" s="142" t="s">
        <v>403</v>
      </c>
      <c r="BE6" s="142" t="s">
        <v>403</v>
      </c>
      <c r="BF6" s="164"/>
      <c r="BG6" s="161"/>
      <c r="BH6" s="142" t="s">
        <v>403</v>
      </c>
      <c r="BI6" s="142" t="s">
        <v>403</v>
      </c>
      <c r="BJ6" s="164"/>
      <c r="BK6" s="161"/>
      <c r="BL6" s="142" t="s">
        <v>403</v>
      </c>
      <c r="BM6" s="142" t="s">
        <v>403</v>
      </c>
      <c r="BN6" s="164"/>
      <c r="BO6" s="161"/>
      <c r="BP6" s="142" t="s">
        <v>403</v>
      </c>
      <c r="BQ6" s="142" t="s">
        <v>403</v>
      </c>
      <c r="BR6" s="164"/>
      <c r="BS6" s="161"/>
      <c r="BT6" s="142" t="s">
        <v>403</v>
      </c>
      <c r="BU6" s="142" t="s">
        <v>403</v>
      </c>
      <c r="BV6" s="164"/>
      <c r="BW6" s="161"/>
      <c r="BX6" s="142" t="s">
        <v>403</v>
      </c>
      <c r="BY6" s="142" t="s">
        <v>403</v>
      </c>
      <c r="BZ6" s="164"/>
      <c r="CA6" s="161"/>
      <c r="CB6" s="142" t="s">
        <v>403</v>
      </c>
      <c r="CC6" s="142" t="s">
        <v>403</v>
      </c>
      <c r="CD6" s="164"/>
      <c r="CE6" s="161"/>
      <c r="CF6" s="142" t="s">
        <v>403</v>
      </c>
      <c r="CG6" s="142" t="s">
        <v>403</v>
      </c>
      <c r="CH6" s="164"/>
      <c r="CI6" s="161"/>
      <c r="CJ6" s="142" t="s">
        <v>403</v>
      </c>
      <c r="CK6" s="142" t="s">
        <v>403</v>
      </c>
      <c r="CL6" s="164"/>
      <c r="CM6" s="161"/>
      <c r="CN6" s="142" t="s">
        <v>403</v>
      </c>
      <c r="CO6" s="142" t="s">
        <v>403</v>
      </c>
      <c r="CP6" s="164"/>
      <c r="CQ6" s="161"/>
      <c r="CR6" s="142" t="s">
        <v>403</v>
      </c>
      <c r="CS6" s="142" t="s">
        <v>403</v>
      </c>
      <c r="CT6" s="164"/>
      <c r="CU6" s="161"/>
      <c r="CV6" s="142" t="s">
        <v>403</v>
      </c>
      <c r="CW6" s="142" t="s">
        <v>403</v>
      </c>
      <c r="CX6" s="164"/>
      <c r="CY6" s="161"/>
      <c r="CZ6" s="142" t="s">
        <v>403</v>
      </c>
      <c r="DA6" s="142" t="s">
        <v>403</v>
      </c>
      <c r="DB6" s="164"/>
      <c r="DC6" s="161"/>
      <c r="DD6" s="142" t="s">
        <v>403</v>
      </c>
      <c r="DE6" s="142" t="s">
        <v>403</v>
      </c>
      <c r="DF6" s="164"/>
      <c r="DG6" s="161"/>
      <c r="DH6" s="142" t="s">
        <v>403</v>
      </c>
      <c r="DI6" s="142" t="s">
        <v>403</v>
      </c>
      <c r="DJ6" s="164"/>
      <c r="DK6" s="161"/>
      <c r="DL6" s="142" t="s">
        <v>403</v>
      </c>
      <c r="DM6" s="142" t="s">
        <v>403</v>
      </c>
      <c r="DN6" s="164"/>
      <c r="DO6" s="161"/>
      <c r="DP6" s="142" t="s">
        <v>403</v>
      </c>
      <c r="DQ6" s="142" t="s">
        <v>403</v>
      </c>
      <c r="DR6" s="164"/>
      <c r="DS6" s="161"/>
      <c r="DT6" s="142" t="s">
        <v>403</v>
      </c>
      <c r="DU6" s="142" t="s">
        <v>403</v>
      </c>
    </row>
    <row r="7" spans="1:125" s="61" customFormat="1" ht="12" customHeight="1">
      <c r="A7" s="48" t="s">
        <v>404</v>
      </c>
      <c r="B7" s="48">
        <v>44000</v>
      </c>
      <c r="C7" s="48" t="s">
        <v>400</v>
      </c>
      <c r="D7" s="70">
        <f>SUM(D8:D11)</f>
        <v>1177860</v>
      </c>
      <c r="E7" s="70">
        <f>SUM(E8:E11)</f>
        <v>431731</v>
      </c>
      <c r="F7" s="49">
        <f>COUNTIF(F8:F11,"&lt;&gt;")</f>
        <v>4</v>
      </c>
      <c r="G7" s="49">
        <f>COUNTIF(G8:G11,"&lt;&gt;")</f>
        <v>4</v>
      </c>
      <c r="H7" s="70">
        <f>SUM(H8:H11)</f>
        <v>560504</v>
      </c>
      <c r="I7" s="70">
        <f>SUM(I8:I11)</f>
        <v>165339</v>
      </c>
      <c r="J7" s="49">
        <f>COUNTIF(J8:J11,"&lt;&gt;")</f>
        <v>4</v>
      </c>
      <c r="K7" s="49">
        <f>COUNTIF(K8:K11,"&lt;&gt;")</f>
        <v>4</v>
      </c>
      <c r="L7" s="70">
        <f>SUM(L8:L11)</f>
        <v>525546</v>
      </c>
      <c r="M7" s="70">
        <f>SUM(M8:M11)</f>
        <v>266392</v>
      </c>
      <c r="N7" s="49">
        <f>COUNTIF(N8:N11,"&lt;&gt;")</f>
        <v>1</v>
      </c>
      <c r="O7" s="49">
        <f>COUNTIF(O8:O11,"&lt;&gt;")</f>
        <v>1</v>
      </c>
      <c r="P7" s="70">
        <f>SUM(P8:P11)</f>
        <v>91810</v>
      </c>
      <c r="Q7" s="70">
        <f>SUM(Q8:Q11)</f>
        <v>0</v>
      </c>
      <c r="R7" s="49">
        <f>COUNTIF(R8:R11,"&lt;&gt;")</f>
        <v>0</v>
      </c>
      <c r="S7" s="49">
        <f>COUNTIF(S8:S11,"&lt;&gt;")</f>
        <v>0</v>
      </c>
      <c r="T7" s="70">
        <f>SUM(T8:T11)</f>
        <v>0</v>
      </c>
      <c r="U7" s="70">
        <f>SUM(U8:U11)</f>
        <v>0</v>
      </c>
      <c r="V7" s="49">
        <f>COUNTIF(V8:V11,"&lt;&gt;")</f>
        <v>0</v>
      </c>
      <c r="W7" s="49">
        <f>COUNTIF(W8:W11,"&lt;&gt;")</f>
        <v>0</v>
      </c>
      <c r="X7" s="70">
        <f>SUM(X8:X11)</f>
        <v>0</v>
      </c>
      <c r="Y7" s="70">
        <f>SUM(Y8:Y11)</f>
        <v>0</v>
      </c>
      <c r="Z7" s="49">
        <f>COUNTIF(Z8:Z11,"&lt;&gt;")</f>
        <v>0</v>
      </c>
      <c r="AA7" s="49">
        <f>COUNTIF(AA8:AA11,"&lt;&gt;")</f>
        <v>0</v>
      </c>
      <c r="AB7" s="70">
        <f>SUM(AB8:AB11)</f>
        <v>0</v>
      </c>
      <c r="AC7" s="70">
        <f>SUM(AC8:AC11)</f>
        <v>0</v>
      </c>
      <c r="AD7" s="49">
        <f>COUNTIF(AD8:AD11,"&lt;&gt;")</f>
        <v>0</v>
      </c>
      <c r="AE7" s="49">
        <f>COUNTIF(AE8:AE11,"&lt;&gt;")</f>
        <v>0</v>
      </c>
      <c r="AF7" s="70">
        <f>SUM(AF8:AF11)</f>
        <v>0</v>
      </c>
      <c r="AG7" s="70">
        <f>SUM(AG8:AG11)</f>
        <v>0</v>
      </c>
      <c r="AH7" s="49">
        <f>COUNTIF(AH8:AH11,"&lt;&gt;")</f>
        <v>0</v>
      </c>
      <c r="AI7" s="49">
        <f>COUNTIF(AI8:AI11,"&lt;&gt;")</f>
        <v>0</v>
      </c>
      <c r="AJ7" s="70">
        <f>SUM(AJ8:AJ11)</f>
        <v>0</v>
      </c>
      <c r="AK7" s="70">
        <f>SUM(AK8:AK11)</f>
        <v>0</v>
      </c>
      <c r="AL7" s="49">
        <f>COUNTIF(AL8:AL11,"&lt;&gt;")</f>
        <v>0</v>
      </c>
      <c r="AM7" s="49">
        <f>COUNTIF(AM8:AM11,"&lt;&gt;")</f>
        <v>0</v>
      </c>
      <c r="AN7" s="70">
        <f>SUM(AN8:AN11)</f>
        <v>0</v>
      </c>
      <c r="AO7" s="70">
        <f>SUM(AO8:AO11)</f>
        <v>0</v>
      </c>
      <c r="AP7" s="49">
        <f>COUNTIF(AP8:AP11,"&lt;&gt;")</f>
        <v>0</v>
      </c>
      <c r="AQ7" s="49">
        <f>COUNTIF(AQ8:AQ11,"&lt;&gt;")</f>
        <v>0</v>
      </c>
      <c r="AR7" s="70">
        <f>SUM(AR8:AR11)</f>
        <v>0</v>
      </c>
      <c r="AS7" s="70">
        <f>SUM(AS8:AS11)</f>
        <v>0</v>
      </c>
      <c r="AT7" s="49">
        <f>COUNTIF(AT8:AT11,"&lt;&gt;")</f>
        <v>0</v>
      </c>
      <c r="AU7" s="49">
        <f>COUNTIF(AU8:AU11,"&lt;&gt;")</f>
        <v>0</v>
      </c>
      <c r="AV7" s="70">
        <f>SUM(AV8:AV11)</f>
        <v>0</v>
      </c>
      <c r="AW7" s="70">
        <f>SUM(AW8:AW11)</f>
        <v>0</v>
      </c>
      <c r="AX7" s="49">
        <f>COUNTIF(AX8:AX11,"&lt;&gt;")</f>
        <v>0</v>
      </c>
      <c r="AY7" s="49">
        <f>COUNTIF(AY8:AY11,"&lt;&gt;")</f>
        <v>0</v>
      </c>
      <c r="AZ7" s="70">
        <f>SUM(AZ8:AZ11)</f>
        <v>0</v>
      </c>
      <c r="BA7" s="70">
        <f>SUM(BA8:BA11)</f>
        <v>0</v>
      </c>
      <c r="BB7" s="49">
        <f>COUNTIF(BB8:BB11,"&lt;&gt;")</f>
        <v>0</v>
      </c>
      <c r="BC7" s="49">
        <f>COUNTIF(BC8:BC11,"&lt;&gt;")</f>
        <v>0</v>
      </c>
      <c r="BD7" s="70">
        <f>SUM(BD8:BD11)</f>
        <v>0</v>
      </c>
      <c r="BE7" s="70">
        <f>SUM(BE8:BE11)</f>
        <v>0</v>
      </c>
      <c r="BF7" s="49">
        <f>COUNTIF(BF8:BF11,"&lt;&gt;")</f>
        <v>0</v>
      </c>
      <c r="BG7" s="49">
        <f>COUNTIF(BG8:BG11,"&lt;&gt;")</f>
        <v>0</v>
      </c>
      <c r="BH7" s="70">
        <f>SUM(BH8:BH11)</f>
        <v>0</v>
      </c>
      <c r="BI7" s="70">
        <f>SUM(BI8:BI11)</f>
        <v>0</v>
      </c>
      <c r="BJ7" s="49">
        <f>COUNTIF(BJ8:BJ11,"&lt;&gt;")</f>
        <v>0</v>
      </c>
      <c r="BK7" s="49">
        <f>COUNTIF(BK8:BK11,"&lt;&gt;")</f>
        <v>0</v>
      </c>
      <c r="BL7" s="70">
        <f>SUM(BL8:BL11)</f>
        <v>0</v>
      </c>
      <c r="BM7" s="70">
        <f>SUM(BM8:BM11)</f>
        <v>0</v>
      </c>
      <c r="BN7" s="49">
        <f>COUNTIF(BN8:BN11,"&lt;&gt;")</f>
        <v>0</v>
      </c>
      <c r="BO7" s="49">
        <f>COUNTIF(BO8:BO11,"&lt;&gt;")</f>
        <v>0</v>
      </c>
      <c r="BP7" s="70">
        <f>SUM(BP8:BP11)</f>
        <v>0</v>
      </c>
      <c r="BQ7" s="70">
        <f>SUM(BQ8:BQ11)</f>
        <v>0</v>
      </c>
      <c r="BR7" s="49">
        <f>COUNTIF(BR8:BR11,"&lt;&gt;")</f>
        <v>0</v>
      </c>
      <c r="BS7" s="49">
        <f>COUNTIF(BS8:BS11,"&lt;&gt;")</f>
        <v>0</v>
      </c>
      <c r="BT7" s="70">
        <f>SUM(BT8:BT11)</f>
        <v>0</v>
      </c>
      <c r="BU7" s="70">
        <f>SUM(BU8:BU11)</f>
        <v>0</v>
      </c>
      <c r="BV7" s="49">
        <f>COUNTIF(BV8:BV11,"&lt;&gt;")</f>
        <v>0</v>
      </c>
      <c r="BW7" s="49">
        <f>COUNTIF(BW8:BW11,"&lt;&gt;")</f>
        <v>0</v>
      </c>
      <c r="BX7" s="70">
        <f>SUM(BX8:BX11)</f>
        <v>0</v>
      </c>
      <c r="BY7" s="70">
        <f>SUM(BY8:BY11)</f>
        <v>0</v>
      </c>
      <c r="BZ7" s="49">
        <f>COUNTIF(BZ8:BZ11,"&lt;&gt;")</f>
        <v>0</v>
      </c>
      <c r="CA7" s="49">
        <f>COUNTIF(CA8:CA11,"&lt;&gt;")</f>
        <v>0</v>
      </c>
      <c r="CB7" s="70">
        <f>SUM(CB8:CB11)</f>
        <v>0</v>
      </c>
      <c r="CC7" s="70">
        <f>SUM(CC8:CC11)</f>
        <v>0</v>
      </c>
      <c r="CD7" s="49">
        <f>COUNTIF(CD8:CD11,"&lt;&gt;")</f>
        <v>0</v>
      </c>
      <c r="CE7" s="49">
        <f>COUNTIF(CE8:CE11,"&lt;&gt;")</f>
        <v>0</v>
      </c>
      <c r="CF7" s="70">
        <f>SUM(CF8:CF11)</f>
        <v>0</v>
      </c>
      <c r="CG7" s="70">
        <f>SUM(CG8:CG11)</f>
        <v>0</v>
      </c>
      <c r="CH7" s="49">
        <f>COUNTIF(CH8:CH11,"&lt;&gt;")</f>
        <v>0</v>
      </c>
      <c r="CI7" s="49">
        <f>COUNTIF(CI8:CI11,"&lt;&gt;")</f>
        <v>0</v>
      </c>
      <c r="CJ7" s="70">
        <f>SUM(CJ8:CJ11)</f>
        <v>0</v>
      </c>
      <c r="CK7" s="70">
        <f>SUM(CK8:CK11)</f>
        <v>0</v>
      </c>
      <c r="CL7" s="49">
        <f>COUNTIF(CL8:CL11,"&lt;&gt;")</f>
        <v>0</v>
      </c>
      <c r="CM7" s="49">
        <f>COUNTIF(CM8:CM11,"&lt;&gt;")</f>
        <v>0</v>
      </c>
      <c r="CN7" s="70">
        <f>SUM(CN8:CN11)</f>
        <v>0</v>
      </c>
      <c r="CO7" s="70">
        <f>SUM(CO8:CO11)</f>
        <v>0</v>
      </c>
      <c r="CP7" s="49">
        <f>COUNTIF(CP8:CP11,"&lt;&gt;")</f>
        <v>0</v>
      </c>
      <c r="CQ7" s="49">
        <f>COUNTIF(CQ8:CQ11,"&lt;&gt;")</f>
        <v>0</v>
      </c>
      <c r="CR7" s="70">
        <f>SUM(CR8:CR11)</f>
        <v>0</v>
      </c>
      <c r="CS7" s="70">
        <f>SUM(CS8:CS11)</f>
        <v>0</v>
      </c>
      <c r="CT7" s="49">
        <f>COUNTIF(CT8:CT11,"&lt;&gt;")</f>
        <v>0</v>
      </c>
      <c r="CU7" s="49">
        <f>COUNTIF(CU8:CU11,"&lt;&gt;")</f>
        <v>0</v>
      </c>
      <c r="CV7" s="70">
        <f>SUM(CV8:CV11)</f>
        <v>0</v>
      </c>
      <c r="CW7" s="70">
        <f>SUM(CW8:CW11)</f>
        <v>0</v>
      </c>
      <c r="CX7" s="49">
        <f>COUNTIF(CX8:CX11,"&lt;&gt;")</f>
        <v>0</v>
      </c>
      <c r="CY7" s="49">
        <f>COUNTIF(CY8:CY11,"&lt;&gt;")</f>
        <v>0</v>
      </c>
      <c r="CZ7" s="70">
        <f>SUM(CZ8:CZ11)</f>
        <v>0</v>
      </c>
      <c r="DA7" s="70">
        <f>SUM(DA8:DA11)</f>
        <v>0</v>
      </c>
      <c r="DB7" s="49">
        <f>COUNTIF(DB8:DB11,"&lt;&gt;")</f>
        <v>0</v>
      </c>
      <c r="DC7" s="49">
        <f>COUNTIF(DC8:DC11,"&lt;&gt;")</f>
        <v>0</v>
      </c>
      <c r="DD7" s="70">
        <f>SUM(DD8:DD11)</f>
        <v>0</v>
      </c>
      <c r="DE7" s="70">
        <f>SUM(DE8:DE11)</f>
        <v>0</v>
      </c>
      <c r="DF7" s="49">
        <f>COUNTIF(DF8:DF11,"&lt;&gt;")</f>
        <v>0</v>
      </c>
      <c r="DG7" s="49">
        <f>COUNTIF(DG8:DG11,"&lt;&gt;")</f>
        <v>0</v>
      </c>
      <c r="DH7" s="70">
        <f>SUM(DH8:DH11)</f>
        <v>0</v>
      </c>
      <c r="DI7" s="70">
        <f>SUM(DI8:DI11)</f>
        <v>0</v>
      </c>
      <c r="DJ7" s="49">
        <f>COUNTIF(DJ8:DJ11,"&lt;&gt;")</f>
        <v>0</v>
      </c>
      <c r="DK7" s="49">
        <f>COUNTIF(DK8:DK11,"&lt;&gt;")</f>
        <v>0</v>
      </c>
      <c r="DL7" s="70">
        <f>SUM(DL8:DL11)</f>
        <v>0</v>
      </c>
      <c r="DM7" s="70">
        <f>SUM(DM8:DM11)</f>
        <v>0</v>
      </c>
      <c r="DN7" s="49">
        <f>COUNTIF(DN8:DN11,"&lt;&gt;")</f>
        <v>0</v>
      </c>
      <c r="DO7" s="49">
        <f>COUNTIF(DO8:DO11,"&lt;&gt;")</f>
        <v>0</v>
      </c>
      <c r="DP7" s="70">
        <f>SUM(DP8:DP11)</f>
        <v>0</v>
      </c>
      <c r="DQ7" s="70">
        <f>SUM(DQ8:DQ11)</f>
        <v>0</v>
      </c>
      <c r="DR7" s="49">
        <f>COUNTIF(DR8:DR11,"&lt;&gt;")</f>
        <v>0</v>
      </c>
      <c r="DS7" s="49">
        <f>COUNTIF(DS8:DS11,"&lt;&gt;")</f>
        <v>0</v>
      </c>
      <c r="DT7" s="70">
        <f>SUM(DT8:DT11)</f>
        <v>0</v>
      </c>
      <c r="DU7" s="70">
        <f>SUM(DU8:DU11)</f>
        <v>0</v>
      </c>
    </row>
    <row r="8" spans="1:125" s="50" customFormat="1" ht="12" customHeight="1">
      <c r="A8" s="51" t="s">
        <v>404</v>
      </c>
      <c r="B8" s="64" t="s">
        <v>407</v>
      </c>
      <c r="C8" s="51" t="s">
        <v>408</v>
      </c>
      <c r="D8" s="72">
        <f aca="true" t="shared" si="0" ref="D8:E11">SUM(H8,L8,P8,T8,X8,AB8,AF8,AJ8,AN8,AR8,AV8,AZ8,BD8,BH8,BL8,BP8,BT8,BX8,CB8,CF8,CJ8,CN8,CR8,CV8,CZ8,DD8,DH8,DL8,DP8,DT8)</f>
        <v>341420</v>
      </c>
      <c r="E8" s="72">
        <f t="shared" si="0"/>
        <v>195551</v>
      </c>
      <c r="F8" s="66" t="s">
        <v>600</v>
      </c>
      <c r="G8" s="52" t="s">
        <v>601</v>
      </c>
      <c r="H8" s="72">
        <v>39433</v>
      </c>
      <c r="I8" s="72">
        <v>22585</v>
      </c>
      <c r="J8" s="66" t="s">
        <v>602</v>
      </c>
      <c r="K8" s="52" t="s">
        <v>603</v>
      </c>
      <c r="L8" s="72">
        <v>301987</v>
      </c>
      <c r="M8" s="72">
        <v>172966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404</v>
      </c>
      <c r="B9" s="64" t="s">
        <v>429</v>
      </c>
      <c r="C9" s="51" t="s">
        <v>430</v>
      </c>
      <c r="D9" s="72">
        <f t="shared" si="0"/>
        <v>0</v>
      </c>
      <c r="E9" s="72">
        <f t="shared" si="0"/>
        <v>156969</v>
      </c>
      <c r="F9" s="66" t="s">
        <v>604</v>
      </c>
      <c r="G9" s="52" t="s">
        <v>605</v>
      </c>
      <c r="H9" s="72">
        <v>0</v>
      </c>
      <c r="I9" s="72">
        <v>107374</v>
      </c>
      <c r="J9" s="66" t="s">
        <v>606</v>
      </c>
      <c r="K9" s="52" t="s">
        <v>607</v>
      </c>
      <c r="L9" s="72">
        <v>0</v>
      </c>
      <c r="M9" s="72">
        <v>49595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404</v>
      </c>
      <c r="B10" s="64" t="s">
        <v>411</v>
      </c>
      <c r="C10" s="51" t="s">
        <v>412</v>
      </c>
      <c r="D10" s="72">
        <f t="shared" si="0"/>
        <v>650630</v>
      </c>
      <c r="E10" s="72">
        <f t="shared" si="0"/>
        <v>0</v>
      </c>
      <c r="F10" s="66" t="s">
        <v>608</v>
      </c>
      <c r="G10" s="52" t="s">
        <v>609</v>
      </c>
      <c r="H10" s="72">
        <v>441225</v>
      </c>
      <c r="I10" s="72">
        <v>0</v>
      </c>
      <c r="J10" s="66" t="s">
        <v>604</v>
      </c>
      <c r="K10" s="52" t="s">
        <v>605</v>
      </c>
      <c r="L10" s="72">
        <v>117595</v>
      </c>
      <c r="M10" s="72">
        <v>0</v>
      </c>
      <c r="N10" s="66" t="s">
        <v>606</v>
      </c>
      <c r="O10" s="52" t="s">
        <v>607</v>
      </c>
      <c r="P10" s="72">
        <v>91810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404</v>
      </c>
      <c r="B11" s="64" t="s">
        <v>445</v>
      </c>
      <c r="C11" s="51" t="s">
        <v>446</v>
      </c>
      <c r="D11" s="72">
        <f t="shared" si="0"/>
        <v>185810</v>
      </c>
      <c r="E11" s="72">
        <f t="shared" si="0"/>
        <v>79211</v>
      </c>
      <c r="F11" s="66" t="s">
        <v>610</v>
      </c>
      <c r="G11" s="52" t="s">
        <v>611</v>
      </c>
      <c r="H11" s="72">
        <v>79846</v>
      </c>
      <c r="I11" s="72">
        <v>35380</v>
      </c>
      <c r="J11" s="66" t="s">
        <v>612</v>
      </c>
      <c r="K11" s="52" t="s">
        <v>613</v>
      </c>
      <c r="L11" s="72">
        <v>105964</v>
      </c>
      <c r="M11" s="72">
        <v>43831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485</v>
      </c>
      <c r="D2" s="25" t="s">
        <v>107</v>
      </c>
      <c r="E2" s="144" t="s">
        <v>486</v>
      </c>
      <c r="F2" s="3"/>
      <c r="G2" s="3"/>
      <c r="H2" s="3"/>
      <c r="I2" s="3"/>
      <c r="J2" s="3"/>
      <c r="K2" s="3"/>
      <c r="L2" s="3" t="str">
        <f>LEFT(D2,2)</f>
        <v>44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487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488</v>
      </c>
      <c r="C6" s="192"/>
      <c r="D6" s="193"/>
      <c r="E6" s="13" t="s">
        <v>41</v>
      </c>
      <c r="F6" s="14" t="s">
        <v>43</v>
      </c>
      <c r="H6" s="169" t="s">
        <v>489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490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231811</v>
      </c>
      <c r="F7" s="17">
        <f aca="true" t="shared" si="1" ref="F7:F12">AF14</f>
        <v>75311</v>
      </c>
      <c r="H7" s="175" t="s">
        <v>397</v>
      </c>
      <c r="I7" s="175" t="s">
        <v>491</v>
      </c>
      <c r="J7" s="169" t="s">
        <v>85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77</v>
      </c>
      <c r="AD7" s="41" t="s">
        <v>492</v>
      </c>
      <c r="AE7" s="40" t="s">
        <v>493</v>
      </c>
      <c r="AF7" s="36">
        <f aca="true" ca="1" t="shared" si="4" ref="AF7:AF38">IF(AF$2=0,INDIRECT("'"&amp;AD7&amp;"'!"&amp;AE7&amp;$AI$2),0)</f>
        <v>231811</v>
      </c>
      <c r="AG7" s="40"/>
      <c r="AH7" s="122" t="str">
        <f>+'廃棄物事業経費（歳入）'!B7</f>
        <v>44000</v>
      </c>
      <c r="AI7" s="2">
        <v>7</v>
      </c>
      <c r="AK7" s="26" t="s">
        <v>494</v>
      </c>
      <c r="AL7" s="28" t="s">
        <v>7</v>
      </c>
    </row>
    <row r="8" spans="2:38" ht="19.5" customHeight="1">
      <c r="B8" s="187" t="s">
        <v>495</v>
      </c>
      <c r="C8" s="189"/>
      <c r="D8" s="189"/>
      <c r="E8" s="17">
        <f t="shared" si="0"/>
        <v>46168</v>
      </c>
      <c r="F8" s="17">
        <f t="shared" si="1"/>
        <v>8158</v>
      </c>
      <c r="H8" s="178"/>
      <c r="I8" s="178"/>
      <c r="J8" s="169" t="s">
        <v>87</v>
      </c>
      <c r="K8" s="182"/>
      <c r="L8" s="17">
        <f t="shared" si="2"/>
        <v>598659</v>
      </c>
      <c r="M8" s="17">
        <f t="shared" si="3"/>
        <v>12742</v>
      </c>
      <c r="AC8" s="15" t="s">
        <v>495</v>
      </c>
      <c r="AD8" s="41" t="s">
        <v>492</v>
      </c>
      <c r="AE8" s="40" t="s">
        <v>496</v>
      </c>
      <c r="AF8" s="36">
        <f ca="1" t="shared" si="4"/>
        <v>46168</v>
      </c>
      <c r="AG8" s="40"/>
      <c r="AH8" s="122" t="str">
        <f>+'廃棄物事業経費（歳入）'!B8</f>
        <v>44201</v>
      </c>
      <c r="AI8" s="2">
        <v>8</v>
      </c>
      <c r="AK8" s="26" t="s">
        <v>497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96200</v>
      </c>
      <c r="F9" s="17">
        <f t="shared" si="1"/>
        <v>31300</v>
      </c>
      <c r="H9" s="178"/>
      <c r="I9" s="178"/>
      <c r="J9" s="169" t="s">
        <v>89</v>
      </c>
      <c r="K9" s="171"/>
      <c r="L9" s="17">
        <f t="shared" si="2"/>
        <v>19877</v>
      </c>
      <c r="M9" s="17">
        <f t="shared" si="3"/>
        <v>0</v>
      </c>
      <c r="AC9" s="15" t="s">
        <v>80</v>
      </c>
      <c r="AD9" s="41" t="s">
        <v>492</v>
      </c>
      <c r="AE9" s="40" t="s">
        <v>498</v>
      </c>
      <c r="AF9" s="36">
        <f ca="1" t="shared" si="4"/>
        <v>96200</v>
      </c>
      <c r="AG9" s="40"/>
      <c r="AH9" s="122" t="str">
        <f>+'廃棄物事業経費（歳入）'!B9</f>
        <v>44202</v>
      </c>
      <c r="AI9" s="2">
        <v>9</v>
      </c>
      <c r="AK9" s="26" t="s">
        <v>499</v>
      </c>
      <c r="AL9" s="28" t="s">
        <v>9</v>
      </c>
    </row>
    <row r="10" spans="2:38" ht="19.5" customHeight="1">
      <c r="B10" s="187" t="s">
        <v>500</v>
      </c>
      <c r="C10" s="189"/>
      <c r="D10" s="189"/>
      <c r="E10" s="17">
        <f t="shared" si="0"/>
        <v>1653377</v>
      </c>
      <c r="F10" s="17">
        <f t="shared" si="1"/>
        <v>275782</v>
      </c>
      <c r="H10" s="178"/>
      <c r="I10" s="179"/>
      <c r="J10" s="169" t="s">
        <v>0</v>
      </c>
      <c r="K10" s="171"/>
      <c r="L10" s="17">
        <f t="shared" si="2"/>
        <v>7123</v>
      </c>
      <c r="M10" s="17">
        <f t="shared" si="3"/>
        <v>0</v>
      </c>
      <c r="AC10" s="15" t="s">
        <v>500</v>
      </c>
      <c r="AD10" s="41" t="s">
        <v>492</v>
      </c>
      <c r="AE10" s="40" t="s">
        <v>501</v>
      </c>
      <c r="AF10" s="36">
        <f ca="1" t="shared" si="4"/>
        <v>1653377</v>
      </c>
      <c r="AG10" s="40"/>
      <c r="AH10" s="122" t="str">
        <f>+'廃棄物事業経費（歳入）'!B10</f>
        <v>44203</v>
      </c>
      <c r="AI10" s="2">
        <v>10</v>
      </c>
      <c r="AK10" s="26" t="s">
        <v>502</v>
      </c>
      <c r="AL10" s="28" t="s">
        <v>10</v>
      </c>
    </row>
    <row r="11" spans="2:38" ht="19.5" customHeight="1">
      <c r="B11" s="187" t="s">
        <v>503</v>
      </c>
      <c r="C11" s="189"/>
      <c r="D11" s="189"/>
      <c r="E11" s="17">
        <f t="shared" si="0"/>
        <v>1177860</v>
      </c>
      <c r="F11" s="17">
        <f t="shared" si="1"/>
        <v>431731</v>
      </c>
      <c r="H11" s="178"/>
      <c r="I11" s="190" t="s">
        <v>57</v>
      </c>
      <c r="J11" s="190"/>
      <c r="K11" s="190"/>
      <c r="L11" s="17">
        <f t="shared" si="2"/>
        <v>13841</v>
      </c>
      <c r="M11" s="17">
        <f t="shared" si="3"/>
        <v>3300</v>
      </c>
      <c r="AC11" s="15" t="s">
        <v>503</v>
      </c>
      <c r="AD11" s="41" t="s">
        <v>492</v>
      </c>
      <c r="AE11" s="40" t="s">
        <v>504</v>
      </c>
      <c r="AF11" s="36">
        <f ca="1" t="shared" si="4"/>
        <v>1177860</v>
      </c>
      <c r="AG11" s="40"/>
      <c r="AH11" s="122" t="str">
        <f>+'廃棄物事業経費（歳入）'!B11</f>
        <v>44204</v>
      </c>
      <c r="AI11" s="2">
        <v>11</v>
      </c>
      <c r="AK11" s="26" t="s">
        <v>505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961734</v>
      </c>
      <c r="F12" s="17">
        <f t="shared" si="1"/>
        <v>4640</v>
      </c>
      <c r="H12" s="178"/>
      <c r="I12" s="190" t="s">
        <v>506</v>
      </c>
      <c r="J12" s="190"/>
      <c r="K12" s="190"/>
      <c r="L12" s="17">
        <f t="shared" si="2"/>
        <v>0</v>
      </c>
      <c r="M12" s="17">
        <f t="shared" si="3"/>
        <v>0</v>
      </c>
      <c r="AC12" s="15" t="s">
        <v>0</v>
      </c>
      <c r="AD12" s="41" t="s">
        <v>492</v>
      </c>
      <c r="AE12" s="40" t="s">
        <v>507</v>
      </c>
      <c r="AF12" s="36">
        <f ca="1" t="shared" si="4"/>
        <v>961734</v>
      </c>
      <c r="AG12" s="40"/>
      <c r="AH12" s="122" t="str">
        <f>+'廃棄物事業経費（歳入）'!B12</f>
        <v>44205</v>
      </c>
      <c r="AI12" s="2">
        <v>12</v>
      </c>
      <c r="AK12" s="26" t="s">
        <v>508</v>
      </c>
      <c r="AL12" s="28" t="s">
        <v>12</v>
      </c>
    </row>
    <row r="13" spans="2:38" ht="19.5" customHeight="1">
      <c r="B13" s="183" t="s">
        <v>509</v>
      </c>
      <c r="C13" s="191"/>
      <c r="D13" s="191"/>
      <c r="E13" s="18">
        <f>SUM(E7:E12)</f>
        <v>4167150</v>
      </c>
      <c r="F13" s="18">
        <f>SUM(F7:F12)</f>
        <v>826922</v>
      </c>
      <c r="H13" s="178"/>
      <c r="I13" s="172" t="s">
        <v>401</v>
      </c>
      <c r="J13" s="173"/>
      <c r="K13" s="174"/>
      <c r="L13" s="19">
        <f>SUM(L7:L12)</f>
        <v>639500</v>
      </c>
      <c r="M13" s="19">
        <f>SUM(M7:M12)</f>
        <v>16042</v>
      </c>
      <c r="AC13" s="15" t="s">
        <v>54</v>
      </c>
      <c r="AD13" s="41" t="s">
        <v>492</v>
      </c>
      <c r="AE13" s="40" t="s">
        <v>510</v>
      </c>
      <c r="AF13" s="36">
        <f ca="1" t="shared" si="4"/>
        <v>12538070</v>
      </c>
      <c r="AG13" s="40"/>
      <c r="AH13" s="122" t="str">
        <f>+'廃棄物事業経費（歳入）'!B13</f>
        <v>44206</v>
      </c>
      <c r="AI13" s="2">
        <v>13</v>
      </c>
      <c r="AK13" s="26" t="s">
        <v>511</v>
      </c>
      <c r="AL13" s="28" t="s">
        <v>13</v>
      </c>
    </row>
    <row r="14" spans="2:38" ht="19.5" customHeight="1">
      <c r="B14" s="20"/>
      <c r="C14" s="185" t="s">
        <v>512</v>
      </c>
      <c r="D14" s="186"/>
      <c r="E14" s="22">
        <f>E13-E11</f>
        <v>2989290</v>
      </c>
      <c r="F14" s="22">
        <f>F13-F11</f>
        <v>395191</v>
      </c>
      <c r="H14" s="179"/>
      <c r="I14" s="20"/>
      <c r="J14" s="24"/>
      <c r="K14" s="21" t="s">
        <v>512</v>
      </c>
      <c r="L14" s="23">
        <f>L13-L12</f>
        <v>639500</v>
      </c>
      <c r="M14" s="23">
        <f>M13-M12</f>
        <v>16042</v>
      </c>
      <c r="AC14" s="15" t="s">
        <v>77</v>
      </c>
      <c r="AD14" s="41" t="s">
        <v>492</v>
      </c>
      <c r="AE14" s="40" t="s">
        <v>513</v>
      </c>
      <c r="AF14" s="36">
        <f ca="1" t="shared" si="4"/>
        <v>75311</v>
      </c>
      <c r="AG14" s="40"/>
      <c r="AH14" s="122" t="str">
        <f>+'廃棄物事業経費（歳入）'!B14</f>
        <v>44207</v>
      </c>
      <c r="AI14" s="2">
        <v>14</v>
      </c>
      <c r="AK14" s="26" t="s">
        <v>514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12538070</v>
      </c>
      <c r="F15" s="17">
        <f>AF20</f>
        <v>2343785</v>
      </c>
      <c r="H15" s="175" t="s">
        <v>515</v>
      </c>
      <c r="I15" s="175" t="s">
        <v>516</v>
      </c>
      <c r="J15" s="16" t="s">
        <v>91</v>
      </c>
      <c r="K15" s="27"/>
      <c r="L15" s="17">
        <f aca="true" t="shared" si="5" ref="L15:L28">AF27</f>
        <v>1892701</v>
      </c>
      <c r="M15" s="17">
        <f aca="true" t="shared" si="6" ref="M15:M28">AF48</f>
        <v>437734</v>
      </c>
      <c r="AC15" s="15" t="s">
        <v>495</v>
      </c>
      <c r="AD15" s="41" t="s">
        <v>492</v>
      </c>
      <c r="AE15" s="40" t="s">
        <v>517</v>
      </c>
      <c r="AF15" s="36">
        <f ca="1" t="shared" si="4"/>
        <v>8158</v>
      </c>
      <c r="AG15" s="40"/>
      <c r="AH15" s="122" t="str">
        <f>+'廃棄物事業経費（歳入）'!B15</f>
        <v>44208</v>
      </c>
      <c r="AI15" s="2">
        <v>15</v>
      </c>
      <c r="AK15" s="26" t="s">
        <v>518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16705220</v>
      </c>
      <c r="F16" s="18">
        <f>SUM(F13,F15)</f>
        <v>3170707</v>
      </c>
      <c r="H16" s="176"/>
      <c r="I16" s="178"/>
      <c r="J16" s="178" t="s">
        <v>519</v>
      </c>
      <c r="K16" s="13" t="s">
        <v>93</v>
      </c>
      <c r="L16" s="17">
        <f t="shared" si="5"/>
        <v>2088117</v>
      </c>
      <c r="M16" s="17">
        <f t="shared" si="6"/>
        <v>93181</v>
      </c>
      <c r="AC16" s="15" t="s">
        <v>80</v>
      </c>
      <c r="AD16" s="41" t="s">
        <v>492</v>
      </c>
      <c r="AE16" s="40" t="s">
        <v>520</v>
      </c>
      <c r="AF16" s="36">
        <f ca="1" t="shared" si="4"/>
        <v>31300</v>
      </c>
      <c r="AG16" s="40"/>
      <c r="AH16" s="122" t="str">
        <f>+'廃棄物事業経費（歳入）'!B16</f>
        <v>44209</v>
      </c>
      <c r="AI16" s="2">
        <v>16</v>
      </c>
      <c r="AK16" s="26" t="s">
        <v>521</v>
      </c>
      <c r="AL16" s="28" t="s">
        <v>16</v>
      </c>
    </row>
    <row r="17" spans="2:38" ht="19.5" customHeight="1">
      <c r="B17" s="20"/>
      <c r="C17" s="185" t="s">
        <v>512</v>
      </c>
      <c r="D17" s="186"/>
      <c r="E17" s="22">
        <f>SUM(E14:E15)</f>
        <v>15527360</v>
      </c>
      <c r="F17" s="22">
        <f>SUM(F14:F15)</f>
        <v>2738976</v>
      </c>
      <c r="H17" s="176"/>
      <c r="I17" s="178"/>
      <c r="J17" s="178"/>
      <c r="K17" s="13" t="s">
        <v>95</v>
      </c>
      <c r="L17" s="17">
        <f t="shared" si="5"/>
        <v>648096</v>
      </c>
      <c r="M17" s="17">
        <f t="shared" si="6"/>
        <v>249175</v>
      </c>
      <c r="AC17" s="15" t="s">
        <v>500</v>
      </c>
      <c r="AD17" s="41" t="s">
        <v>492</v>
      </c>
      <c r="AE17" s="40" t="s">
        <v>522</v>
      </c>
      <c r="AF17" s="36">
        <f ca="1" t="shared" si="4"/>
        <v>275782</v>
      </c>
      <c r="AG17" s="40"/>
      <c r="AH17" s="122" t="str">
        <f>+'廃棄物事業経費（歳入）'!B17</f>
        <v>44210</v>
      </c>
      <c r="AI17" s="2">
        <v>17</v>
      </c>
      <c r="AK17" s="26" t="s">
        <v>523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63741</v>
      </c>
      <c r="M18" s="17">
        <f t="shared" si="6"/>
        <v>0</v>
      </c>
      <c r="AC18" s="15" t="s">
        <v>503</v>
      </c>
      <c r="AD18" s="41" t="s">
        <v>492</v>
      </c>
      <c r="AE18" s="40" t="s">
        <v>524</v>
      </c>
      <c r="AF18" s="36">
        <f ca="1" t="shared" si="4"/>
        <v>431731</v>
      </c>
      <c r="AG18" s="40"/>
      <c r="AH18" s="122" t="str">
        <f>+'廃棄物事業経費（歳入）'!B18</f>
        <v>44211</v>
      </c>
      <c r="AI18" s="2">
        <v>18</v>
      </c>
      <c r="AK18" s="26" t="s">
        <v>525</v>
      </c>
      <c r="AL18" s="28" t="s">
        <v>18</v>
      </c>
    </row>
    <row r="19" spans="8:38" ht="19.5" customHeight="1">
      <c r="H19" s="176"/>
      <c r="I19" s="175" t="s">
        <v>526</v>
      </c>
      <c r="J19" s="169" t="s">
        <v>99</v>
      </c>
      <c r="K19" s="171"/>
      <c r="L19" s="17">
        <f t="shared" si="5"/>
        <v>471765</v>
      </c>
      <c r="M19" s="17">
        <f t="shared" si="6"/>
        <v>50083</v>
      </c>
      <c r="AC19" s="15" t="s">
        <v>0</v>
      </c>
      <c r="AD19" s="41" t="s">
        <v>492</v>
      </c>
      <c r="AE19" s="40" t="s">
        <v>527</v>
      </c>
      <c r="AF19" s="36">
        <f ca="1" t="shared" si="4"/>
        <v>4640</v>
      </c>
      <c r="AG19" s="40"/>
      <c r="AH19" s="122" t="str">
        <f>+'廃棄物事業経費（歳入）'!B19</f>
        <v>44212</v>
      </c>
      <c r="AI19" s="2">
        <v>19</v>
      </c>
      <c r="AK19" s="26" t="s">
        <v>528</v>
      </c>
      <c r="AL19" s="28" t="s">
        <v>19</v>
      </c>
    </row>
    <row r="20" spans="2:38" ht="19.5" customHeight="1">
      <c r="B20" s="187" t="s">
        <v>529</v>
      </c>
      <c r="C20" s="188"/>
      <c r="D20" s="188"/>
      <c r="E20" s="29">
        <f>E11</f>
        <v>1177860</v>
      </c>
      <c r="F20" s="29">
        <f>F11</f>
        <v>431731</v>
      </c>
      <c r="H20" s="176"/>
      <c r="I20" s="178"/>
      <c r="J20" s="169" t="s">
        <v>101</v>
      </c>
      <c r="K20" s="171"/>
      <c r="L20" s="17">
        <f t="shared" si="5"/>
        <v>2914906</v>
      </c>
      <c r="M20" s="17">
        <f t="shared" si="6"/>
        <v>919657</v>
      </c>
      <c r="AC20" s="15" t="s">
        <v>54</v>
      </c>
      <c r="AD20" s="41" t="s">
        <v>492</v>
      </c>
      <c r="AE20" s="40" t="s">
        <v>530</v>
      </c>
      <c r="AF20" s="36">
        <f ca="1" t="shared" si="4"/>
        <v>2343785</v>
      </c>
      <c r="AG20" s="40"/>
      <c r="AH20" s="122" t="str">
        <f>+'廃棄物事業経費（歳入）'!B20</f>
        <v>44213</v>
      </c>
      <c r="AI20" s="2">
        <v>20</v>
      </c>
      <c r="AK20" s="26" t="s">
        <v>531</v>
      </c>
      <c r="AL20" s="28" t="s">
        <v>20</v>
      </c>
    </row>
    <row r="21" spans="2:38" ht="19.5" customHeight="1">
      <c r="B21" s="187" t="s">
        <v>532</v>
      </c>
      <c r="C21" s="187"/>
      <c r="D21" s="187"/>
      <c r="E21" s="29">
        <f>L12+L27</f>
        <v>1176919</v>
      </c>
      <c r="F21" s="29">
        <f>M12+M27</f>
        <v>429849</v>
      </c>
      <c r="H21" s="176"/>
      <c r="I21" s="179"/>
      <c r="J21" s="169" t="s">
        <v>103</v>
      </c>
      <c r="K21" s="171"/>
      <c r="L21" s="17">
        <f t="shared" si="5"/>
        <v>183661</v>
      </c>
      <c r="M21" s="17">
        <f t="shared" si="6"/>
        <v>0</v>
      </c>
      <c r="AB21" s="28" t="s">
        <v>41</v>
      </c>
      <c r="AC21" s="15" t="s">
        <v>533</v>
      </c>
      <c r="AD21" s="41" t="s">
        <v>534</v>
      </c>
      <c r="AE21" s="40" t="s">
        <v>493</v>
      </c>
      <c r="AF21" s="36">
        <f ca="1" t="shared" si="4"/>
        <v>0</v>
      </c>
      <c r="AG21" s="40"/>
      <c r="AH21" s="122" t="str">
        <f>+'廃棄物事業経費（歳入）'!B21</f>
        <v>44214</v>
      </c>
      <c r="AI21" s="2">
        <v>21</v>
      </c>
      <c r="AK21" s="26" t="s">
        <v>535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48826</v>
      </c>
      <c r="M22" s="17">
        <f t="shared" si="6"/>
        <v>7047</v>
      </c>
      <c r="AB22" s="28" t="s">
        <v>41</v>
      </c>
      <c r="AC22" s="15" t="s">
        <v>536</v>
      </c>
      <c r="AD22" s="41" t="s">
        <v>534</v>
      </c>
      <c r="AE22" s="40" t="s">
        <v>496</v>
      </c>
      <c r="AF22" s="36">
        <f ca="1" t="shared" si="4"/>
        <v>598659</v>
      </c>
      <c r="AH22" s="122" t="str">
        <f>+'廃棄物事業経費（歳入）'!B22</f>
        <v>44322</v>
      </c>
      <c r="AI22" s="2">
        <v>22</v>
      </c>
      <c r="AK22" s="26" t="s">
        <v>537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538</v>
      </c>
      <c r="J23" s="172" t="s">
        <v>99</v>
      </c>
      <c r="K23" s="174"/>
      <c r="L23" s="17">
        <f t="shared" si="5"/>
        <v>2155235</v>
      </c>
      <c r="M23" s="17">
        <f t="shared" si="6"/>
        <v>358572</v>
      </c>
      <c r="AB23" s="28" t="s">
        <v>41</v>
      </c>
      <c r="AC23" s="1" t="s">
        <v>539</v>
      </c>
      <c r="AD23" s="41" t="s">
        <v>534</v>
      </c>
      <c r="AE23" s="35" t="s">
        <v>498</v>
      </c>
      <c r="AF23" s="36">
        <f ca="1" t="shared" si="4"/>
        <v>19877</v>
      </c>
      <c r="AH23" s="122" t="str">
        <f>+'廃棄物事業経費（歳入）'!B23</f>
        <v>44341</v>
      </c>
      <c r="AI23" s="2">
        <v>23</v>
      </c>
      <c r="AK23" s="26" t="s">
        <v>540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3220991</v>
      </c>
      <c r="M24" s="17">
        <f t="shared" si="6"/>
        <v>434906</v>
      </c>
      <c r="AB24" s="28" t="s">
        <v>41</v>
      </c>
      <c r="AC24" s="15" t="s">
        <v>0</v>
      </c>
      <c r="AD24" s="41" t="s">
        <v>534</v>
      </c>
      <c r="AE24" s="40" t="s">
        <v>501</v>
      </c>
      <c r="AF24" s="36">
        <f ca="1" t="shared" si="4"/>
        <v>7123</v>
      </c>
      <c r="AH24" s="122" t="str">
        <f>+'廃棄物事業経費（歳入）'!B24</f>
        <v>44461</v>
      </c>
      <c r="AI24" s="2">
        <v>24</v>
      </c>
      <c r="AK24" s="26" t="s">
        <v>541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303489</v>
      </c>
      <c r="M25" s="17">
        <f t="shared" si="6"/>
        <v>3738</v>
      </c>
      <c r="AB25" s="28" t="s">
        <v>41</v>
      </c>
      <c r="AC25" s="15" t="s">
        <v>57</v>
      </c>
      <c r="AD25" s="41" t="s">
        <v>534</v>
      </c>
      <c r="AE25" s="40" t="s">
        <v>504</v>
      </c>
      <c r="AF25" s="36">
        <f ca="1" t="shared" si="4"/>
        <v>13841</v>
      </c>
      <c r="AH25" s="122" t="str">
        <f>+'廃棄物事業経費（歳入）'!B25</f>
        <v>44462</v>
      </c>
      <c r="AI25" s="2">
        <v>25</v>
      </c>
      <c r="AK25" s="26" t="s">
        <v>542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485019</v>
      </c>
      <c r="M26" s="17">
        <f t="shared" si="6"/>
        <v>36658</v>
      </c>
      <c r="AB26" s="28" t="s">
        <v>41</v>
      </c>
      <c r="AC26" s="1" t="s">
        <v>506</v>
      </c>
      <c r="AD26" s="41" t="s">
        <v>534</v>
      </c>
      <c r="AE26" s="35" t="s">
        <v>507</v>
      </c>
      <c r="AF26" s="36">
        <f ca="1" t="shared" si="4"/>
        <v>0</v>
      </c>
      <c r="AH26" s="122" t="str">
        <f>+'廃棄物事業経費（歳入）'!B26</f>
        <v>44826</v>
      </c>
      <c r="AI26" s="2">
        <v>26</v>
      </c>
      <c r="AK26" s="26" t="s">
        <v>543</v>
      </c>
      <c r="AL26" s="28" t="s">
        <v>26</v>
      </c>
    </row>
    <row r="27" spans="8:38" ht="19.5" customHeight="1">
      <c r="H27" s="176"/>
      <c r="I27" s="169" t="s">
        <v>506</v>
      </c>
      <c r="J27" s="170"/>
      <c r="K27" s="171"/>
      <c r="L27" s="17">
        <f t="shared" si="5"/>
        <v>1176919</v>
      </c>
      <c r="M27" s="17">
        <f t="shared" si="6"/>
        <v>429849</v>
      </c>
      <c r="AB27" s="28" t="s">
        <v>41</v>
      </c>
      <c r="AC27" s="1" t="s">
        <v>544</v>
      </c>
      <c r="AD27" s="41" t="s">
        <v>534</v>
      </c>
      <c r="AE27" s="35" t="s">
        <v>545</v>
      </c>
      <c r="AF27" s="36">
        <f ca="1" t="shared" si="4"/>
        <v>1892701</v>
      </c>
      <c r="AH27" s="122" t="str">
        <f>+'廃棄物事業経費（歳入）'!B27</f>
        <v>44835</v>
      </c>
      <c r="AI27" s="2">
        <v>27</v>
      </c>
      <c r="AK27" s="26" t="s">
        <v>546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767</v>
      </c>
      <c r="M28" s="17">
        <f t="shared" si="6"/>
        <v>1130</v>
      </c>
      <c r="AB28" s="28" t="s">
        <v>41</v>
      </c>
      <c r="AC28" s="1" t="s">
        <v>547</v>
      </c>
      <c r="AD28" s="41" t="s">
        <v>534</v>
      </c>
      <c r="AE28" s="35" t="s">
        <v>513</v>
      </c>
      <c r="AF28" s="36">
        <f ca="1" t="shared" si="4"/>
        <v>2088117</v>
      </c>
      <c r="AH28" s="122" t="str">
        <f>+'廃棄物事業経費（歳入）'!B28</f>
        <v>44836</v>
      </c>
      <c r="AI28" s="2">
        <v>28</v>
      </c>
      <c r="AK28" s="26" t="s">
        <v>548</v>
      </c>
      <c r="AL28" s="28" t="s">
        <v>28</v>
      </c>
    </row>
    <row r="29" spans="8:38" ht="19.5" customHeight="1">
      <c r="H29" s="176"/>
      <c r="I29" s="172" t="s">
        <v>401</v>
      </c>
      <c r="J29" s="173"/>
      <c r="K29" s="174"/>
      <c r="L29" s="19">
        <f>SUM(L15:L28)</f>
        <v>15654233</v>
      </c>
      <c r="M29" s="19">
        <f>SUM(M15:M28)</f>
        <v>3021730</v>
      </c>
      <c r="AB29" s="28" t="s">
        <v>41</v>
      </c>
      <c r="AC29" s="1" t="s">
        <v>549</v>
      </c>
      <c r="AD29" s="41" t="s">
        <v>534</v>
      </c>
      <c r="AE29" s="35" t="s">
        <v>517</v>
      </c>
      <c r="AF29" s="36">
        <f ca="1" t="shared" si="4"/>
        <v>648096</v>
      </c>
      <c r="AH29" s="122" t="str">
        <f>+'廃棄物事業経費（歳入）'!B29</f>
        <v>44861</v>
      </c>
      <c r="AI29" s="2">
        <v>29</v>
      </c>
      <c r="AK29" s="26" t="s">
        <v>550</v>
      </c>
      <c r="AL29" s="28" t="s">
        <v>29</v>
      </c>
    </row>
    <row r="30" spans="8:38" ht="19.5" customHeight="1">
      <c r="H30" s="177"/>
      <c r="I30" s="20"/>
      <c r="J30" s="24"/>
      <c r="K30" s="21" t="s">
        <v>512</v>
      </c>
      <c r="L30" s="23">
        <f>L29-L27</f>
        <v>14477314</v>
      </c>
      <c r="M30" s="23">
        <f>M29-M27</f>
        <v>2591881</v>
      </c>
      <c r="AB30" s="28" t="s">
        <v>41</v>
      </c>
      <c r="AC30" s="1" t="s">
        <v>551</v>
      </c>
      <c r="AD30" s="41" t="s">
        <v>534</v>
      </c>
      <c r="AE30" s="35" t="s">
        <v>520</v>
      </c>
      <c r="AF30" s="36">
        <f ca="1" t="shared" si="4"/>
        <v>63741</v>
      </c>
      <c r="AH30" s="122">
        <f>+'廃棄物事業経費（歳入）'!B30</f>
        <v>0</v>
      </c>
      <c r="AI30" s="2">
        <v>30</v>
      </c>
      <c r="AK30" s="26" t="s">
        <v>552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411487</v>
      </c>
      <c r="M31" s="17">
        <f>AF62</f>
        <v>132935</v>
      </c>
      <c r="AB31" s="28" t="s">
        <v>41</v>
      </c>
      <c r="AC31" s="1" t="s">
        <v>553</v>
      </c>
      <c r="AD31" s="41" t="s">
        <v>534</v>
      </c>
      <c r="AE31" s="35" t="s">
        <v>524</v>
      </c>
      <c r="AF31" s="36">
        <f ca="1" t="shared" si="4"/>
        <v>471765</v>
      </c>
      <c r="AH31" s="122">
        <f>+'廃棄物事業経費（歳入）'!B31</f>
        <v>0</v>
      </c>
      <c r="AI31" s="2">
        <v>31</v>
      </c>
      <c r="AK31" s="26" t="s">
        <v>554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16705220</v>
      </c>
      <c r="M32" s="19">
        <f>SUM(M13,M29,M31)</f>
        <v>3170707</v>
      </c>
      <c r="AB32" s="28" t="s">
        <v>41</v>
      </c>
      <c r="AC32" s="1" t="s">
        <v>555</v>
      </c>
      <c r="AD32" s="41" t="s">
        <v>534</v>
      </c>
      <c r="AE32" s="35" t="s">
        <v>527</v>
      </c>
      <c r="AF32" s="36">
        <f ca="1" t="shared" si="4"/>
        <v>2914906</v>
      </c>
      <c r="AH32" s="122">
        <f>+'廃棄物事業経費（歳入）'!B32</f>
        <v>0</v>
      </c>
      <c r="AI32" s="2">
        <v>32</v>
      </c>
      <c r="AK32" s="26" t="s">
        <v>556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512</v>
      </c>
      <c r="L33" s="23">
        <f>SUM(L14,L30,L31)</f>
        <v>15528301</v>
      </c>
      <c r="M33" s="23">
        <f>SUM(M14,M30,M31)</f>
        <v>2740858</v>
      </c>
      <c r="AB33" s="28" t="s">
        <v>41</v>
      </c>
      <c r="AC33" s="1" t="s">
        <v>557</v>
      </c>
      <c r="AD33" s="41" t="s">
        <v>534</v>
      </c>
      <c r="AE33" s="35" t="s">
        <v>530</v>
      </c>
      <c r="AF33" s="36">
        <f ca="1" t="shared" si="4"/>
        <v>183661</v>
      </c>
      <c r="AH33" s="122">
        <f>+'廃棄物事業経費（歳入）'!B33</f>
        <v>0</v>
      </c>
      <c r="AI33" s="2">
        <v>33</v>
      </c>
      <c r="AK33" s="26" t="s">
        <v>558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534</v>
      </c>
      <c r="AE34" s="35" t="s">
        <v>559</v>
      </c>
      <c r="AF34" s="36">
        <f ca="1" t="shared" si="4"/>
        <v>48826</v>
      </c>
      <c r="AH34" s="122">
        <f>+'廃棄物事業経費（歳入）'!B34</f>
        <v>0</v>
      </c>
      <c r="AI34" s="2">
        <v>34</v>
      </c>
      <c r="AK34" s="26" t="s">
        <v>560</v>
      </c>
      <c r="AL34" s="28" t="s">
        <v>34</v>
      </c>
    </row>
    <row r="35" spans="28:35" ht="14.25" hidden="1">
      <c r="AB35" s="28" t="s">
        <v>41</v>
      </c>
      <c r="AC35" s="1" t="s">
        <v>561</v>
      </c>
      <c r="AD35" s="41" t="s">
        <v>534</v>
      </c>
      <c r="AE35" s="35" t="s">
        <v>562</v>
      </c>
      <c r="AF35" s="36">
        <f ca="1" t="shared" si="4"/>
        <v>2155235</v>
      </c>
      <c r="AH35" s="122">
        <f>+'廃棄物事業経費（歳入）'!B35</f>
        <v>0</v>
      </c>
      <c r="AI35" s="2">
        <v>35</v>
      </c>
    </row>
    <row r="36" spans="28:35" ht="14.25" hidden="1">
      <c r="AB36" s="28" t="s">
        <v>41</v>
      </c>
      <c r="AC36" s="1" t="s">
        <v>563</v>
      </c>
      <c r="AD36" s="41" t="s">
        <v>534</v>
      </c>
      <c r="AE36" s="35" t="s">
        <v>564</v>
      </c>
      <c r="AF36" s="36">
        <f ca="1" t="shared" si="4"/>
        <v>3220991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41</v>
      </c>
      <c r="AC37" s="1" t="s">
        <v>565</v>
      </c>
      <c r="AD37" s="41" t="s">
        <v>534</v>
      </c>
      <c r="AE37" s="35" t="s">
        <v>566</v>
      </c>
      <c r="AF37" s="36">
        <f ca="1" t="shared" si="4"/>
        <v>303489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534</v>
      </c>
      <c r="AE38" s="35" t="s">
        <v>567</v>
      </c>
      <c r="AF38" s="35">
        <f ca="1" t="shared" si="4"/>
        <v>485019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41</v>
      </c>
      <c r="AC39" s="1" t="s">
        <v>506</v>
      </c>
      <c r="AD39" s="41" t="s">
        <v>534</v>
      </c>
      <c r="AE39" s="35" t="s">
        <v>568</v>
      </c>
      <c r="AF39" s="35">
        <f aca="true" ca="1" t="shared" si="7" ref="AF39:AF70">IF(AF$2=0,INDIRECT("'"&amp;AD39&amp;"'!"&amp;AE39&amp;$AI$2),0)</f>
        <v>1176919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534</v>
      </c>
      <c r="AE40" s="35" t="s">
        <v>569</v>
      </c>
      <c r="AF40" s="35">
        <f ca="1" t="shared" si="7"/>
        <v>767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534</v>
      </c>
      <c r="AE41" s="35" t="s">
        <v>570</v>
      </c>
      <c r="AF41" s="35">
        <f ca="1" t="shared" si="7"/>
        <v>411487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533</v>
      </c>
      <c r="AD42" s="41" t="s">
        <v>534</v>
      </c>
      <c r="AE42" s="35" t="s">
        <v>571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536</v>
      </c>
      <c r="AD43" s="41" t="s">
        <v>534</v>
      </c>
      <c r="AE43" s="35" t="s">
        <v>572</v>
      </c>
      <c r="AF43" s="35">
        <f ca="1" t="shared" si="7"/>
        <v>12742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539</v>
      </c>
      <c r="AD44" s="41" t="s">
        <v>534</v>
      </c>
      <c r="AE44" s="35" t="s">
        <v>573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534</v>
      </c>
      <c r="AE45" s="35" t="s">
        <v>574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534</v>
      </c>
      <c r="AE46" s="35" t="s">
        <v>575</v>
      </c>
      <c r="AF46" s="35">
        <f ca="1" t="shared" si="7"/>
        <v>3300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506</v>
      </c>
      <c r="AD47" s="41" t="s">
        <v>534</v>
      </c>
      <c r="AE47" s="35" t="s">
        <v>576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544</v>
      </c>
      <c r="AD48" s="41" t="s">
        <v>534</v>
      </c>
      <c r="AE48" s="35" t="s">
        <v>577</v>
      </c>
      <c r="AF48" s="35">
        <f ca="1" t="shared" si="7"/>
        <v>437734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547</v>
      </c>
      <c r="AD49" s="41" t="s">
        <v>534</v>
      </c>
      <c r="AE49" s="35" t="s">
        <v>578</v>
      </c>
      <c r="AF49" s="35">
        <f ca="1" t="shared" si="7"/>
        <v>93181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549</v>
      </c>
      <c r="AD50" s="41" t="s">
        <v>534</v>
      </c>
      <c r="AE50" s="35" t="s">
        <v>579</v>
      </c>
      <c r="AF50" s="35">
        <f ca="1" t="shared" si="7"/>
        <v>249175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551</v>
      </c>
      <c r="AD51" s="41" t="s">
        <v>534</v>
      </c>
      <c r="AE51" s="35" t="s">
        <v>580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553</v>
      </c>
      <c r="AD52" s="41" t="s">
        <v>534</v>
      </c>
      <c r="AE52" s="35" t="s">
        <v>581</v>
      </c>
      <c r="AF52" s="35">
        <f ca="1" t="shared" si="7"/>
        <v>50083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555</v>
      </c>
      <c r="AD53" s="41" t="s">
        <v>534</v>
      </c>
      <c r="AE53" s="35" t="s">
        <v>582</v>
      </c>
      <c r="AF53" s="35">
        <f ca="1" t="shared" si="7"/>
        <v>919657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557</v>
      </c>
      <c r="AD54" s="41" t="s">
        <v>534</v>
      </c>
      <c r="AE54" s="35" t="s">
        <v>583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534</v>
      </c>
      <c r="AE55" s="35" t="s">
        <v>584</v>
      </c>
      <c r="AF55" s="35">
        <f ca="1" t="shared" si="7"/>
        <v>7047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561</v>
      </c>
      <c r="AD56" s="41" t="s">
        <v>534</v>
      </c>
      <c r="AE56" s="35" t="s">
        <v>585</v>
      </c>
      <c r="AF56" s="35">
        <f ca="1" t="shared" si="7"/>
        <v>358572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563</v>
      </c>
      <c r="AD57" s="41" t="s">
        <v>534</v>
      </c>
      <c r="AE57" s="35" t="s">
        <v>586</v>
      </c>
      <c r="AF57" s="35">
        <f ca="1" t="shared" si="7"/>
        <v>434906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565</v>
      </c>
      <c r="AD58" s="41" t="s">
        <v>534</v>
      </c>
      <c r="AE58" s="35" t="s">
        <v>587</v>
      </c>
      <c r="AF58" s="35">
        <f ca="1" t="shared" si="7"/>
        <v>3738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534</v>
      </c>
      <c r="AE59" s="35" t="s">
        <v>588</v>
      </c>
      <c r="AF59" s="35">
        <f ca="1" t="shared" si="7"/>
        <v>36658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506</v>
      </c>
      <c r="AD60" s="41" t="s">
        <v>534</v>
      </c>
      <c r="AE60" s="35" t="s">
        <v>589</v>
      </c>
      <c r="AF60" s="35">
        <f ca="1" t="shared" si="7"/>
        <v>429849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534</v>
      </c>
      <c r="AE61" s="35" t="s">
        <v>590</v>
      </c>
      <c r="AF61" s="35">
        <f ca="1" t="shared" si="7"/>
        <v>1130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534</v>
      </c>
      <c r="AE62" s="35" t="s">
        <v>591</v>
      </c>
      <c r="AF62" s="35">
        <f ca="1" t="shared" si="7"/>
        <v>132935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2011-03-29T14:40:10Z</dcterms:modified>
  <cp:category/>
  <cp:version/>
  <cp:contentType/>
  <cp:contentStatus/>
</cp:coreProperties>
</file>