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'組合分担金内訳'!$2:$28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'廃棄物事業経費（市町村）'!$2:$28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<sst xmlns="http://schemas.openxmlformats.org/spreadsheetml/2006/main" count="2087" uniqueCount="737">
  <si>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</si>
  <si>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</si>
  <si>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</si>
  <si>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</si>
  <si>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</si>
  <si>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</si>
  <si>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</si>
  <si>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</si>
  <si>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</si>
  <si>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</si>
  <si>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</si>
  <si>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</si>
  <si>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</si>
  <si>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</si>
  <si>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</si>
  <si>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</si>
  <si>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</si>
  <si>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</si>
  <si>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</si>
  <si>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</si>
  <si>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</si>
  <si>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</si>
  <si>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</si>
  <si>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</si>
  <si>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</si>
  <si>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</si>
  <si>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</si>
  <si>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</si>
  <si>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</si>
  <si>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</si>
  <si>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</si>
  <si>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</si>
  <si>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</si>
  <si>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</si>
  <si>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</si>
  <si>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</si>
  <si>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</si>
  <si>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</si>
  <si>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</si>
  <si>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</si>
  <si>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</si>
  <si>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</si>
  <si>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</si>
  <si>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</si>
  <si>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</si>
  <si>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</si>
  <si>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</si>
  <si>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</si>
  <si>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</si>
  <si>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</si>
  <si>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</si>
  <si>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</si>
  <si>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</si>
  <si>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</si>
  <si>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</si>
  <si>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</si>
  <si>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</si>
  <si>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</si>
  <si>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</si>
  <si>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</si>
  <si>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</si>
  <si>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</si>
  <si>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</si>
  <si>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</si>
  <si>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</si>
  <si>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</si>
  <si>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</si>
  <si>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</si>
  <si>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</si>
  <si>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</si>
  <si>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</si>
  <si>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</si>
  <si>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</si>
  <si>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</si>
  <si>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</si>
  <si>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</si>
  <si>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</si>
  <si>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</si>
  <si>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</si>
  <si>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</si>
  <si>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</si>
  <si>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</si>
  <si>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</si>
  <si>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</si>
  <si>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</si>
  <si>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</si>
  <si>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</si>
  <si>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</si>
  <si>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</si>
  <si>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</si>
  <si>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</si>
  <si>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</si>
  <si>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</si>
  <si>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</si>
  <si>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</si>
  <si>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</si>
  <si>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</si>
  <si>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</si>
  <si>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</si>
  <si>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</si>
  <si>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</si>
  <si>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</si>
  <si>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</si>
  <si>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</si>
  <si>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</si>
  <si>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</si>
  <si>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長崎県</t>
  </si>
  <si>
    <t>42000</t>
  </si>
  <si>
    <t>42000</t>
  </si>
  <si>
    <t>-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</si>
  <si>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</si>
  <si>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</si>
  <si>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</si>
  <si>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</si>
  <si>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</si>
  <si>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</si>
  <si>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</si>
  <si>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</si>
  <si>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</si>
  <si>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</si>
  <si>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</si>
  <si>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</si>
  <si>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</si>
  <si>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</si>
  <si>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</si>
  <si>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</si>
  <si>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</si>
  <si>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</si>
  <si>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</si>
  <si>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</si>
  <si>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</si>
  <si>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</si>
  <si>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</si>
  <si>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</si>
  <si>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</si>
  <si>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</si>
  <si>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</si>
  <si>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</si>
  <si>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</si>
  <si>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</si>
  <si>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</si>
  <si>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</si>
  <si>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</si>
  <si>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</si>
  <si>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</si>
  <si>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</si>
  <si>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</si>
  <si>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</si>
  <si>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</si>
  <si>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</si>
  <si>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</si>
  <si>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</si>
  <si>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</si>
  <si>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</si>
  <si>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</si>
  <si>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</si>
  <si>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</si>
  <si>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</si>
  <si>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</si>
  <si>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</si>
  <si>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</si>
  <si>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</si>
  <si>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</si>
  <si>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</si>
  <si>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</si>
  <si>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</si>
  <si>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</si>
  <si>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</si>
  <si>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</si>
  <si>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</si>
  <si>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</si>
  <si>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</si>
  <si>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</si>
  <si>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</si>
  <si>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</si>
  <si>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</si>
  <si>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</si>
  <si>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</si>
  <si>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</si>
  <si>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</si>
  <si>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</si>
  <si>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</si>
  <si>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</si>
  <si>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</si>
  <si>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</si>
  <si>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</si>
  <si>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</si>
  <si>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</si>
  <si>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</si>
  <si>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</si>
  <si>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</si>
  <si>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</si>
  <si>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</si>
  <si>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</si>
  <si>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</si>
  <si>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</si>
  <si>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</si>
  <si>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</si>
  <si>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</si>
  <si>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</si>
  <si>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</si>
  <si>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</si>
  <si>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</si>
  <si>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</si>
  <si>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</si>
  <si>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</si>
  <si>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</si>
  <si>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</si>
  <si>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</si>
  <si>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</si>
  <si>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</si>
  <si>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</si>
  <si>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</si>
  <si>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</si>
  <si>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</si>
  <si>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</si>
  <si>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</si>
  <si>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</si>
  <si>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</si>
  <si>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</si>
  <si>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</si>
  <si>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</si>
  <si>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</si>
  <si>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</si>
  <si>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</si>
  <si>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</si>
  <si>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</si>
  <si>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</si>
  <si>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</si>
  <si>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</si>
  <si>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</si>
  <si>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</si>
  <si>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</si>
  <si>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長崎県</t>
  </si>
  <si>
    <t>42000</t>
  </si>
  <si>
    <t>-</t>
  </si>
  <si>
    <t>長崎県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</si>
  <si>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</si>
  <si>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</si>
  <si>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</si>
  <si>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</si>
  <si>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</si>
  <si>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</si>
  <si>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</si>
  <si>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</si>
  <si>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</si>
  <si>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</si>
  <si>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</si>
  <si>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</si>
  <si>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42850</t>
  </si>
  <si>
    <t>外海地区衛生施設組合</t>
  </si>
  <si>
    <t>42853</t>
  </si>
  <si>
    <t>県央広域圏西部地区塵芥処理一部事務組合（廃止）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</si>
  <si>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</si>
  <si>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</si>
  <si>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</si>
  <si>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</si>
  <si>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</si>
  <si>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</si>
  <si>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</si>
  <si>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</si>
  <si>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</si>
  <si>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</si>
  <si>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</si>
  <si>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</si>
  <si>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</si>
  <si>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</si>
  <si>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</si>
  <si>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</si>
  <si>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</si>
  <si>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</si>
  <si>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</si>
  <si>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</si>
  <si>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</si>
  <si>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</si>
  <si>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</si>
  <si>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</si>
  <si>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</si>
  <si>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</si>
  <si>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</si>
  <si>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</si>
  <si>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</si>
  <si>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</si>
  <si>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</si>
  <si>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</si>
  <si>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</si>
  <si>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</si>
  <si>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</si>
  <si>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</si>
  <si>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</si>
  <si>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</si>
  <si>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</si>
  <si>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</si>
  <si>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</si>
  <si>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</si>
  <si>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</si>
  <si>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</si>
  <si>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</si>
  <si>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</si>
  <si>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</si>
  <si>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</si>
  <si>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</si>
  <si>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</si>
  <si>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</si>
  <si>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</si>
  <si>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</si>
  <si>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</si>
  <si>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</si>
  <si>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</si>
  <si>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</si>
  <si>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</si>
  <si>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</si>
  <si>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</si>
  <si>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長崎県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</si>
  <si>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</si>
  <si>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</si>
  <si>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</si>
  <si>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</si>
  <si>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</si>
  <si>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</si>
  <si>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</si>
  <si>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</si>
  <si>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</si>
  <si>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</si>
  <si>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</si>
  <si>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</si>
  <si>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</si>
  <si>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</si>
  <si>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</si>
  <si>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</si>
  <si>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</si>
  <si>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</si>
  <si>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</si>
  <si>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</si>
  <si>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</si>
  <si>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</si>
  <si>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</si>
  <si>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</si>
  <si>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42850</t>
  </si>
  <si>
    <t>外海地区衛生施設組合</t>
  </si>
  <si>
    <t>42853</t>
  </si>
  <si>
    <t>県央広域圏西部地区塵芥処理一部事務組合（廃止）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</si>
  <si>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</si>
  <si>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</si>
  <si>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</si>
  <si>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</si>
  <si>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</si>
  <si>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</si>
  <si>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</si>
  <si>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</si>
  <si>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</si>
  <si>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</si>
  <si>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</si>
  <si>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</si>
  <si>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</si>
  <si>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</si>
  <si>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</si>
  <si>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</si>
  <si>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</si>
  <si>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</si>
  <si>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</si>
  <si>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</si>
  <si>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</si>
  <si>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</si>
  <si>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</si>
  <si>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</si>
  <si>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</si>
  <si>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</si>
  <si>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</si>
  <si>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</si>
  <si>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</si>
  <si>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</si>
  <si>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</si>
  <si>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</si>
  <si>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</si>
  <si>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</si>
  <si>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</si>
  <si>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</si>
  <si>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</si>
  <si>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</si>
  <si>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</si>
  <si>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</si>
  <si>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</si>
  <si>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</si>
  <si>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</si>
  <si>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</si>
  <si>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</si>
  <si>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</si>
  <si>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</si>
  <si>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</si>
  <si>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</si>
  <si>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</si>
  <si>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</si>
  <si>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</si>
  <si>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</si>
  <si>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</si>
  <si>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</si>
  <si>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</si>
  <si>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</si>
  <si>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</si>
  <si>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</si>
  <si>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</si>
  <si>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</si>
  <si>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</si>
  <si>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</si>
  <si>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</si>
  <si>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</si>
  <si>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</si>
  <si>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</si>
  <si>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</si>
  <si>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</si>
  <si>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</si>
  <si>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</si>
  <si>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</si>
  <si>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</si>
  <si>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</si>
  <si>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</si>
  <si>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</si>
  <si>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</si>
  <si>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</si>
  <si>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</si>
  <si>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</si>
  <si>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</si>
  <si>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</si>
  <si>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</si>
  <si>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</si>
  <si>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</si>
  <si>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</si>
  <si>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</si>
  <si>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</si>
  <si>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</si>
  <si>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</si>
  <si>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</si>
  <si>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</si>
  <si>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</si>
  <si>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</si>
  <si>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</si>
  <si>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42850</t>
  </si>
  <si>
    <t>外海地区衛生施設組合</t>
  </si>
  <si>
    <t>42853</t>
  </si>
  <si>
    <t>県央広域圏西部地区塵芥処理一部事務組合（廃止）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</si>
  <si>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</si>
  <si>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</si>
  <si>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</si>
  <si>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</si>
  <si>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</si>
  <si>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</si>
  <si>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</si>
  <si>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</si>
  <si>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</si>
  <si>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</si>
  <si>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</si>
  <si>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</si>
  <si>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</si>
  <si>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</si>
  <si>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</si>
  <si>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</si>
  <si>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</si>
  <si>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</si>
  <si>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</si>
  <si>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</si>
  <si>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</si>
  <si>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</si>
  <si>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</si>
  <si>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</si>
  <si>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</si>
  <si>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</si>
  <si>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</si>
  <si>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</si>
  <si>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</si>
  <si>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長崎県</t>
  </si>
  <si>
    <t>42201</t>
  </si>
  <si>
    <t>長崎市</t>
  </si>
  <si>
    <t>42850</t>
  </si>
  <si>
    <t>外海地区衛生施設組合</t>
  </si>
  <si>
    <t>42202</t>
  </si>
  <si>
    <t>佐世保市</t>
  </si>
  <si>
    <t>北松南部清掃一部事務組合</t>
  </si>
  <si>
    <t>佐世保広域圏北部塵芥処理一部事務組合</t>
  </si>
  <si>
    <t>42203</t>
  </si>
  <si>
    <t>島原市</t>
  </si>
  <si>
    <t>42843</t>
  </si>
  <si>
    <t>島原地域広域市町村圏組合</t>
  </si>
  <si>
    <t>42867</t>
  </si>
  <si>
    <t>県央県南広域環境組合</t>
  </si>
  <si>
    <t>42858</t>
  </si>
  <si>
    <t>南高北東部環境衛生組合</t>
  </si>
  <si>
    <t>42811</t>
  </si>
  <si>
    <t>南高北部環境衛生組合</t>
  </si>
  <si>
    <t>42204</t>
  </si>
  <si>
    <t>諫早市</t>
  </si>
  <si>
    <t>42842</t>
  </si>
  <si>
    <t>県央地域広域市町村圏組合</t>
  </si>
  <si>
    <t>42205</t>
  </si>
  <si>
    <t>大村市</t>
  </si>
  <si>
    <t>42207</t>
  </si>
  <si>
    <t>平戸市</t>
  </si>
  <si>
    <t>42872</t>
  </si>
  <si>
    <t>北松北部環境組合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</si>
  <si>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</si>
  <si>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</si>
  <si>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</si>
  <si>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</si>
  <si>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</si>
  <si>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</si>
  <si>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</si>
  <si>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</si>
  <si>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</si>
  <si>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</si>
  <si>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</si>
  <si>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</si>
  <si>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</si>
  <si>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</si>
  <si>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</si>
  <si>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</si>
  <si>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42876</t>
  </si>
  <si>
    <t>長与・時津環境施設組合</t>
  </si>
  <si>
    <t>42308</t>
  </si>
  <si>
    <t>時津町</t>
  </si>
  <si>
    <t>42321</t>
  </si>
  <si>
    <t>東彼杵町</t>
  </si>
  <si>
    <t>42817</t>
  </si>
  <si>
    <t>東彼地区保健福祉組合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</si>
  <si>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</si>
  <si>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</si>
  <si>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</si>
  <si>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</si>
  <si>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</si>
  <si>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</si>
  <si>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</si>
  <si>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</si>
  <si>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42816</t>
  </si>
  <si>
    <t>42814</t>
  </si>
  <si>
    <t>42411</t>
  </si>
  <si>
    <t>新上五島町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</si>
  <si>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</si>
  <si>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</si>
  <si>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</si>
  <si>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</si>
  <si>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</si>
  <si>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</si>
  <si>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</si>
  <si>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</si>
  <si>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</si>
  <si>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</si>
  <si>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</si>
  <si>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</si>
  <si>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</si>
  <si>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</si>
  <si>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</si>
  <si>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</si>
  <si>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</si>
  <si>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</si>
  <si>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</si>
  <si>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</si>
  <si>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</si>
  <si>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</si>
  <si>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</si>
  <si>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</si>
  <si>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</si>
  <si>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</si>
  <si>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</si>
  <si>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</si>
  <si>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</si>
  <si>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</si>
  <si>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</si>
  <si>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</si>
  <si>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</si>
  <si>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</si>
  <si>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</si>
  <si>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</si>
  <si>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42853</t>
  </si>
  <si>
    <t>県央広域圏西部地区塵芥処理一部事務組合（廃止）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</si>
  <si>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</si>
  <si>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</si>
  <si>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</si>
  <si>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</si>
  <si>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</si>
  <si>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</si>
  <si>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</si>
  <si>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</si>
  <si>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</si>
  <si>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</si>
  <si>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</si>
  <si>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</si>
  <si>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</si>
  <si>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</si>
  <si>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</si>
  <si>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</si>
  <si>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</si>
  <si>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</si>
  <si>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</si>
  <si>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</si>
  <si>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</si>
  <si>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</si>
  <si>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</si>
  <si>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</si>
  <si>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</si>
  <si>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</si>
  <si>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</si>
  <si>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</si>
  <si>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</si>
  <si>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</si>
  <si>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</si>
  <si>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</si>
  <si>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</si>
  <si>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</si>
  <si>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</si>
  <si>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</si>
  <si>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</si>
  <si>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</si>
  <si>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</si>
  <si>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</si>
  <si>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</si>
  <si>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</si>
  <si>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</si>
  <si>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</si>
  <si>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</si>
  <si>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</si>
  <si>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</si>
  <si>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</si>
  <si>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</si>
  <si>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</si>
  <si>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</si>
  <si>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</si>
  <si>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</si>
  <si>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</si>
  <si>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</si>
  <si>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</si>
  <si>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</si>
  <si>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</si>
  <si>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</si>
  <si>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</si>
  <si>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</si>
  <si>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</si>
  <si>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</si>
  <si>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</si>
  <si>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</si>
  <si>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</si>
  <si>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</si>
  <si>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</si>
  <si>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</si>
  <si>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</si>
  <si>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</si>
  <si>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</si>
  <si>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</si>
  <si>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</si>
  <si>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</si>
  <si>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</si>
  <si>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</si>
  <si>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</si>
  <si>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</si>
  <si>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</si>
  <si>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</si>
  <si>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</si>
  <si>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</si>
  <si>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</si>
  <si>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</si>
  <si>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</si>
  <si>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</si>
  <si>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</si>
  <si>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</si>
  <si>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</si>
  <si>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</si>
  <si>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</si>
  <si>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</si>
  <si>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</si>
  <si>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</si>
  <si>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</si>
  <si>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</si>
  <si>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</si>
  <si>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</si>
  <si>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</si>
  <si>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</si>
  <si>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</si>
  <si>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</si>
  <si>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</si>
  <si>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</si>
  <si>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</si>
  <si>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</si>
  <si>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42850</t>
  </si>
  <si>
    <t>外海地区衛生施設組合</t>
  </si>
  <si>
    <t>42814</t>
  </si>
  <si>
    <t>北松南部清掃一部事務組合</t>
  </si>
  <si>
    <t>42816</t>
  </si>
  <si>
    <t>佐世保広域圏北部塵芥処理一部事務組合</t>
  </si>
  <si>
    <t>42843</t>
  </si>
  <si>
    <t>島原地域広域市町村圏組合</t>
  </si>
  <si>
    <t>42867</t>
  </si>
  <si>
    <t>県央県南広域環境組合</t>
  </si>
  <si>
    <t>42858</t>
  </si>
  <si>
    <t>南高北東部環境衛生組合</t>
  </si>
  <si>
    <t>42811</t>
  </si>
  <si>
    <t>南高北部環境衛生組合</t>
  </si>
  <si>
    <t>42842</t>
  </si>
  <si>
    <t>県央地域広域市町村圏組合</t>
  </si>
  <si>
    <t>42872</t>
  </si>
  <si>
    <t>北松北部環境組合</t>
  </si>
  <si>
    <t/>
  </si>
  <si>
    <t>42876</t>
  </si>
  <si>
    <t>長与・時津環境施設組合</t>
  </si>
  <si>
    <t>42817</t>
  </si>
  <si>
    <t>東彼地区保健福祉組合</t>
  </si>
  <si>
    <t>42203</t>
  </si>
  <si>
    <t>島原市</t>
  </si>
  <si>
    <t>42213</t>
  </si>
  <si>
    <t>雲仙市</t>
  </si>
  <si>
    <t>42202</t>
  </si>
  <si>
    <t>佐世保市</t>
  </si>
  <si>
    <t>42391</t>
  </si>
  <si>
    <t>佐々町</t>
  </si>
  <si>
    <t>42388</t>
  </si>
  <si>
    <t>江迎町</t>
  </si>
  <si>
    <t>42389</t>
  </si>
  <si>
    <t>鹿町町</t>
  </si>
  <si>
    <t>42321</t>
  </si>
  <si>
    <t>東彼杵町</t>
  </si>
  <si>
    <t>42322</t>
  </si>
  <si>
    <t>川棚町</t>
  </si>
  <si>
    <t>42323</t>
  </si>
  <si>
    <t>波佐見町</t>
  </si>
  <si>
    <t>42204</t>
  </si>
  <si>
    <t>諫早市</t>
  </si>
  <si>
    <t>42214</t>
  </si>
  <si>
    <t>南島原市</t>
  </si>
  <si>
    <t>42201</t>
  </si>
  <si>
    <t>長崎市</t>
  </si>
  <si>
    <t>42212</t>
  </si>
  <si>
    <t>西海市</t>
  </si>
  <si>
    <t>42207</t>
  </si>
  <si>
    <t>平戸市</t>
  </si>
  <si>
    <t>42208</t>
  </si>
  <si>
    <t>松浦市</t>
  </si>
  <si>
    <t>42307</t>
  </si>
  <si>
    <t>長与町</t>
  </si>
  <si>
    <t>42308</t>
  </si>
  <si>
    <t>時津町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</si>
</sst>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SUM(D8:D28)</f>
        <v>23065097</v>
      </c>
      <c r="E7" s="70">
        <f t="shared" si="0"/>
        <v>5176539</v>
      </c>
      <c r="F7" s="70">
        <f t="shared" si="0"/>
        <v>185934</v>
      </c>
      <c r="G7" s="70">
        <f t="shared" si="0"/>
        <v>52226</v>
      </c>
      <c r="H7" s="70">
        <f t="shared" si="0"/>
        <v>2416500</v>
      </c>
      <c r="I7" s="70">
        <f t="shared" si="0"/>
        <v>1709131</v>
      </c>
      <c r="J7" s="71" t="s">
        <v>109</v>
      </c>
      <c r="K7" s="70">
        <f aca="true" t="shared" si="1" ref="K7:R7">SUM(K8:K28)</f>
        <v>812748</v>
      </c>
      <c r="L7" s="70">
        <f t="shared" si="1"/>
        <v>17888558</v>
      </c>
      <c r="M7" s="70">
        <f t="shared" si="1"/>
        <v>4987957</v>
      </c>
      <c r="N7" s="70">
        <f t="shared" si="1"/>
        <v>1289804</v>
      </c>
      <c r="O7" s="70">
        <f t="shared" si="1"/>
        <v>125028</v>
      </c>
      <c r="P7" s="70">
        <f t="shared" si="1"/>
        <v>32001</v>
      </c>
      <c r="Q7" s="70">
        <f t="shared" si="1"/>
        <v>174100</v>
      </c>
      <c r="R7" s="70">
        <f t="shared" si="1"/>
        <v>344671</v>
      </c>
      <c r="S7" s="71" t="s">
        <v>109</v>
      </c>
      <c r="T7" s="70">
        <f aca="true" t="shared" si="2" ref="T7:AA7">SUM(T8:T28)</f>
        <v>614004</v>
      </c>
      <c r="U7" s="70">
        <f t="shared" si="2"/>
        <v>3698153</v>
      </c>
      <c r="V7" s="70">
        <f t="shared" si="2"/>
        <v>28053054</v>
      </c>
      <c r="W7" s="70">
        <f t="shared" si="2"/>
        <v>6466343</v>
      </c>
      <c r="X7" s="70">
        <f t="shared" si="2"/>
        <v>310962</v>
      </c>
      <c r="Y7" s="70">
        <f t="shared" si="2"/>
        <v>84227</v>
      </c>
      <c r="Z7" s="70">
        <f t="shared" si="2"/>
        <v>2590600</v>
      </c>
      <c r="AA7" s="70">
        <f t="shared" si="2"/>
        <v>2053802</v>
      </c>
      <c r="AB7" s="71" t="s">
        <v>109</v>
      </c>
      <c r="AC7" s="70">
        <f aca="true" t="shared" si="3" ref="AC7:BH7">SUM(AC8:AC28)</f>
        <v>1426752</v>
      </c>
      <c r="AD7" s="70">
        <f t="shared" si="3"/>
        <v>21586711</v>
      </c>
      <c r="AE7" s="70">
        <f t="shared" si="3"/>
        <v>1830788</v>
      </c>
      <c r="AF7" s="70">
        <f t="shared" si="3"/>
        <v>1780127</v>
      </c>
      <c r="AG7" s="70">
        <f t="shared" si="3"/>
        <v>38386</v>
      </c>
      <c r="AH7" s="70">
        <f t="shared" si="3"/>
        <v>1451152</v>
      </c>
      <c r="AI7" s="70">
        <f t="shared" si="3"/>
        <v>290589</v>
      </c>
      <c r="AJ7" s="70">
        <f t="shared" si="3"/>
        <v>0</v>
      </c>
      <c r="AK7" s="70">
        <f t="shared" si="3"/>
        <v>50661</v>
      </c>
      <c r="AL7" s="70">
        <f t="shared" si="3"/>
        <v>154704</v>
      </c>
      <c r="AM7" s="70">
        <f t="shared" si="3"/>
        <v>16992339</v>
      </c>
      <c r="AN7" s="70">
        <f t="shared" si="3"/>
        <v>6191508</v>
      </c>
      <c r="AO7" s="70">
        <f t="shared" si="3"/>
        <v>2851581</v>
      </c>
      <c r="AP7" s="70">
        <f t="shared" si="3"/>
        <v>2505070</v>
      </c>
      <c r="AQ7" s="70">
        <f t="shared" si="3"/>
        <v>726417</v>
      </c>
      <c r="AR7" s="70">
        <f t="shared" si="3"/>
        <v>108440</v>
      </c>
      <c r="AS7" s="70">
        <f t="shared" si="3"/>
        <v>4532659</v>
      </c>
      <c r="AT7" s="70">
        <f t="shared" si="3"/>
        <v>372076</v>
      </c>
      <c r="AU7" s="70">
        <f t="shared" si="3"/>
        <v>2440878</v>
      </c>
      <c r="AV7" s="70">
        <f t="shared" si="3"/>
        <v>1719705</v>
      </c>
      <c r="AW7" s="70">
        <f t="shared" si="3"/>
        <v>62909</v>
      </c>
      <c r="AX7" s="70">
        <f t="shared" si="3"/>
        <v>6204843</v>
      </c>
      <c r="AY7" s="70">
        <f t="shared" si="3"/>
        <v>2702719</v>
      </c>
      <c r="AZ7" s="70">
        <f t="shared" si="3"/>
        <v>2423758</v>
      </c>
      <c r="BA7" s="70">
        <f t="shared" si="3"/>
        <v>266477</v>
      </c>
      <c r="BB7" s="70">
        <f t="shared" si="3"/>
        <v>811889</v>
      </c>
      <c r="BC7" s="70">
        <f t="shared" si="3"/>
        <v>3002922</v>
      </c>
      <c r="BD7" s="70">
        <f t="shared" si="3"/>
        <v>420</v>
      </c>
      <c r="BE7" s="70">
        <f t="shared" si="3"/>
        <v>1084344</v>
      </c>
      <c r="BF7" s="70">
        <f t="shared" si="3"/>
        <v>19907471</v>
      </c>
      <c r="BG7" s="70">
        <f t="shared" si="3"/>
        <v>587160</v>
      </c>
      <c r="BH7" s="70">
        <f t="shared" si="3"/>
        <v>579883</v>
      </c>
      <c r="BI7" s="70">
        <f aca="true" t="shared" si="4" ref="BI7:CN7">SUM(BI8:BI28)</f>
        <v>3948</v>
      </c>
      <c r="BJ7" s="70">
        <f t="shared" si="4"/>
        <v>575935</v>
      </c>
      <c r="BK7" s="70">
        <f t="shared" si="4"/>
        <v>0</v>
      </c>
      <c r="BL7" s="70">
        <f t="shared" si="4"/>
        <v>0</v>
      </c>
      <c r="BM7" s="70">
        <f t="shared" si="4"/>
        <v>7277</v>
      </c>
      <c r="BN7" s="70">
        <f t="shared" si="4"/>
        <v>51739</v>
      </c>
      <c r="BO7" s="70">
        <f t="shared" si="4"/>
        <v>3346842</v>
      </c>
      <c r="BP7" s="70">
        <f t="shared" si="4"/>
        <v>831046</v>
      </c>
      <c r="BQ7" s="70">
        <f t="shared" si="4"/>
        <v>400185</v>
      </c>
      <c r="BR7" s="70">
        <f t="shared" si="4"/>
        <v>104217</v>
      </c>
      <c r="BS7" s="70">
        <f t="shared" si="4"/>
        <v>312142</v>
      </c>
      <c r="BT7" s="70">
        <f t="shared" si="4"/>
        <v>14502</v>
      </c>
      <c r="BU7" s="70">
        <f t="shared" si="4"/>
        <v>1308158</v>
      </c>
      <c r="BV7" s="70">
        <f t="shared" si="4"/>
        <v>75891</v>
      </c>
      <c r="BW7" s="70">
        <f t="shared" si="4"/>
        <v>1217700</v>
      </c>
      <c r="BX7" s="70">
        <f t="shared" si="4"/>
        <v>14567</v>
      </c>
      <c r="BY7" s="70">
        <f t="shared" si="4"/>
        <v>6424</v>
      </c>
      <c r="BZ7" s="70">
        <f t="shared" si="4"/>
        <v>1201214</v>
      </c>
      <c r="CA7" s="70">
        <f t="shared" si="4"/>
        <v>107727</v>
      </c>
      <c r="CB7" s="70">
        <f t="shared" si="4"/>
        <v>1044065</v>
      </c>
      <c r="CC7" s="70">
        <f t="shared" si="4"/>
        <v>37466</v>
      </c>
      <c r="CD7" s="70">
        <f t="shared" si="4"/>
        <v>11956</v>
      </c>
      <c r="CE7" s="70">
        <f t="shared" si="4"/>
        <v>850018</v>
      </c>
      <c r="CF7" s="70">
        <f t="shared" si="4"/>
        <v>0</v>
      </c>
      <c r="CG7" s="70">
        <f t="shared" si="4"/>
        <v>152198</v>
      </c>
      <c r="CH7" s="70">
        <f t="shared" si="4"/>
        <v>4086200</v>
      </c>
      <c r="CI7" s="70">
        <f t="shared" si="4"/>
        <v>2417948</v>
      </c>
      <c r="CJ7" s="70">
        <f t="shared" si="4"/>
        <v>2360010</v>
      </c>
      <c r="CK7" s="70">
        <f t="shared" si="4"/>
        <v>42334</v>
      </c>
      <c r="CL7" s="70">
        <f t="shared" si="4"/>
        <v>2027087</v>
      </c>
      <c r="CM7" s="70">
        <f t="shared" si="4"/>
        <v>290589</v>
      </c>
      <c r="CN7" s="70">
        <f t="shared" si="4"/>
        <v>0</v>
      </c>
      <c r="CO7" s="70">
        <f aca="true" t="shared" si="5" ref="CO7:DT7">SUM(CO8:CO28)</f>
        <v>57938</v>
      </c>
      <c r="CP7" s="70">
        <f t="shared" si="5"/>
        <v>206443</v>
      </c>
      <c r="CQ7" s="70">
        <f t="shared" si="5"/>
        <v>20339181</v>
      </c>
      <c r="CR7" s="70">
        <f t="shared" si="5"/>
        <v>7022554</v>
      </c>
      <c r="CS7" s="70">
        <f t="shared" si="5"/>
        <v>3251766</v>
      </c>
      <c r="CT7" s="70">
        <f t="shared" si="5"/>
        <v>2609287</v>
      </c>
      <c r="CU7" s="70">
        <f t="shared" si="5"/>
        <v>1038559</v>
      </c>
      <c r="CV7" s="70">
        <f t="shared" si="5"/>
        <v>122942</v>
      </c>
      <c r="CW7" s="70">
        <f t="shared" si="5"/>
        <v>5840817</v>
      </c>
      <c r="CX7" s="70">
        <f t="shared" si="5"/>
        <v>447967</v>
      </c>
      <c r="CY7" s="70">
        <f t="shared" si="5"/>
        <v>3658578</v>
      </c>
      <c r="CZ7" s="70">
        <f t="shared" si="5"/>
        <v>1734272</v>
      </c>
      <c r="DA7" s="70">
        <f t="shared" si="5"/>
        <v>69333</v>
      </c>
      <c r="DB7" s="70">
        <f t="shared" si="5"/>
        <v>7406057</v>
      </c>
      <c r="DC7" s="70">
        <f t="shared" si="5"/>
        <v>2810446</v>
      </c>
      <c r="DD7" s="70">
        <f t="shared" si="5"/>
        <v>3467823</v>
      </c>
      <c r="DE7" s="70">
        <f t="shared" si="5"/>
        <v>303943</v>
      </c>
      <c r="DF7" s="70">
        <f t="shared" si="5"/>
        <v>823845</v>
      </c>
      <c r="DG7" s="70">
        <f t="shared" si="5"/>
        <v>3852940</v>
      </c>
      <c r="DH7" s="70">
        <f t="shared" si="5"/>
        <v>420</v>
      </c>
      <c r="DI7" s="70">
        <f t="shared" si="5"/>
        <v>1236542</v>
      </c>
      <c r="DJ7" s="70">
        <f t="shared" si="5"/>
        <v>23993671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8">SUM(E8,+L8)</f>
        <v>7391822</v>
      </c>
      <c r="E8" s="72">
        <f aca="true" t="shared" si="7" ref="E8:E28">SUM(F8:I8)+K8</f>
        <v>2949159</v>
      </c>
      <c r="F8" s="72">
        <v>0</v>
      </c>
      <c r="G8" s="72">
        <v>0</v>
      </c>
      <c r="H8" s="72">
        <v>1871800</v>
      </c>
      <c r="I8" s="72">
        <v>358213</v>
      </c>
      <c r="J8" s="73" t="s">
        <v>109</v>
      </c>
      <c r="K8" s="72">
        <v>719146</v>
      </c>
      <c r="L8" s="72">
        <v>4442663</v>
      </c>
      <c r="M8" s="72">
        <f aca="true" t="shared" si="8" ref="M8:M28">SUM(N8,+U8)</f>
        <v>785200</v>
      </c>
      <c r="N8" s="72">
        <f aca="true" t="shared" si="9" ref="N8:N28">SUM(O8:R8)+T8</f>
        <v>266038</v>
      </c>
      <c r="O8" s="72">
        <v>0</v>
      </c>
      <c r="P8" s="72">
        <v>0</v>
      </c>
      <c r="Q8" s="72">
        <v>0</v>
      </c>
      <c r="R8" s="72">
        <v>37338</v>
      </c>
      <c r="S8" s="73" t="s">
        <v>109</v>
      </c>
      <c r="T8" s="72">
        <v>228700</v>
      </c>
      <c r="U8" s="72">
        <v>519162</v>
      </c>
      <c r="V8" s="72">
        <f aca="true" t="shared" si="10" ref="V8:V28">+SUM(D8,M8)</f>
        <v>8177022</v>
      </c>
      <c r="W8" s="72">
        <f aca="true" t="shared" si="11" ref="W8:W28">+SUM(E8,N8)</f>
        <v>3215197</v>
      </c>
      <c r="X8" s="72">
        <f aca="true" t="shared" si="12" ref="X8:X28">+SUM(F8,O8)</f>
        <v>0</v>
      </c>
      <c r="Y8" s="72">
        <f aca="true" t="shared" si="13" ref="Y8:Y28">+SUM(G8,P8)</f>
        <v>0</v>
      </c>
      <c r="Z8" s="72">
        <f aca="true" t="shared" si="14" ref="Z8:Z28">+SUM(H8,Q8)</f>
        <v>1871800</v>
      </c>
      <c r="AA8" s="72">
        <f aca="true" t="shared" si="15" ref="AA8:AA28">+SUM(I8,R8)</f>
        <v>395551</v>
      </c>
      <c r="AB8" s="73" t="s">
        <v>109</v>
      </c>
      <c r="AC8" s="72">
        <f aca="true" t="shared" si="16" ref="AC8:AC28">+SUM(K8,T8)</f>
        <v>947846</v>
      </c>
      <c r="AD8" s="72">
        <f aca="true" t="shared" si="17" ref="AD8:AD28">+SUM(L8,U8)</f>
        <v>4961825</v>
      </c>
      <c r="AE8" s="72">
        <f aca="true" t="shared" si="18" ref="AE8:AE28">SUM(AF8,+AK8)</f>
        <v>774587</v>
      </c>
      <c r="AF8" s="72">
        <f aca="true" t="shared" si="19" ref="AF8:AF28">SUM(AG8:AJ8)</f>
        <v>774587</v>
      </c>
      <c r="AG8" s="72">
        <v>0</v>
      </c>
      <c r="AH8" s="72">
        <v>704951</v>
      </c>
      <c r="AI8" s="72">
        <v>69636</v>
      </c>
      <c r="AJ8" s="72">
        <v>0</v>
      </c>
      <c r="AK8" s="72">
        <v>0</v>
      </c>
      <c r="AL8" s="72">
        <v>0</v>
      </c>
      <c r="AM8" s="72">
        <f aca="true" t="shared" si="20" ref="AM8:AM28">SUM(AN8,AS8,AW8,AX8,BD8)</f>
        <v>6617235</v>
      </c>
      <c r="AN8" s="72">
        <f aca="true" t="shared" si="21" ref="AN8:AN28">SUM(AO8:AR8)</f>
        <v>2593080</v>
      </c>
      <c r="AO8" s="72">
        <v>420814</v>
      </c>
      <c r="AP8" s="72">
        <v>1826495</v>
      </c>
      <c r="AQ8" s="72">
        <v>268672</v>
      </c>
      <c r="AR8" s="72">
        <v>77099</v>
      </c>
      <c r="AS8" s="72">
        <f aca="true" t="shared" si="22" ref="AS8:AS28">SUM(AT8:AV8)</f>
        <v>2195608</v>
      </c>
      <c r="AT8" s="72">
        <v>243423</v>
      </c>
      <c r="AU8" s="72">
        <v>369484</v>
      </c>
      <c r="AV8" s="72">
        <v>1582701</v>
      </c>
      <c r="AW8" s="72">
        <v>29336</v>
      </c>
      <c r="AX8" s="72">
        <f aca="true" t="shared" si="23" ref="AX8:AX28">SUM(AY8:BB8)</f>
        <v>1799211</v>
      </c>
      <c r="AY8" s="72">
        <v>804811</v>
      </c>
      <c r="AZ8" s="72">
        <v>406954</v>
      </c>
      <c r="BA8" s="72">
        <v>88548</v>
      </c>
      <c r="BB8" s="72">
        <v>498898</v>
      </c>
      <c r="BC8" s="72">
        <v>0</v>
      </c>
      <c r="BD8" s="72">
        <v>0</v>
      </c>
      <c r="BE8" s="72">
        <v>0</v>
      </c>
      <c r="BF8" s="72">
        <f aca="true" t="shared" si="24" ref="BF8:BF28">SUM(AE8,+AM8,+BE8)</f>
        <v>7391822</v>
      </c>
      <c r="BG8" s="72">
        <f aca="true" t="shared" si="25" ref="BG8:BG28">SUM(BH8,+BM8)</f>
        <v>0</v>
      </c>
      <c r="BH8" s="72">
        <f aca="true" t="shared" si="26" ref="BH8:BH28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8">SUM(BP8,BU8,BY8,BZ8,CF8)</f>
        <v>661908</v>
      </c>
      <c r="BP8" s="72">
        <f aca="true" t="shared" si="28" ref="BP8:BP28">SUM(BQ8:BT8)</f>
        <v>79197</v>
      </c>
      <c r="BQ8" s="72">
        <v>0</v>
      </c>
      <c r="BR8" s="72">
        <v>0</v>
      </c>
      <c r="BS8" s="72">
        <v>79197</v>
      </c>
      <c r="BT8" s="72">
        <v>0</v>
      </c>
      <c r="BU8" s="72">
        <f aca="true" t="shared" si="29" ref="BU8:BU28">SUM(BV8:BX8)</f>
        <v>179936</v>
      </c>
      <c r="BV8" s="72">
        <v>7893</v>
      </c>
      <c r="BW8" s="72">
        <v>172043</v>
      </c>
      <c r="BX8" s="72">
        <v>0</v>
      </c>
      <c r="BY8" s="72">
        <v>0</v>
      </c>
      <c r="BZ8" s="72">
        <f aca="true" t="shared" si="30" ref="BZ8:BZ28">SUM(CA8:CD8)</f>
        <v>402775</v>
      </c>
      <c r="CA8" s="72">
        <v>32113</v>
      </c>
      <c r="CB8" s="72">
        <v>366220</v>
      </c>
      <c r="CC8" s="72">
        <v>0</v>
      </c>
      <c r="CD8" s="72">
        <v>4442</v>
      </c>
      <c r="CE8" s="72">
        <v>58435</v>
      </c>
      <c r="CF8" s="72">
        <v>0</v>
      </c>
      <c r="CG8" s="72">
        <v>64857</v>
      </c>
      <c r="CH8" s="72">
        <f aca="true" t="shared" si="31" ref="CH8:CH28">SUM(BG8,+BO8,+CG8)</f>
        <v>726765</v>
      </c>
      <c r="CI8" s="72">
        <f aca="true" t="shared" si="32" ref="CI8:CI28">SUM(AE8,+BG8)</f>
        <v>774587</v>
      </c>
      <c r="CJ8" s="72">
        <f aca="true" t="shared" si="33" ref="CJ8:CJ28">SUM(AF8,+BH8)</f>
        <v>774587</v>
      </c>
      <c r="CK8" s="72">
        <f aca="true" t="shared" si="34" ref="CK8:CK28">SUM(AG8,+BI8)</f>
        <v>0</v>
      </c>
      <c r="CL8" s="72">
        <f aca="true" t="shared" si="35" ref="CL8:CL28">SUM(AH8,+BJ8)</f>
        <v>704951</v>
      </c>
      <c r="CM8" s="72">
        <f aca="true" t="shared" si="36" ref="CM8:CM28">SUM(AI8,+BK8)</f>
        <v>69636</v>
      </c>
      <c r="CN8" s="72">
        <f aca="true" t="shared" si="37" ref="CN8:CN28">SUM(AJ8,+BL8)</f>
        <v>0</v>
      </c>
      <c r="CO8" s="72">
        <f aca="true" t="shared" si="38" ref="CO8:CO28">SUM(AK8,+BM8)</f>
        <v>0</v>
      </c>
      <c r="CP8" s="72">
        <f aca="true" t="shared" si="39" ref="CP8:CP28">SUM(AL8,+BN8)</f>
        <v>0</v>
      </c>
      <c r="CQ8" s="72">
        <f aca="true" t="shared" si="40" ref="CQ8:CQ28">SUM(AM8,+BO8)</f>
        <v>7279143</v>
      </c>
      <c r="CR8" s="72">
        <f aca="true" t="shared" si="41" ref="CR8:CR28">SUM(AN8,+BP8)</f>
        <v>2672277</v>
      </c>
      <c r="CS8" s="72">
        <f aca="true" t="shared" si="42" ref="CS8:CS28">SUM(AO8,+BQ8)</f>
        <v>420814</v>
      </c>
      <c r="CT8" s="72">
        <f aca="true" t="shared" si="43" ref="CT8:CT28">SUM(AP8,+BR8)</f>
        <v>1826495</v>
      </c>
      <c r="CU8" s="72">
        <f aca="true" t="shared" si="44" ref="CU8:CU28">SUM(AQ8,+BS8)</f>
        <v>347869</v>
      </c>
      <c r="CV8" s="72">
        <f aca="true" t="shared" si="45" ref="CV8:CV28">SUM(AR8,+BT8)</f>
        <v>77099</v>
      </c>
      <c r="CW8" s="72">
        <f aca="true" t="shared" si="46" ref="CW8:CW28">SUM(AS8,+BU8)</f>
        <v>2375544</v>
      </c>
      <c r="CX8" s="72">
        <f aca="true" t="shared" si="47" ref="CX8:CX28">SUM(AT8,+BV8)</f>
        <v>251316</v>
      </c>
      <c r="CY8" s="72">
        <f aca="true" t="shared" si="48" ref="CY8:CY28">SUM(AU8,+BW8)</f>
        <v>541527</v>
      </c>
      <c r="CZ8" s="72">
        <f aca="true" t="shared" si="49" ref="CZ8:CZ28">SUM(AV8,+BX8)</f>
        <v>1582701</v>
      </c>
      <c r="DA8" s="72">
        <f aca="true" t="shared" si="50" ref="DA8:DA28">SUM(AW8,+BY8)</f>
        <v>29336</v>
      </c>
      <c r="DB8" s="72">
        <f aca="true" t="shared" si="51" ref="DB8:DB28">SUM(AX8,+BZ8)</f>
        <v>2201986</v>
      </c>
      <c r="DC8" s="72">
        <f aca="true" t="shared" si="52" ref="DC8:DC28">SUM(AY8,+CA8)</f>
        <v>836924</v>
      </c>
      <c r="DD8" s="72">
        <f aca="true" t="shared" si="53" ref="DD8:DD28">SUM(AZ8,+CB8)</f>
        <v>773174</v>
      </c>
      <c r="DE8" s="72">
        <f aca="true" t="shared" si="54" ref="DE8:DE28">SUM(BA8,+CC8)</f>
        <v>88548</v>
      </c>
      <c r="DF8" s="72">
        <f aca="true" t="shared" si="55" ref="DF8:DF28">SUM(BB8,+CD8)</f>
        <v>503340</v>
      </c>
      <c r="DG8" s="72">
        <f aca="true" t="shared" si="56" ref="DG8:DG28">SUM(BC8,+CE8)</f>
        <v>58435</v>
      </c>
      <c r="DH8" s="72">
        <f aca="true" t="shared" si="57" ref="DH8:DH28">SUM(BD8,+CF8)</f>
        <v>0</v>
      </c>
      <c r="DI8" s="72">
        <f aca="true" t="shared" si="58" ref="DI8:DI28">SUM(BE8,+CG8)</f>
        <v>64857</v>
      </c>
      <c r="DJ8" s="72">
        <f aca="true" t="shared" si="59" ref="DJ8:DJ28">SUM(BF8,+CH8)</f>
        <v>8118587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3676029</v>
      </c>
      <c r="E9" s="72">
        <f t="shared" si="7"/>
        <v>531643</v>
      </c>
      <c r="F9" s="72">
        <v>3580</v>
      </c>
      <c r="G9" s="72">
        <v>2916</v>
      </c>
      <c r="H9" s="72">
        <v>24500</v>
      </c>
      <c r="I9" s="72">
        <v>500647</v>
      </c>
      <c r="J9" s="73" t="s">
        <v>109</v>
      </c>
      <c r="K9" s="72">
        <v>0</v>
      </c>
      <c r="L9" s="72">
        <v>3144386</v>
      </c>
      <c r="M9" s="72">
        <f t="shared" si="8"/>
        <v>378951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378951</v>
      </c>
      <c r="V9" s="72">
        <f t="shared" si="10"/>
        <v>4054980</v>
      </c>
      <c r="W9" s="72">
        <f t="shared" si="11"/>
        <v>531643</v>
      </c>
      <c r="X9" s="72">
        <f t="shared" si="12"/>
        <v>3580</v>
      </c>
      <c r="Y9" s="72">
        <f t="shared" si="13"/>
        <v>2916</v>
      </c>
      <c r="Z9" s="72">
        <f t="shared" si="14"/>
        <v>24500</v>
      </c>
      <c r="AA9" s="72">
        <f t="shared" si="15"/>
        <v>500647</v>
      </c>
      <c r="AB9" s="73" t="s">
        <v>109</v>
      </c>
      <c r="AC9" s="72">
        <f t="shared" si="16"/>
        <v>0</v>
      </c>
      <c r="AD9" s="72">
        <f t="shared" si="17"/>
        <v>3523337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3245847</v>
      </c>
      <c r="AN9" s="72">
        <f t="shared" si="21"/>
        <v>1106283</v>
      </c>
      <c r="AO9" s="72">
        <v>637395</v>
      </c>
      <c r="AP9" s="72">
        <v>256423</v>
      </c>
      <c r="AQ9" s="72">
        <v>197812</v>
      </c>
      <c r="AR9" s="72">
        <v>14653</v>
      </c>
      <c r="AS9" s="72">
        <f t="shared" si="22"/>
        <v>862917</v>
      </c>
      <c r="AT9" s="72">
        <v>16661</v>
      </c>
      <c r="AU9" s="72">
        <v>780391</v>
      </c>
      <c r="AV9" s="72">
        <v>65865</v>
      </c>
      <c r="AW9" s="72">
        <v>4462</v>
      </c>
      <c r="AX9" s="72">
        <f t="shared" si="23"/>
        <v>1272185</v>
      </c>
      <c r="AY9" s="72">
        <v>412641</v>
      </c>
      <c r="AZ9" s="72">
        <v>747511</v>
      </c>
      <c r="BA9" s="72">
        <v>45108</v>
      </c>
      <c r="BB9" s="72">
        <v>66925</v>
      </c>
      <c r="BC9" s="72">
        <v>183198</v>
      </c>
      <c r="BD9" s="72">
        <v>0</v>
      </c>
      <c r="BE9" s="72">
        <v>246984</v>
      </c>
      <c r="BF9" s="72">
        <f t="shared" si="24"/>
        <v>3492831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51739</v>
      </c>
      <c r="BO9" s="72">
        <f t="shared" si="27"/>
        <v>311919</v>
      </c>
      <c r="BP9" s="72">
        <f t="shared" si="28"/>
        <v>65938</v>
      </c>
      <c r="BQ9" s="72">
        <v>36632</v>
      </c>
      <c r="BR9" s="72">
        <v>0</v>
      </c>
      <c r="BS9" s="72">
        <v>29306</v>
      </c>
      <c r="BT9" s="72">
        <v>0</v>
      </c>
      <c r="BU9" s="72">
        <f t="shared" si="29"/>
        <v>187316</v>
      </c>
      <c r="BV9" s="72">
        <v>0</v>
      </c>
      <c r="BW9" s="72">
        <v>187316</v>
      </c>
      <c r="BX9" s="72">
        <v>0</v>
      </c>
      <c r="BY9" s="72">
        <v>0</v>
      </c>
      <c r="BZ9" s="72">
        <f t="shared" si="30"/>
        <v>58665</v>
      </c>
      <c r="CA9" s="72">
        <v>0</v>
      </c>
      <c r="CB9" s="72">
        <v>58665</v>
      </c>
      <c r="CC9" s="72">
        <v>0</v>
      </c>
      <c r="CD9" s="72">
        <v>0</v>
      </c>
      <c r="CE9" s="72">
        <v>15293</v>
      </c>
      <c r="CF9" s="72">
        <v>0</v>
      </c>
      <c r="CG9" s="72">
        <v>0</v>
      </c>
      <c r="CH9" s="72">
        <f t="shared" si="31"/>
        <v>311919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51739</v>
      </c>
      <c r="CQ9" s="72">
        <f t="shared" si="40"/>
        <v>3557766</v>
      </c>
      <c r="CR9" s="72">
        <f t="shared" si="41"/>
        <v>1172221</v>
      </c>
      <c r="CS9" s="72">
        <f t="shared" si="42"/>
        <v>674027</v>
      </c>
      <c r="CT9" s="72">
        <f t="shared" si="43"/>
        <v>256423</v>
      </c>
      <c r="CU9" s="72">
        <f t="shared" si="44"/>
        <v>227118</v>
      </c>
      <c r="CV9" s="72">
        <f t="shared" si="45"/>
        <v>14653</v>
      </c>
      <c r="CW9" s="72">
        <f t="shared" si="46"/>
        <v>1050233</v>
      </c>
      <c r="CX9" s="72">
        <f t="shared" si="47"/>
        <v>16661</v>
      </c>
      <c r="CY9" s="72">
        <f t="shared" si="48"/>
        <v>967707</v>
      </c>
      <c r="CZ9" s="72">
        <f t="shared" si="49"/>
        <v>65865</v>
      </c>
      <c r="DA9" s="72">
        <f t="shared" si="50"/>
        <v>4462</v>
      </c>
      <c r="DB9" s="72">
        <f t="shared" si="51"/>
        <v>1330850</v>
      </c>
      <c r="DC9" s="72">
        <f t="shared" si="52"/>
        <v>412641</v>
      </c>
      <c r="DD9" s="72">
        <f t="shared" si="53"/>
        <v>806176</v>
      </c>
      <c r="DE9" s="72">
        <f t="shared" si="54"/>
        <v>45108</v>
      </c>
      <c r="DF9" s="72">
        <f t="shared" si="55"/>
        <v>66925</v>
      </c>
      <c r="DG9" s="72">
        <f t="shared" si="56"/>
        <v>198491</v>
      </c>
      <c r="DH9" s="72">
        <f t="shared" si="57"/>
        <v>0</v>
      </c>
      <c r="DI9" s="72">
        <f t="shared" si="58"/>
        <v>246984</v>
      </c>
      <c r="DJ9" s="72">
        <f t="shared" si="59"/>
        <v>3804750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694164</v>
      </c>
      <c r="E10" s="72">
        <f t="shared" si="7"/>
        <v>43503</v>
      </c>
      <c r="F10" s="72">
        <v>4940</v>
      </c>
      <c r="G10" s="72">
        <v>0</v>
      </c>
      <c r="H10" s="72">
        <v>0</v>
      </c>
      <c r="I10" s="72">
        <v>38457</v>
      </c>
      <c r="J10" s="73" t="s">
        <v>109</v>
      </c>
      <c r="K10" s="72">
        <v>106</v>
      </c>
      <c r="L10" s="72">
        <v>650661</v>
      </c>
      <c r="M10" s="72">
        <f t="shared" si="8"/>
        <v>186557</v>
      </c>
      <c r="N10" s="72">
        <f t="shared" si="9"/>
        <v>54165</v>
      </c>
      <c r="O10" s="72">
        <v>23592</v>
      </c>
      <c r="P10" s="72">
        <v>21468</v>
      </c>
      <c r="Q10" s="72">
        <v>0</v>
      </c>
      <c r="R10" s="72">
        <v>9081</v>
      </c>
      <c r="S10" s="73" t="s">
        <v>109</v>
      </c>
      <c r="T10" s="72">
        <v>24</v>
      </c>
      <c r="U10" s="72">
        <v>132392</v>
      </c>
      <c r="V10" s="72">
        <f t="shared" si="10"/>
        <v>880721</v>
      </c>
      <c r="W10" s="72">
        <f t="shared" si="11"/>
        <v>97668</v>
      </c>
      <c r="X10" s="72">
        <f t="shared" si="12"/>
        <v>28532</v>
      </c>
      <c r="Y10" s="72">
        <f t="shared" si="13"/>
        <v>21468</v>
      </c>
      <c r="Z10" s="72">
        <f t="shared" si="14"/>
        <v>0</v>
      </c>
      <c r="AA10" s="72">
        <f t="shared" si="15"/>
        <v>47538</v>
      </c>
      <c r="AB10" s="73" t="s">
        <v>109</v>
      </c>
      <c r="AC10" s="72">
        <f t="shared" si="16"/>
        <v>130</v>
      </c>
      <c r="AD10" s="72">
        <f t="shared" si="17"/>
        <v>783053</v>
      </c>
      <c r="AE10" s="72">
        <f t="shared" si="18"/>
        <v>34548</v>
      </c>
      <c r="AF10" s="72">
        <f t="shared" si="19"/>
        <v>34548</v>
      </c>
      <c r="AG10" s="72">
        <v>34548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241181</v>
      </c>
      <c r="AN10" s="72">
        <f t="shared" si="21"/>
        <v>176775</v>
      </c>
      <c r="AO10" s="72">
        <v>21372</v>
      </c>
      <c r="AP10" s="72">
        <v>155403</v>
      </c>
      <c r="AQ10" s="72">
        <v>0</v>
      </c>
      <c r="AR10" s="72">
        <v>0</v>
      </c>
      <c r="AS10" s="72">
        <f t="shared" si="22"/>
        <v>38185</v>
      </c>
      <c r="AT10" s="72">
        <v>38185</v>
      </c>
      <c r="AU10" s="72">
        <v>0</v>
      </c>
      <c r="AV10" s="72">
        <v>0</v>
      </c>
      <c r="AW10" s="72">
        <v>6185</v>
      </c>
      <c r="AX10" s="72">
        <f t="shared" si="23"/>
        <v>20036</v>
      </c>
      <c r="AY10" s="72">
        <v>0</v>
      </c>
      <c r="AZ10" s="72">
        <v>20036</v>
      </c>
      <c r="BA10" s="72">
        <v>0</v>
      </c>
      <c r="BB10" s="72">
        <v>0</v>
      </c>
      <c r="BC10" s="72">
        <v>407345</v>
      </c>
      <c r="BD10" s="72">
        <v>0</v>
      </c>
      <c r="BE10" s="72">
        <v>11090</v>
      </c>
      <c r="BF10" s="72">
        <f t="shared" si="24"/>
        <v>286819</v>
      </c>
      <c r="BG10" s="72">
        <f t="shared" si="25"/>
        <v>5346</v>
      </c>
      <c r="BH10" s="72">
        <f t="shared" si="26"/>
        <v>5346</v>
      </c>
      <c r="BI10" s="72">
        <v>0</v>
      </c>
      <c r="BJ10" s="72">
        <v>5346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123001</v>
      </c>
      <c r="BP10" s="72">
        <f t="shared" si="28"/>
        <v>7715</v>
      </c>
      <c r="BQ10" s="72">
        <v>7715</v>
      </c>
      <c r="BR10" s="72">
        <v>0</v>
      </c>
      <c r="BS10" s="72">
        <v>0</v>
      </c>
      <c r="BT10" s="72">
        <v>0</v>
      </c>
      <c r="BU10" s="72">
        <f t="shared" si="29"/>
        <v>74336</v>
      </c>
      <c r="BV10" s="72">
        <v>0</v>
      </c>
      <c r="BW10" s="72">
        <v>74336</v>
      </c>
      <c r="BX10" s="72">
        <v>0</v>
      </c>
      <c r="BY10" s="72">
        <v>0</v>
      </c>
      <c r="BZ10" s="72">
        <f t="shared" si="30"/>
        <v>40950</v>
      </c>
      <c r="CA10" s="72">
        <v>0</v>
      </c>
      <c r="CB10" s="72">
        <v>40950</v>
      </c>
      <c r="CC10" s="72">
        <v>0</v>
      </c>
      <c r="CD10" s="72">
        <v>0</v>
      </c>
      <c r="CE10" s="72">
        <v>58210</v>
      </c>
      <c r="CF10" s="72">
        <v>0</v>
      </c>
      <c r="CG10" s="72"/>
      <c r="CH10" s="72">
        <f t="shared" si="31"/>
        <v>128347</v>
      </c>
      <c r="CI10" s="72">
        <f t="shared" si="32"/>
        <v>39894</v>
      </c>
      <c r="CJ10" s="72">
        <f t="shared" si="33"/>
        <v>39894</v>
      </c>
      <c r="CK10" s="72">
        <f t="shared" si="34"/>
        <v>34548</v>
      </c>
      <c r="CL10" s="72">
        <f t="shared" si="35"/>
        <v>5346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364182</v>
      </c>
      <c r="CR10" s="72">
        <f t="shared" si="41"/>
        <v>184490</v>
      </c>
      <c r="CS10" s="72">
        <f t="shared" si="42"/>
        <v>29087</v>
      </c>
      <c r="CT10" s="72">
        <f t="shared" si="43"/>
        <v>155403</v>
      </c>
      <c r="CU10" s="72">
        <f t="shared" si="44"/>
        <v>0</v>
      </c>
      <c r="CV10" s="72">
        <f t="shared" si="45"/>
        <v>0</v>
      </c>
      <c r="CW10" s="72">
        <f t="shared" si="46"/>
        <v>112521</v>
      </c>
      <c r="CX10" s="72">
        <f t="shared" si="47"/>
        <v>38185</v>
      </c>
      <c r="CY10" s="72">
        <f t="shared" si="48"/>
        <v>74336</v>
      </c>
      <c r="CZ10" s="72">
        <f t="shared" si="49"/>
        <v>0</v>
      </c>
      <c r="DA10" s="72">
        <f t="shared" si="50"/>
        <v>6185</v>
      </c>
      <c r="DB10" s="72">
        <f t="shared" si="51"/>
        <v>60986</v>
      </c>
      <c r="DC10" s="72">
        <f t="shared" si="52"/>
        <v>0</v>
      </c>
      <c r="DD10" s="72">
        <f t="shared" si="53"/>
        <v>60986</v>
      </c>
      <c r="DE10" s="72">
        <f t="shared" si="54"/>
        <v>0</v>
      </c>
      <c r="DF10" s="72">
        <f t="shared" si="55"/>
        <v>0</v>
      </c>
      <c r="DG10" s="72">
        <f t="shared" si="56"/>
        <v>465555</v>
      </c>
      <c r="DH10" s="72">
        <f t="shared" si="57"/>
        <v>0</v>
      </c>
      <c r="DI10" s="72">
        <f t="shared" si="58"/>
        <v>11090</v>
      </c>
      <c r="DJ10" s="72">
        <f t="shared" si="59"/>
        <v>415166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2145820</v>
      </c>
      <c r="E11" s="72">
        <f t="shared" si="7"/>
        <v>139379</v>
      </c>
      <c r="F11" s="72">
        <v>0</v>
      </c>
      <c r="G11" s="72">
        <v>0</v>
      </c>
      <c r="H11" s="72">
        <v>0</v>
      </c>
      <c r="I11" s="72">
        <v>126169</v>
      </c>
      <c r="J11" s="73" t="s">
        <v>109</v>
      </c>
      <c r="K11" s="72">
        <v>13210</v>
      </c>
      <c r="L11" s="72">
        <v>2006441</v>
      </c>
      <c r="M11" s="72">
        <f t="shared" si="8"/>
        <v>417141</v>
      </c>
      <c r="N11" s="72">
        <f t="shared" si="9"/>
        <v>155826</v>
      </c>
      <c r="O11" s="72">
        <v>0</v>
      </c>
      <c r="P11" s="72">
        <v>0</v>
      </c>
      <c r="Q11" s="72">
        <v>0</v>
      </c>
      <c r="R11" s="72">
        <v>7780</v>
      </c>
      <c r="S11" s="73" t="s">
        <v>109</v>
      </c>
      <c r="T11" s="72">
        <v>148046</v>
      </c>
      <c r="U11" s="72">
        <v>261315</v>
      </c>
      <c r="V11" s="72">
        <f t="shared" si="10"/>
        <v>2562961</v>
      </c>
      <c r="W11" s="72">
        <f t="shared" si="11"/>
        <v>295205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133949</v>
      </c>
      <c r="AB11" s="73" t="s">
        <v>109</v>
      </c>
      <c r="AC11" s="72">
        <f t="shared" si="16"/>
        <v>161256</v>
      </c>
      <c r="AD11" s="72">
        <f t="shared" si="17"/>
        <v>2267756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642462</v>
      </c>
      <c r="AN11" s="72">
        <f t="shared" si="21"/>
        <v>94824</v>
      </c>
      <c r="AO11" s="72">
        <v>94824</v>
      </c>
      <c r="AP11" s="72">
        <v>0</v>
      </c>
      <c r="AQ11" s="72">
        <v>0</v>
      </c>
      <c r="AR11" s="72">
        <v>0</v>
      </c>
      <c r="AS11" s="72">
        <f t="shared" si="22"/>
        <v>4435</v>
      </c>
      <c r="AT11" s="72">
        <v>0</v>
      </c>
      <c r="AU11" s="72">
        <v>0</v>
      </c>
      <c r="AV11" s="72">
        <v>4435</v>
      </c>
      <c r="AW11" s="72">
        <v>0</v>
      </c>
      <c r="AX11" s="72">
        <f t="shared" si="23"/>
        <v>543203</v>
      </c>
      <c r="AY11" s="72">
        <v>307860</v>
      </c>
      <c r="AZ11" s="72">
        <v>0</v>
      </c>
      <c r="BA11" s="72">
        <v>15050</v>
      </c>
      <c r="BB11" s="72">
        <v>220293</v>
      </c>
      <c r="BC11" s="72">
        <v>840528</v>
      </c>
      <c r="BD11" s="72">
        <v>0</v>
      </c>
      <c r="BE11" s="72">
        <v>662830</v>
      </c>
      <c r="BF11" s="72">
        <f t="shared" si="24"/>
        <v>1305292</v>
      </c>
      <c r="BG11" s="72">
        <f t="shared" si="25"/>
        <v>37485</v>
      </c>
      <c r="BH11" s="72">
        <f t="shared" si="26"/>
        <v>37485</v>
      </c>
      <c r="BI11" s="72">
        <v>0</v>
      </c>
      <c r="BJ11" s="72">
        <v>37485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328486</v>
      </c>
      <c r="BP11" s="72">
        <f t="shared" si="28"/>
        <v>91886</v>
      </c>
      <c r="BQ11" s="72">
        <v>91886</v>
      </c>
      <c r="BR11" s="72">
        <v>0</v>
      </c>
      <c r="BS11" s="72">
        <v>0</v>
      </c>
      <c r="BT11" s="72">
        <v>0</v>
      </c>
      <c r="BU11" s="72">
        <f t="shared" si="29"/>
        <v>178338</v>
      </c>
      <c r="BV11" s="72">
        <v>0</v>
      </c>
      <c r="BW11" s="72">
        <v>178338</v>
      </c>
      <c r="BX11" s="72">
        <v>0</v>
      </c>
      <c r="BY11" s="72">
        <v>0</v>
      </c>
      <c r="BZ11" s="72">
        <f t="shared" si="30"/>
        <v>58262</v>
      </c>
      <c r="CA11" s="72">
        <v>0</v>
      </c>
      <c r="CB11" s="72">
        <v>56477</v>
      </c>
      <c r="CC11" s="72">
        <v>0</v>
      </c>
      <c r="CD11" s="72">
        <v>1785</v>
      </c>
      <c r="CE11" s="72">
        <v>0</v>
      </c>
      <c r="CF11" s="72">
        <v>0</v>
      </c>
      <c r="CG11" s="72">
        <v>51170</v>
      </c>
      <c r="CH11" s="72">
        <f t="shared" si="31"/>
        <v>417141</v>
      </c>
      <c r="CI11" s="72">
        <f t="shared" si="32"/>
        <v>37485</v>
      </c>
      <c r="CJ11" s="72">
        <f t="shared" si="33"/>
        <v>37485</v>
      </c>
      <c r="CK11" s="72">
        <f t="shared" si="34"/>
        <v>0</v>
      </c>
      <c r="CL11" s="72">
        <f t="shared" si="35"/>
        <v>37485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970948</v>
      </c>
      <c r="CR11" s="72">
        <f t="shared" si="41"/>
        <v>186710</v>
      </c>
      <c r="CS11" s="72">
        <f t="shared" si="42"/>
        <v>186710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182773</v>
      </c>
      <c r="CX11" s="72">
        <f t="shared" si="47"/>
        <v>0</v>
      </c>
      <c r="CY11" s="72">
        <f t="shared" si="48"/>
        <v>178338</v>
      </c>
      <c r="CZ11" s="72">
        <f t="shared" si="49"/>
        <v>4435</v>
      </c>
      <c r="DA11" s="72">
        <f t="shared" si="50"/>
        <v>0</v>
      </c>
      <c r="DB11" s="72">
        <f t="shared" si="51"/>
        <v>601465</v>
      </c>
      <c r="DC11" s="72">
        <f t="shared" si="52"/>
        <v>307860</v>
      </c>
      <c r="DD11" s="72">
        <f t="shared" si="53"/>
        <v>56477</v>
      </c>
      <c r="DE11" s="72">
        <f t="shared" si="54"/>
        <v>15050</v>
      </c>
      <c r="DF11" s="72">
        <f t="shared" si="55"/>
        <v>222078</v>
      </c>
      <c r="DG11" s="72">
        <f t="shared" si="56"/>
        <v>840528</v>
      </c>
      <c r="DH11" s="72">
        <f t="shared" si="57"/>
        <v>0</v>
      </c>
      <c r="DI11" s="72">
        <f t="shared" si="58"/>
        <v>714000</v>
      </c>
      <c r="DJ11" s="72">
        <f t="shared" si="59"/>
        <v>1722433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846421</v>
      </c>
      <c r="E12" s="74">
        <f t="shared" si="7"/>
        <v>158811</v>
      </c>
      <c r="F12" s="74">
        <v>0</v>
      </c>
      <c r="G12" s="74">
        <v>0</v>
      </c>
      <c r="H12" s="74">
        <v>0</v>
      </c>
      <c r="I12" s="74">
        <v>134298</v>
      </c>
      <c r="J12" s="75" t="s">
        <v>109</v>
      </c>
      <c r="K12" s="74">
        <v>24513</v>
      </c>
      <c r="L12" s="74">
        <v>687610</v>
      </c>
      <c r="M12" s="74">
        <f t="shared" si="8"/>
        <v>75706</v>
      </c>
      <c r="N12" s="74">
        <f t="shared" si="9"/>
        <v>636</v>
      </c>
      <c r="O12" s="74">
        <v>0</v>
      </c>
      <c r="P12" s="74">
        <v>0</v>
      </c>
      <c r="Q12" s="74">
        <v>0</v>
      </c>
      <c r="R12" s="74">
        <v>630</v>
      </c>
      <c r="S12" s="75" t="s">
        <v>109</v>
      </c>
      <c r="T12" s="74">
        <v>6</v>
      </c>
      <c r="U12" s="74">
        <v>75070</v>
      </c>
      <c r="V12" s="74">
        <f t="shared" si="10"/>
        <v>922127</v>
      </c>
      <c r="W12" s="74">
        <f t="shared" si="11"/>
        <v>159447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134928</v>
      </c>
      <c r="AB12" s="75" t="s">
        <v>109</v>
      </c>
      <c r="AC12" s="74">
        <f t="shared" si="16"/>
        <v>24519</v>
      </c>
      <c r="AD12" s="74">
        <f t="shared" si="17"/>
        <v>762680</v>
      </c>
      <c r="AE12" s="74">
        <f t="shared" si="18"/>
        <v>189126</v>
      </c>
      <c r="AF12" s="74">
        <f t="shared" si="19"/>
        <v>189126</v>
      </c>
      <c r="AG12" s="74">
        <v>0</v>
      </c>
      <c r="AH12" s="74">
        <v>162309</v>
      </c>
      <c r="AI12" s="74">
        <v>26817</v>
      </c>
      <c r="AJ12" s="74">
        <v>0</v>
      </c>
      <c r="AK12" s="74">
        <v>0</v>
      </c>
      <c r="AL12" s="74">
        <v>0</v>
      </c>
      <c r="AM12" s="74">
        <f t="shared" si="20"/>
        <v>639288</v>
      </c>
      <c r="AN12" s="74">
        <f t="shared" si="21"/>
        <v>264551</v>
      </c>
      <c r="AO12" s="74">
        <v>51344</v>
      </c>
      <c r="AP12" s="74">
        <v>140239</v>
      </c>
      <c r="AQ12" s="74">
        <v>72968</v>
      </c>
      <c r="AR12" s="74">
        <v>0</v>
      </c>
      <c r="AS12" s="74">
        <f t="shared" si="22"/>
        <v>115256</v>
      </c>
      <c r="AT12" s="74">
        <v>6688</v>
      </c>
      <c r="AU12" s="74">
        <v>105282</v>
      </c>
      <c r="AV12" s="74">
        <v>3286</v>
      </c>
      <c r="AW12" s="74">
        <v>891</v>
      </c>
      <c r="AX12" s="74">
        <f t="shared" si="23"/>
        <v>258590</v>
      </c>
      <c r="AY12" s="74">
        <v>109427</v>
      </c>
      <c r="AZ12" s="74">
        <v>141600</v>
      </c>
      <c r="BA12" s="74">
        <v>5723</v>
      </c>
      <c r="BB12" s="74">
        <v>1840</v>
      </c>
      <c r="BC12" s="74">
        <v>0</v>
      </c>
      <c r="BD12" s="74">
        <v>0</v>
      </c>
      <c r="BE12" s="74">
        <v>18007</v>
      </c>
      <c r="BF12" s="74">
        <f t="shared" si="24"/>
        <v>846421</v>
      </c>
      <c r="BG12" s="74">
        <f t="shared" si="25"/>
        <v>19635</v>
      </c>
      <c r="BH12" s="74">
        <f t="shared" si="26"/>
        <v>19635</v>
      </c>
      <c r="BI12" s="74">
        <v>0</v>
      </c>
      <c r="BJ12" s="74">
        <v>19635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34680</v>
      </c>
      <c r="BP12" s="74">
        <f t="shared" si="28"/>
        <v>18438</v>
      </c>
      <c r="BQ12" s="74">
        <v>0</v>
      </c>
      <c r="BR12" s="74">
        <v>0</v>
      </c>
      <c r="BS12" s="74">
        <v>18438</v>
      </c>
      <c r="BT12" s="74">
        <v>0</v>
      </c>
      <c r="BU12" s="74">
        <f t="shared" si="29"/>
        <v>12631</v>
      </c>
      <c r="BV12" s="74">
        <v>0</v>
      </c>
      <c r="BW12" s="74">
        <v>12631</v>
      </c>
      <c r="BX12" s="74">
        <v>0</v>
      </c>
      <c r="BY12" s="74">
        <v>0</v>
      </c>
      <c r="BZ12" s="74">
        <f t="shared" si="30"/>
        <v>3611</v>
      </c>
      <c r="CA12" s="74">
        <v>0</v>
      </c>
      <c r="CB12" s="74">
        <v>3611</v>
      </c>
      <c r="CC12" s="74">
        <v>0</v>
      </c>
      <c r="CD12" s="74">
        <v>0</v>
      </c>
      <c r="CE12" s="74">
        <v>0</v>
      </c>
      <c r="CF12" s="74">
        <v>0</v>
      </c>
      <c r="CG12" s="74">
        <v>21391</v>
      </c>
      <c r="CH12" s="74">
        <f t="shared" si="31"/>
        <v>75706</v>
      </c>
      <c r="CI12" s="74">
        <f t="shared" si="32"/>
        <v>208761</v>
      </c>
      <c r="CJ12" s="74">
        <f t="shared" si="33"/>
        <v>208761</v>
      </c>
      <c r="CK12" s="74">
        <f t="shared" si="34"/>
        <v>0</v>
      </c>
      <c r="CL12" s="74">
        <f t="shared" si="35"/>
        <v>181944</v>
      </c>
      <c r="CM12" s="74">
        <f t="shared" si="36"/>
        <v>26817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673968</v>
      </c>
      <c r="CR12" s="74">
        <f t="shared" si="41"/>
        <v>282989</v>
      </c>
      <c r="CS12" s="74">
        <f t="shared" si="42"/>
        <v>51344</v>
      </c>
      <c r="CT12" s="74">
        <f t="shared" si="43"/>
        <v>140239</v>
      </c>
      <c r="CU12" s="74">
        <f t="shared" si="44"/>
        <v>91406</v>
      </c>
      <c r="CV12" s="74">
        <f t="shared" si="45"/>
        <v>0</v>
      </c>
      <c r="CW12" s="74">
        <f t="shared" si="46"/>
        <v>127887</v>
      </c>
      <c r="CX12" s="74">
        <f t="shared" si="47"/>
        <v>6688</v>
      </c>
      <c r="CY12" s="74">
        <f t="shared" si="48"/>
        <v>117913</v>
      </c>
      <c r="CZ12" s="74">
        <f t="shared" si="49"/>
        <v>3286</v>
      </c>
      <c r="DA12" s="74">
        <f t="shared" si="50"/>
        <v>891</v>
      </c>
      <c r="DB12" s="74">
        <f t="shared" si="51"/>
        <v>262201</v>
      </c>
      <c r="DC12" s="74">
        <f t="shared" si="52"/>
        <v>109427</v>
      </c>
      <c r="DD12" s="74">
        <f t="shared" si="53"/>
        <v>145211</v>
      </c>
      <c r="DE12" s="74">
        <f t="shared" si="54"/>
        <v>5723</v>
      </c>
      <c r="DF12" s="74">
        <f t="shared" si="55"/>
        <v>1840</v>
      </c>
      <c r="DG12" s="74">
        <f t="shared" si="56"/>
        <v>0</v>
      </c>
      <c r="DH12" s="74">
        <f t="shared" si="57"/>
        <v>0</v>
      </c>
      <c r="DI12" s="74">
        <f t="shared" si="58"/>
        <v>39398</v>
      </c>
      <c r="DJ12" s="74">
        <f t="shared" si="59"/>
        <v>922127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563040</v>
      </c>
      <c r="E13" s="74">
        <f t="shared" si="7"/>
        <v>60308</v>
      </c>
      <c r="F13" s="74">
        <v>0</v>
      </c>
      <c r="G13" s="74">
        <v>3600</v>
      </c>
      <c r="H13" s="74">
        <v>0</v>
      </c>
      <c r="I13" s="74">
        <v>56708</v>
      </c>
      <c r="J13" s="75" t="s">
        <v>109</v>
      </c>
      <c r="K13" s="74">
        <v>0</v>
      </c>
      <c r="L13" s="74">
        <v>502732</v>
      </c>
      <c r="M13" s="74">
        <f t="shared" si="8"/>
        <v>247848</v>
      </c>
      <c r="N13" s="74">
        <f t="shared" si="9"/>
        <v>10587</v>
      </c>
      <c r="O13" s="74">
        <v>0</v>
      </c>
      <c r="P13" s="74">
        <v>0</v>
      </c>
      <c r="Q13" s="74">
        <v>0</v>
      </c>
      <c r="R13" s="74">
        <v>10587</v>
      </c>
      <c r="S13" s="75" t="s">
        <v>109</v>
      </c>
      <c r="T13" s="74">
        <v>0</v>
      </c>
      <c r="U13" s="74">
        <v>237261</v>
      </c>
      <c r="V13" s="74">
        <f t="shared" si="10"/>
        <v>810888</v>
      </c>
      <c r="W13" s="74">
        <f t="shared" si="11"/>
        <v>70895</v>
      </c>
      <c r="X13" s="74">
        <f t="shared" si="12"/>
        <v>0</v>
      </c>
      <c r="Y13" s="74">
        <f t="shared" si="13"/>
        <v>3600</v>
      </c>
      <c r="Z13" s="74">
        <f t="shared" si="14"/>
        <v>0</v>
      </c>
      <c r="AA13" s="74">
        <f t="shared" si="15"/>
        <v>67295</v>
      </c>
      <c r="AB13" s="75" t="s">
        <v>109</v>
      </c>
      <c r="AC13" s="74">
        <f t="shared" si="16"/>
        <v>0</v>
      </c>
      <c r="AD13" s="74">
        <f t="shared" si="17"/>
        <v>739993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213667</v>
      </c>
      <c r="AN13" s="74">
        <f t="shared" si="21"/>
        <v>15735</v>
      </c>
      <c r="AO13" s="74">
        <v>7786</v>
      </c>
      <c r="AP13" s="74">
        <v>0</v>
      </c>
      <c r="AQ13" s="74">
        <v>0</v>
      </c>
      <c r="AR13" s="74">
        <v>7949</v>
      </c>
      <c r="AS13" s="74">
        <f t="shared" si="22"/>
        <v>34716</v>
      </c>
      <c r="AT13" s="74">
        <v>10711</v>
      </c>
      <c r="AU13" s="74">
        <v>12762</v>
      </c>
      <c r="AV13" s="74">
        <v>11243</v>
      </c>
      <c r="AW13" s="74">
        <v>6953</v>
      </c>
      <c r="AX13" s="74">
        <f t="shared" si="23"/>
        <v>156263</v>
      </c>
      <c r="AY13" s="74">
        <v>138968</v>
      </c>
      <c r="AZ13" s="74">
        <v>17266</v>
      </c>
      <c r="BA13" s="74">
        <v>29</v>
      </c>
      <c r="BB13" s="74">
        <v>0</v>
      </c>
      <c r="BC13" s="74">
        <v>349373</v>
      </c>
      <c r="BD13" s="74">
        <v>0</v>
      </c>
      <c r="BE13" s="74">
        <v>0</v>
      </c>
      <c r="BF13" s="74">
        <f t="shared" si="24"/>
        <v>213667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27280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19153</v>
      </c>
      <c r="BV13" s="74">
        <v>7061</v>
      </c>
      <c r="BW13" s="74">
        <v>12092</v>
      </c>
      <c r="BX13" s="74">
        <v>0</v>
      </c>
      <c r="BY13" s="74">
        <v>0</v>
      </c>
      <c r="BZ13" s="74">
        <f t="shared" si="30"/>
        <v>8127</v>
      </c>
      <c r="CA13" s="74">
        <v>0</v>
      </c>
      <c r="CB13" s="74">
        <v>8127</v>
      </c>
      <c r="CC13" s="74">
        <v>0</v>
      </c>
      <c r="CD13" s="74">
        <v>0</v>
      </c>
      <c r="CE13" s="74">
        <v>220568</v>
      </c>
      <c r="CF13" s="74">
        <v>0</v>
      </c>
      <c r="CG13" s="74">
        <v>0</v>
      </c>
      <c r="CH13" s="74">
        <f t="shared" si="31"/>
        <v>27280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240947</v>
      </c>
      <c r="CR13" s="74">
        <f t="shared" si="41"/>
        <v>15735</v>
      </c>
      <c r="CS13" s="74">
        <f t="shared" si="42"/>
        <v>7786</v>
      </c>
      <c r="CT13" s="74">
        <f t="shared" si="43"/>
        <v>0</v>
      </c>
      <c r="CU13" s="74">
        <f t="shared" si="44"/>
        <v>0</v>
      </c>
      <c r="CV13" s="74">
        <f t="shared" si="45"/>
        <v>7949</v>
      </c>
      <c r="CW13" s="74">
        <f t="shared" si="46"/>
        <v>53869</v>
      </c>
      <c r="CX13" s="74">
        <f t="shared" si="47"/>
        <v>17772</v>
      </c>
      <c r="CY13" s="74">
        <f t="shared" si="48"/>
        <v>24854</v>
      </c>
      <c r="CZ13" s="74">
        <f t="shared" si="49"/>
        <v>11243</v>
      </c>
      <c r="DA13" s="74">
        <f t="shared" si="50"/>
        <v>6953</v>
      </c>
      <c r="DB13" s="74">
        <f t="shared" si="51"/>
        <v>164390</v>
      </c>
      <c r="DC13" s="74">
        <f t="shared" si="52"/>
        <v>138968</v>
      </c>
      <c r="DD13" s="74">
        <f t="shared" si="53"/>
        <v>25393</v>
      </c>
      <c r="DE13" s="74">
        <f t="shared" si="54"/>
        <v>29</v>
      </c>
      <c r="DF13" s="74">
        <f t="shared" si="55"/>
        <v>0</v>
      </c>
      <c r="DG13" s="74">
        <f t="shared" si="56"/>
        <v>569941</v>
      </c>
      <c r="DH13" s="74">
        <f t="shared" si="57"/>
        <v>0</v>
      </c>
      <c r="DI13" s="74">
        <f t="shared" si="58"/>
        <v>0</v>
      </c>
      <c r="DJ13" s="74">
        <f t="shared" si="59"/>
        <v>240947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478380</v>
      </c>
      <c r="E14" s="74">
        <f t="shared" si="7"/>
        <v>36578</v>
      </c>
      <c r="F14" s="74">
        <v>7</v>
      </c>
      <c r="G14" s="74">
        <v>0</v>
      </c>
      <c r="H14" s="74">
        <v>0</v>
      </c>
      <c r="I14" s="74">
        <v>36354</v>
      </c>
      <c r="J14" s="75" t="s">
        <v>109</v>
      </c>
      <c r="K14" s="74">
        <v>217</v>
      </c>
      <c r="L14" s="74">
        <v>441802</v>
      </c>
      <c r="M14" s="74">
        <f t="shared" si="8"/>
        <v>174893</v>
      </c>
      <c r="N14" s="74">
        <f t="shared" si="9"/>
        <v>79</v>
      </c>
      <c r="O14" s="74">
        <v>0</v>
      </c>
      <c r="P14" s="74">
        <v>0</v>
      </c>
      <c r="Q14" s="74">
        <v>0</v>
      </c>
      <c r="R14" s="74">
        <v>79</v>
      </c>
      <c r="S14" s="75" t="s">
        <v>109</v>
      </c>
      <c r="T14" s="74">
        <v>0</v>
      </c>
      <c r="U14" s="74">
        <v>174814</v>
      </c>
      <c r="V14" s="74">
        <f t="shared" si="10"/>
        <v>653273</v>
      </c>
      <c r="W14" s="74">
        <f t="shared" si="11"/>
        <v>36657</v>
      </c>
      <c r="X14" s="74">
        <f t="shared" si="12"/>
        <v>7</v>
      </c>
      <c r="Y14" s="74">
        <f t="shared" si="13"/>
        <v>0</v>
      </c>
      <c r="Z14" s="74">
        <f t="shared" si="14"/>
        <v>0</v>
      </c>
      <c r="AA14" s="74">
        <f t="shared" si="15"/>
        <v>36433</v>
      </c>
      <c r="AB14" s="75" t="s">
        <v>109</v>
      </c>
      <c r="AC14" s="74">
        <f t="shared" si="16"/>
        <v>217</v>
      </c>
      <c r="AD14" s="74">
        <f t="shared" si="17"/>
        <v>616616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246603</v>
      </c>
      <c r="AN14" s="74">
        <f t="shared" si="21"/>
        <v>44347</v>
      </c>
      <c r="AO14" s="74">
        <v>41560</v>
      </c>
      <c r="AP14" s="74">
        <v>2787</v>
      </c>
      <c r="AQ14" s="74">
        <v>0</v>
      </c>
      <c r="AR14" s="74">
        <v>0</v>
      </c>
      <c r="AS14" s="74">
        <f t="shared" si="22"/>
        <v>15677</v>
      </c>
      <c r="AT14" s="74">
        <v>5984</v>
      </c>
      <c r="AU14" s="74">
        <v>8620</v>
      </c>
      <c r="AV14" s="74">
        <v>1073</v>
      </c>
      <c r="AW14" s="74">
        <v>723</v>
      </c>
      <c r="AX14" s="74">
        <f t="shared" si="23"/>
        <v>185856</v>
      </c>
      <c r="AY14" s="74">
        <v>137948</v>
      </c>
      <c r="AZ14" s="74">
        <v>0</v>
      </c>
      <c r="BA14" s="74">
        <v>47908</v>
      </c>
      <c r="BB14" s="74">
        <v>0</v>
      </c>
      <c r="BC14" s="74">
        <v>231777</v>
      </c>
      <c r="BD14" s="74">
        <v>0</v>
      </c>
      <c r="BE14" s="74">
        <v>0</v>
      </c>
      <c r="BF14" s="74">
        <f t="shared" si="24"/>
        <v>246603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28566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6917</v>
      </c>
      <c r="BV14" s="74">
        <v>5009</v>
      </c>
      <c r="BW14" s="74">
        <v>791</v>
      </c>
      <c r="BX14" s="74">
        <v>1117</v>
      </c>
      <c r="BY14" s="74">
        <v>0</v>
      </c>
      <c r="BZ14" s="74">
        <f t="shared" si="30"/>
        <v>21649</v>
      </c>
      <c r="CA14" s="74">
        <v>0</v>
      </c>
      <c r="CB14" s="74">
        <v>164</v>
      </c>
      <c r="CC14" s="74">
        <v>21485</v>
      </c>
      <c r="CD14" s="74">
        <v>0</v>
      </c>
      <c r="CE14" s="74">
        <v>146327</v>
      </c>
      <c r="CF14" s="74">
        <v>0</v>
      </c>
      <c r="CG14" s="74">
        <v>0</v>
      </c>
      <c r="CH14" s="74">
        <f t="shared" si="31"/>
        <v>28566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275169</v>
      </c>
      <c r="CR14" s="74">
        <f t="shared" si="41"/>
        <v>44347</v>
      </c>
      <c r="CS14" s="74">
        <f t="shared" si="42"/>
        <v>41560</v>
      </c>
      <c r="CT14" s="74">
        <f t="shared" si="43"/>
        <v>2787</v>
      </c>
      <c r="CU14" s="74">
        <f t="shared" si="44"/>
        <v>0</v>
      </c>
      <c r="CV14" s="74">
        <f t="shared" si="45"/>
        <v>0</v>
      </c>
      <c r="CW14" s="74">
        <f t="shared" si="46"/>
        <v>22594</v>
      </c>
      <c r="CX14" s="74">
        <f t="shared" si="47"/>
        <v>10993</v>
      </c>
      <c r="CY14" s="74">
        <f t="shared" si="48"/>
        <v>9411</v>
      </c>
      <c r="CZ14" s="74">
        <f t="shared" si="49"/>
        <v>2190</v>
      </c>
      <c r="DA14" s="74">
        <f t="shared" si="50"/>
        <v>723</v>
      </c>
      <c r="DB14" s="74">
        <f t="shared" si="51"/>
        <v>207505</v>
      </c>
      <c r="DC14" s="74">
        <f t="shared" si="52"/>
        <v>137948</v>
      </c>
      <c r="DD14" s="74">
        <f t="shared" si="53"/>
        <v>164</v>
      </c>
      <c r="DE14" s="74">
        <f t="shared" si="54"/>
        <v>69393</v>
      </c>
      <c r="DF14" s="74">
        <f t="shared" si="55"/>
        <v>0</v>
      </c>
      <c r="DG14" s="74">
        <f t="shared" si="56"/>
        <v>378104</v>
      </c>
      <c r="DH14" s="74">
        <f t="shared" si="57"/>
        <v>0</v>
      </c>
      <c r="DI14" s="74">
        <f t="shared" si="58"/>
        <v>0</v>
      </c>
      <c r="DJ14" s="74">
        <f t="shared" si="59"/>
        <v>275169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639784</v>
      </c>
      <c r="E15" s="74">
        <f t="shared" si="7"/>
        <v>137601</v>
      </c>
      <c r="F15" s="74">
        <v>27415</v>
      </c>
      <c r="G15" s="74">
        <v>0</v>
      </c>
      <c r="H15" s="74">
        <v>15000</v>
      </c>
      <c r="I15" s="74">
        <v>82673</v>
      </c>
      <c r="J15" s="75" t="s">
        <v>109</v>
      </c>
      <c r="K15" s="74">
        <v>12513</v>
      </c>
      <c r="L15" s="74">
        <v>502183</v>
      </c>
      <c r="M15" s="74">
        <f t="shared" si="8"/>
        <v>428234</v>
      </c>
      <c r="N15" s="74">
        <f t="shared" si="9"/>
        <v>8187</v>
      </c>
      <c r="O15" s="74">
        <v>0</v>
      </c>
      <c r="P15" s="74">
        <v>7131</v>
      </c>
      <c r="Q15" s="74">
        <v>0</v>
      </c>
      <c r="R15" s="74">
        <v>0</v>
      </c>
      <c r="S15" s="75" t="s">
        <v>109</v>
      </c>
      <c r="T15" s="74">
        <v>1056</v>
      </c>
      <c r="U15" s="74">
        <v>420047</v>
      </c>
      <c r="V15" s="74">
        <f t="shared" si="10"/>
        <v>1068018</v>
      </c>
      <c r="W15" s="74">
        <f t="shared" si="11"/>
        <v>145788</v>
      </c>
      <c r="X15" s="74">
        <f t="shared" si="12"/>
        <v>27415</v>
      </c>
      <c r="Y15" s="74">
        <f t="shared" si="13"/>
        <v>7131</v>
      </c>
      <c r="Z15" s="74">
        <f t="shared" si="14"/>
        <v>15000</v>
      </c>
      <c r="AA15" s="74">
        <f t="shared" si="15"/>
        <v>82673</v>
      </c>
      <c r="AB15" s="75" t="s">
        <v>109</v>
      </c>
      <c r="AC15" s="74">
        <f t="shared" si="16"/>
        <v>13569</v>
      </c>
      <c r="AD15" s="74">
        <f t="shared" si="17"/>
        <v>922230</v>
      </c>
      <c r="AE15" s="74">
        <f t="shared" si="18"/>
        <v>40947</v>
      </c>
      <c r="AF15" s="74">
        <f t="shared" si="19"/>
        <v>39477</v>
      </c>
      <c r="AG15" s="74">
        <v>0</v>
      </c>
      <c r="AH15" s="74">
        <v>0</v>
      </c>
      <c r="AI15" s="74">
        <v>39477</v>
      </c>
      <c r="AJ15" s="74">
        <v>0</v>
      </c>
      <c r="AK15" s="74">
        <v>1470</v>
      </c>
      <c r="AL15" s="74">
        <v>0</v>
      </c>
      <c r="AM15" s="74">
        <f t="shared" si="20"/>
        <v>598837</v>
      </c>
      <c r="AN15" s="74">
        <f t="shared" si="21"/>
        <v>131671</v>
      </c>
      <c r="AO15" s="74">
        <v>59230</v>
      </c>
      <c r="AP15" s="74">
        <v>0</v>
      </c>
      <c r="AQ15" s="74">
        <v>63702</v>
      </c>
      <c r="AR15" s="74">
        <v>8739</v>
      </c>
      <c r="AS15" s="74">
        <f t="shared" si="22"/>
        <v>320917</v>
      </c>
      <c r="AT15" s="74">
        <v>2897</v>
      </c>
      <c r="AU15" s="74">
        <v>318020</v>
      </c>
      <c r="AV15" s="74">
        <v>0</v>
      </c>
      <c r="AW15" s="74">
        <v>0</v>
      </c>
      <c r="AX15" s="74">
        <f t="shared" si="23"/>
        <v>145829</v>
      </c>
      <c r="AY15" s="74">
        <v>103779</v>
      </c>
      <c r="AZ15" s="74">
        <v>41351</v>
      </c>
      <c r="BA15" s="74">
        <v>699</v>
      </c>
      <c r="BB15" s="74">
        <v>0</v>
      </c>
      <c r="BC15" s="74">
        <v>0</v>
      </c>
      <c r="BD15" s="74">
        <v>420</v>
      </c>
      <c r="BE15" s="74">
        <v>0</v>
      </c>
      <c r="BF15" s="74">
        <f t="shared" si="24"/>
        <v>639784</v>
      </c>
      <c r="BG15" s="74">
        <f t="shared" si="25"/>
        <v>22706</v>
      </c>
      <c r="BH15" s="74">
        <f t="shared" si="26"/>
        <v>22706</v>
      </c>
      <c r="BI15" s="74">
        <v>0</v>
      </c>
      <c r="BJ15" s="74">
        <v>22706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405528</v>
      </c>
      <c r="BP15" s="74">
        <f t="shared" si="28"/>
        <v>121968</v>
      </c>
      <c r="BQ15" s="74">
        <v>5270</v>
      </c>
      <c r="BR15" s="74">
        <v>0</v>
      </c>
      <c r="BS15" s="74">
        <v>116698</v>
      </c>
      <c r="BT15" s="74">
        <v>0</v>
      </c>
      <c r="BU15" s="74">
        <f t="shared" si="29"/>
        <v>153904</v>
      </c>
      <c r="BV15" s="74">
        <v>0</v>
      </c>
      <c r="BW15" s="74">
        <v>153904</v>
      </c>
      <c r="BX15" s="74">
        <v>0</v>
      </c>
      <c r="BY15" s="74">
        <v>0</v>
      </c>
      <c r="BZ15" s="74">
        <f t="shared" si="30"/>
        <v>129656</v>
      </c>
      <c r="CA15" s="74">
        <v>0</v>
      </c>
      <c r="CB15" s="74">
        <v>127546</v>
      </c>
      <c r="CC15" s="74">
        <v>0</v>
      </c>
      <c r="CD15" s="74">
        <v>2110</v>
      </c>
      <c r="CE15" s="74">
        <v>0</v>
      </c>
      <c r="CF15" s="74">
        <v>0</v>
      </c>
      <c r="CG15" s="74">
        <v>0</v>
      </c>
      <c r="CH15" s="74">
        <f t="shared" si="31"/>
        <v>428234</v>
      </c>
      <c r="CI15" s="74">
        <f t="shared" si="32"/>
        <v>63653</v>
      </c>
      <c r="CJ15" s="74">
        <f t="shared" si="33"/>
        <v>62183</v>
      </c>
      <c r="CK15" s="74">
        <f t="shared" si="34"/>
        <v>0</v>
      </c>
      <c r="CL15" s="74">
        <f t="shared" si="35"/>
        <v>22706</v>
      </c>
      <c r="CM15" s="74">
        <f t="shared" si="36"/>
        <v>39477</v>
      </c>
      <c r="CN15" s="74">
        <f t="shared" si="37"/>
        <v>0</v>
      </c>
      <c r="CO15" s="74">
        <f t="shared" si="38"/>
        <v>1470</v>
      </c>
      <c r="CP15" s="74">
        <f t="shared" si="39"/>
        <v>0</v>
      </c>
      <c r="CQ15" s="74">
        <f t="shared" si="40"/>
        <v>1004365</v>
      </c>
      <c r="CR15" s="74">
        <f t="shared" si="41"/>
        <v>253639</v>
      </c>
      <c r="CS15" s="74">
        <f t="shared" si="42"/>
        <v>64500</v>
      </c>
      <c r="CT15" s="74">
        <f t="shared" si="43"/>
        <v>0</v>
      </c>
      <c r="CU15" s="74">
        <f t="shared" si="44"/>
        <v>180400</v>
      </c>
      <c r="CV15" s="74">
        <f t="shared" si="45"/>
        <v>8739</v>
      </c>
      <c r="CW15" s="74">
        <f t="shared" si="46"/>
        <v>474821</v>
      </c>
      <c r="CX15" s="74">
        <f t="shared" si="47"/>
        <v>2897</v>
      </c>
      <c r="CY15" s="74">
        <f t="shared" si="48"/>
        <v>471924</v>
      </c>
      <c r="CZ15" s="74">
        <f t="shared" si="49"/>
        <v>0</v>
      </c>
      <c r="DA15" s="74">
        <f t="shared" si="50"/>
        <v>0</v>
      </c>
      <c r="DB15" s="74">
        <f t="shared" si="51"/>
        <v>275485</v>
      </c>
      <c r="DC15" s="74">
        <f t="shared" si="52"/>
        <v>103779</v>
      </c>
      <c r="DD15" s="74">
        <f t="shared" si="53"/>
        <v>168897</v>
      </c>
      <c r="DE15" s="74">
        <f t="shared" si="54"/>
        <v>699</v>
      </c>
      <c r="DF15" s="74">
        <f t="shared" si="55"/>
        <v>2110</v>
      </c>
      <c r="DG15" s="74">
        <f t="shared" si="56"/>
        <v>0</v>
      </c>
      <c r="DH15" s="74">
        <f t="shared" si="57"/>
        <v>420</v>
      </c>
      <c r="DI15" s="74">
        <f t="shared" si="58"/>
        <v>0</v>
      </c>
      <c r="DJ15" s="74">
        <f t="shared" si="59"/>
        <v>1068018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637480</v>
      </c>
      <c r="E16" s="74">
        <f t="shared" si="7"/>
        <v>166141</v>
      </c>
      <c r="F16" s="74">
        <v>43666</v>
      </c>
      <c r="G16" s="74">
        <v>3500</v>
      </c>
      <c r="H16" s="74">
        <v>84400</v>
      </c>
      <c r="I16" s="74">
        <v>34543</v>
      </c>
      <c r="J16" s="75" t="s">
        <v>109</v>
      </c>
      <c r="K16" s="74">
        <v>32</v>
      </c>
      <c r="L16" s="74">
        <v>471339</v>
      </c>
      <c r="M16" s="74">
        <f t="shared" si="8"/>
        <v>384507</v>
      </c>
      <c r="N16" s="74">
        <f t="shared" si="9"/>
        <v>201117</v>
      </c>
      <c r="O16" s="74">
        <v>72820</v>
      </c>
      <c r="P16" s="74">
        <v>0</v>
      </c>
      <c r="Q16" s="74">
        <v>125400</v>
      </c>
      <c r="R16" s="74">
        <v>2897</v>
      </c>
      <c r="S16" s="75" t="s">
        <v>109</v>
      </c>
      <c r="T16" s="74">
        <v>0</v>
      </c>
      <c r="U16" s="74">
        <v>183390</v>
      </c>
      <c r="V16" s="74">
        <f t="shared" si="10"/>
        <v>1021987</v>
      </c>
      <c r="W16" s="74">
        <f t="shared" si="11"/>
        <v>367258</v>
      </c>
      <c r="X16" s="74">
        <f t="shared" si="12"/>
        <v>116486</v>
      </c>
      <c r="Y16" s="74">
        <f t="shared" si="13"/>
        <v>3500</v>
      </c>
      <c r="Z16" s="74">
        <f t="shared" si="14"/>
        <v>209800</v>
      </c>
      <c r="AA16" s="74">
        <f t="shared" si="15"/>
        <v>37440</v>
      </c>
      <c r="AB16" s="75" t="s">
        <v>109</v>
      </c>
      <c r="AC16" s="74">
        <f t="shared" si="16"/>
        <v>32</v>
      </c>
      <c r="AD16" s="74">
        <f t="shared" si="17"/>
        <v>654729</v>
      </c>
      <c r="AE16" s="74">
        <f t="shared" si="18"/>
        <v>226671</v>
      </c>
      <c r="AF16" s="74">
        <f t="shared" si="19"/>
        <v>215393</v>
      </c>
      <c r="AG16" s="74">
        <v>0</v>
      </c>
      <c r="AH16" s="74">
        <v>82825</v>
      </c>
      <c r="AI16" s="74">
        <v>132568</v>
      </c>
      <c r="AJ16" s="74">
        <v>0</v>
      </c>
      <c r="AK16" s="74">
        <v>11278</v>
      </c>
      <c r="AL16" s="74">
        <v>0</v>
      </c>
      <c r="AM16" s="74">
        <f t="shared" si="20"/>
        <v>410809</v>
      </c>
      <c r="AN16" s="74">
        <f t="shared" si="21"/>
        <v>118001</v>
      </c>
      <c r="AO16" s="74">
        <v>118001</v>
      </c>
      <c r="AP16" s="74">
        <v>0</v>
      </c>
      <c r="AQ16" s="74">
        <v>0</v>
      </c>
      <c r="AR16" s="74">
        <v>0</v>
      </c>
      <c r="AS16" s="74">
        <f t="shared" si="22"/>
        <v>72388</v>
      </c>
      <c r="AT16" s="74">
        <v>4526</v>
      </c>
      <c r="AU16" s="74">
        <v>67862</v>
      </c>
      <c r="AV16" s="74">
        <v>0</v>
      </c>
      <c r="AW16" s="74">
        <v>1028</v>
      </c>
      <c r="AX16" s="74">
        <f t="shared" si="23"/>
        <v>219392</v>
      </c>
      <c r="AY16" s="74">
        <v>44100</v>
      </c>
      <c r="AZ16" s="74">
        <v>144783</v>
      </c>
      <c r="BA16" s="74">
        <v>30509</v>
      </c>
      <c r="BB16" s="74">
        <v>0</v>
      </c>
      <c r="BC16" s="74">
        <v>0</v>
      </c>
      <c r="BD16" s="74">
        <v>0</v>
      </c>
      <c r="BE16" s="74">
        <v>0</v>
      </c>
      <c r="BF16" s="74">
        <f t="shared" si="24"/>
        <v>637480</v>
      </c>
      <c r="BG16" s="74">
        <f t="shared" si="25"/>
        <v>238059</v>
      </c>
      <c r="BH16" s="74">
        <f t="shared" si="26"/>
        <v>233008</v>
      </c>
      <c r="BI16" s="74">
        <v>0</v>
      </c>
      <c r="BJ16" s="74">
        <v>233008</v>
      </c>
      <c r="BK16" s="74">
        <v>0</v>
      </c>
      <c r="BL16" s="74">
        <v>0</v>
      </c>
      <c r="BM16" s="74">
        <v>5051</v>
      </c>
      <c r="BN16" s="74">
        <v>0</v>
      </c>
      <c r="BO16" s="74">
        <f t="shared" si="27"/>
        <v>146448</v>
      </c>
      <c r="BP16" s="74">
        <f t="shared" si="28"/>
        <v>37502</v>
      </c>
      <c r="BQ16" s="74">
        <v>37502</v>
      </c>
      <c r="BR16" s="74">
        <v>0</v>
      </c>
      <c r="BS16" s="74">
        <v>0</v>
      </c>
      <c r="BT16" s="74">
        <v>0</v>
      </c>
      <c r="BU16" s="74">
        <f t="shared" si="29"/>
        <v>45652</v>
      </c>
      <c r="BV16" s="74">
        <v>6459</v>
      </c>
      <c r="BW16" s="74">
        <v>39193</v>
      </c>
      <c r="BX16" s="74">
        <v>0</v>
      </c>
      <c r="BY16" s="74">
        <v>6424</v>
      </c>
      <c r="BZ16" s="74">
        <f t="shared" si="30"/>
        <v>56870</v>
      </c>
      <c r="CA16" s="74">
        <v>0</v>
      </c>
      <c r="CB16" s="74">
        <v>54733</v>
      </c>
      <c r="CC16" s="74">
        <v>2137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384507</v>
      </c>
      <c r="CI16" s="74">
        <f t="shared" si="32"/>
        <v>464730</v>
      </c>
      <c r="CJ16" s="74">
        <f t="shared" si="33"/>
        <v>448401</v>
      </c>
      <c r="CK16" s="74">
        <f t="shared" si="34"/>
        <v>0</v>
      </c>
      <c r="CL16" s="74">
        <f t="shared" si="35"/>
        <v>315833</v>
      </c>
      <c r="CM16" s="74">
        <f t="shared" si="36"/>
        <v>132568</v>
      </c>
      <c r="CN16" s="74">
        <f t="shared" si="37"/>
        <v>0</v>
      </c>
      <c r="CO16" s="74">
        <f t="shared" si="38"/>
        <v>16329</v>
      </c>
      <c r="CP16" s="74">
        <f t="shared" si="39"/>
        <v>0</v>
      </c>
      <c r="CQ16" s="74">
        <f t="shared" si="40"/>
        <v>557257</v>
      </c>
      <c r="CR16" s="74">
        <f t="shared" si="41"/>
        <v>155503</v>
      </c>
      <c r="CS16" s="74">
        <f t="shared" si="42"/>
        <v>155503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118040</v>
      </c>
      <c r="CX16" s="74">
        <f t="shared" si="47"/>
        <v>10985</v>
      </c>
      <c r="CY16" s="74">
        <f t="shared" si="48"/>
        <v>107055</v>
      </c>
      <c r="CZ16" s="74">
        <f t="shared" si="49"/>
        <v>0</v>
      </c>
      <c r="DA16" s="74">
        <f t="shared" si="50"/>
        <v>7452</v>
      </c>
      <c r="DB16" s="74">
        <f t="shared" si="51"/>
        <v>276262</v>
      </c>
      <c r="DC16" s="74">
        <f t="shared" si="52"/>
        <v>44100</v>
      </c>
      <c r="DD16" s="74">
        <f t="shared" si="53"/>
        <v>199516</v>
      </c>
      <c r="DE16" s="74">
        <f t="shared" si="54"/>
        <v>32646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0</v>
      </c>
      <c r="DJ16" s="74">
        <f t="shared" si="59"/>
        <v>1021987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1969538</v>
      </c>
      <c r="E17" s="74">
        <f t="shared" si="7"/>
        <v>97804</v>
      </c>
      <c r="F17" s="74">
        <v>0</v>
      </c>
      <c r="G17" s="74">
        <v>9612</v>
      </c>
      <c r="H17" s="74">
        <v>0</v>
      </c>
      <c r="I17" s="74">
        <v>81832</v>
      </c>
      <c r="J17" s="75" t="s">
        <v>109</v>
      </c>
      <c r="K17" s="74">
        <v>6360</v>
      </c>
      <c r="L17" s="74">
        <v>1871734</v>
      </c>
      <c r="M17" s="74">
        <f t="shared" si="8"/>
        <v>251330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251330</v>
      </c>
      <c r="V17" s="74">
        <f t="shared" si="10"/>
        <v>2220868</v>
      </c>
      <c r="W17" s="74">
        <f t="shared" si="11"/>
        <v>97804</v>
      </c>
      <c r="X17" s="74">
        <f t="shared" si="12"/>
        <v>0</v>
      </c>
      <c r="Y17" s="74">
        <f t="shared" si="13"/>
        <v>9612</v>
      </c>
      <c r="Z17" s="74">
        <f t="shared" si="14"/>
        <v>0</v>
      </c>
      <c r="AA17" s="74">
        <f t="shared" si="15"/>
        <v>81832</v>
      </c>
      <c r="AB17" s="75" t="s">
        <v>109</v>
      </c>
      <c r="AC17" s="74">
        <f t="shared" si="16"/>
        <v>6360</v>
      </c>
      <c r="AD17" s="74">
        <f t="shared" si="17"/>
        <v>2123064</v>
      </c>
      <c r="AE17" s="74">
        <f t="shared" si="18"/>
        <v>17505</v>
      </c>
      <c r="AF17" s="74">
        <f t="shared" si="19"/>
        <v>15615</v>
      </c>
      <c r="AG17" s="74">
        <v>0</v>
      </c>
      <c r="AH17" s="74">
        <v>0</v>
      </c>
      <c r="AI17" s="74">
        <v>15615</v>
      </c>
      <c r="AJ17" s="74">
        <v>0</v>
      </c>
      <c r="AK17" s="74">
        <v>1890</v>
      </c>
      <c r="AL17" s="74">
        <v>0</v>
      </c>
      <c r="AM17" s="74">
        <f t="shared" si="20"/>
        <v>1952033</v>
      </c>
      <c r="AN17" s="74">
        <f t="shared" si="21"/>
        <v>1153736</v>
      </c>
      <c r="AO17" s="74">
        <v>1145553</v>
      </c>
      <c r="AP17" s="74">
        <v>8183</v>
      </c>
      <c r="AQ17" s="74">
        <v>0</v>
      </c>
      <c r="AR17" s="74">
        <v>0</v>
      </c>
      <c r="AS17" s="74">
        <f t="shared" si="22"/>
        <v>400112</v>
      </c>
      <c r="AT17" s="74">
        <v>6834</v>
      </c>
      <c r="AU17" s="74">
        <v>362778</v>
      </c>
      <c r="AV17" s="74">
        <v>30500</v>
      </c>
      <c r="AW17" s="74">
        <v>0</v>
      </c>
      <c r="AX17" s="74">
        <f t="shared" si="23"/>
        <v>398185</v>
      </c>
      <c r="AY17" s="74">
        <v>136915</v>
      </c>
      <c r="AZ17" s="74">
        <v>235139</v>
      </c>
      <c r="BA17" s="74">
        <v>3910</v>
      </c>
      <c r="BB17" s="74">
        <v>22221</v>
      </c>
      <c r="BC17" s="74">
        <v>0</v>
      </c>
      <c r="BD17" s="74">
        <v>0</v>
      </c>
      <c r="BE17" s="74">
        <v>0</v>
      </c>
      <c r="BF17" s="74">
        <f t="shared" si="24"/>
        <v>1969538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251330</v>
      </c>
      <c r="BP17" s="74">
        <f t="shared" si="28"/>
        <v>73642</v>
      </c>
      <c r="BQ17" s="74">
        <v>73642</v>
      </c>
      <c r="BR17" s="74">
        <v>0</v>
      </c>
      <c r="BS17" s="74">
        <v>0</v>
      </c>
      <c r="BT17" s="74">
        <v>0</v>
      </c>
      <c r="BU17" s="74">
        <f t="shared" si="29"/>
        <v>130373</v>
      </c>
      <c r="BV17" s="74">
        <v>0</v>
      </c>
      <c r="BW17" s="74">
        <v>130373</v>
      </c>
      <c r="BX17" s="74">
        <v>0</v>
      </c>
      <c r="BY17" s="74">
        <v>0</v>
      </c>
      <c r="BZ17" s="74">
        <f t="shared" si="30"/>
        <v>47315</v>
      </c>
      <c r="CA17" s="74">
        <v>0</v>
      </c>
      <c r="CB17" s="74">
        <v>47315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251330</v>
      </c>
      <c r="CI17" s="74">
        <f t="shared" si="32"/>
        <v>17505</v>
      </c>
      <c r="CJ17" s="74">
        <f t="shared" si="33"/>
        <v>15615</v>
      </c>
      <c r="CK17" s="74">
        <f t="shared" si="34"/>
        <v>0</v>
      </c>
      <c r="CL17" s="74">
        <f t="shared" si="35"/>
        <v>0</v>
      </c>
      <c r="CM17" s="74">
        <f t="shared" si="36"/>
        <v>15615</v>
      </c>
      <c r="CN17" s="74">
        <f t="shared" si="37"/>
        <v>0</v>
      </c>
      <c r="CO17" s="74">
        <f t="shared" si="38"/>
        <v>1890</v>
      </c>
      <c r="CP17" s="74">
        <f t="shared" si="39"/>
        <v>0</v>
      </c>
      <c r="CQ17" s="74">
        <f t="shared" si="40"/>
        <v>2203363</v>
      </c>
      <c r="CR17" s="74">
        <f t="shared" si="41"/>
        <v>1227378</v>
      </c>
      <c r="CS17" s="74">
        <f t="shared" si="42"/>
        <v>1219195</v>
      </c>
      <c r="CT17" s="74">
        <f t="shared" si="43"/>
        <v>8183</v>
      </c>
      <c r="CU17" s="74">
        <f t="shared" si="44"/>
        <v>0</v>
      </c>
      <c r="CV17" s="74">
        <f t="shared" si="45"/>
        <v>0</v>
      </c>
      <c r="CW17" s="74">
        <f t="shared" si="46"/>
        <v>530485</v>
      </c>
      <c r="CX17" s="74">
        <f t="shared" si="47"/>
        <v>6834</v>
      </c>
      <c r="CY17" s="74">
        <f t="shared" si="48"/>
        <v>493151</v>
      </c>
      <c r="CZ17" s="74">
        <f t="shared" si="49"/>
        <v>30500</v>
      </c>
      <c r="DA17" s="74">
        <f t="shared" si="50"/>
        <v>0</v>
      </c>
      <c r="DB17" s="74">
        <f t="shared" si="51"/>
        <v>445500</v>
      </c>
      <c r="DC17" s="74">
        <f t="shared" si="52"/>
        <v>136915</v>
      </c>
      <c r="DD17" s="74">
        <f t="shared" si="53"/>
        <v>282454</v>
      </c>
      <c r="DE17" s="74">
        <f t="shared" si="54"/>
        <v>3910</v>
      </c>
      <c r="DF17" s="74">
        <f t="shared" si="55"/>
        <v>22221</v>
      </c>
      <c r="DG17" s="74">
        <f t="shared" si="56"/>
        <v>0</v>
      </c>
      <c r="DH17" s="74">
        <f t="shared" si="57"/>
        <v>0</v>
      </c>
      <c r="DI17" s="74">
        <f t="shared" si="58"/>
        <v>0</v>
      </c>
      <c r="DJ17" s="74">
        <f t="shared" si="59"/>
        <v>2220868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348077</v>
      </c>
      <c r="E18" s="74">
        <f t="shared" si="7"/>
        <v>122000</v>
      </c>
      <c r="F18" s="74">
        <v>18109</v>
      </c>
      <c r="G18" s="74">
        <v>5679</v>
      </c>
      <c r="H18" s="74">
        <v>64300</v>
      </c>
      <c r="I18" s="74">
        <v>33912</v>
      </c>
      <c r="J18" s="75" t="s">
        <v>109</v>
      </c>
      <c r="K18" s="74">
        <v>0</v>
      </c>
      <c r="L18" s="74">
        <v>226077</v>
      </c>
      <c r="M18" s="74">
        <f t="shared" si="8"/>
        <v>527072</v>
      </c>
      <c r="N18" s="74">
        <f t="shared" si="9"/>
        <v>285753</v>
      </c>
      <c r="O18" s="74">
        <v>4226</v>
      </c>
      <c r="P18" s="74">
        <v>0</v>
      </c>
      <c r="Q18" s="74">
        <v>45000</v>
      </c>
      <c r="R18" s="74">
        <v>1214</v>
      </c>
      <c r="S18" s="75" t="s">
        <v>109</v>
      </c>
      <c r="T18" s="74">
        <v>235313</v>
      </c>
      <c r="U18" s="74">
        <v>241319</v>
      </c>
      <c r="V18" s="74">
        <f t="shared" si="10"/>
        <v>875149</v>
      </c>
      <c r="W18" s="74">
        <f t="shared" si="11"/>
        <v>407753</v>
      </c>
      <c r="X18" s="74">
        <f t="shared" si="12"/>
        <v>22335</v>
      </c>
      <c r="Y18" s="74">
        <f t="shared" si="13"/>
        <v>5679</v>
      </c>
      <c r="Z18" s="74">
        <f t="shared" si="14"/>
        <v>109300</v>
      </c>
      <c r="AA18" s="74">
        <f t="shared" si="15"/>
        <v>35126</v>
      </c>
      <c r="AB18" s="75" t="s">
        <v>109</v>
      </c>
      <c r="AC18" s="74">
        <f t="shared" si="16"/>
        <v>235313</v>
      </c>
      <c r="AD18" s="74">
        <f t="shared" si="17"/>
        <v>467396</v>
      </c>
      <c r="AE18" s="74">
        <f t="shared" si="18"/>
        <v>81143</v>
      </c>
      <c r="AF18" s="74">
        <f t="shared" si="19"/>
        <v>75221</v>
      </c>
      <c r="AG18" s="74">
        <v>0</v>
      </c>
      <c r="AH18" s="74">
        <v>75221</v>
      </c>
      <c r="AI18" s="74">
        <v>0</v>
      </c>
      <c r="AJ18" s="74">
        <v>0</v>
      </c>
      <c r="AK18" s="74">
        <v>5922</v>
      </c>
      <c r="AL18" s="74">
        <v>0</v>
      </c>
      <c r="AM18" s="74">
        <f t="shared" si="20"/>
        <v>261131</v>
      </c>
      <c r="AN18" s="74">
        <f t="shared" si="21"/>
        <v>70486</v>
      </c>
      <c r="AO18" s="74">
        <v>70486</v>
      </c>
      <c r="AP18" s="74">
        <v>0</v>
      </c>
      <c r="AQ18" s="74">
        <v>0</v>
      </c>
      <c r="AR18" s="74">
        <v>0</v>
      </c>
      <c r="AS18" s="74">
        <f t="shared" si="22"/>
        <v>48481</v>
      </c>
      <c r="AT18" s="74">
        <v>1982</v>
      </c>
      <c r="AU18" s="74">
        <v>45009</v>
      </c>
      <c r="AV18" s="74">
        <v>1490</v>
      </c>
      <c r="AW18" s="74">
        <v>2318</v>
      </c>
      <c r="AX18" s="74">
        <f t="shared" si="23"/>
        <v>139846</v>
      </c>
      <c r="AY18" s="74">
        <v>93977</v>
      </c>
      <c r="AZ18" s="74">
        <v>37569</v>
      </c>
      <c r="BA18" s="74">
        <v>8300</v>
      </c>
      <c r="BB18" s="74">
        <v>0</v>
      </c>
      <c r="BC18" s="74">
        <v>0</v>
      </c>
      <c r="BD18" s="74">
        <v>0</v>
      </c>
      <c r="BE18" s="74">
        <v>5803</v>
      </c>
      <c r="BF18" s="74">
        <f t="shared" si="24"/>
        <v>348077</v>
      </c>
      <c r="BG18" s="74">
        <f t="shared" si="25"/>
        <v>201827</v>
      </c>
      <c r="BH18" s="74">
        <f t="shared" si="26"/>
        <v>199601</v>
      </c>
      <c r="BI18" s="74">
        <v>0</v>
      </c>
      <c r="BJ18" s="74">
        <v>199601</v>
      </c>
      <c r="BK18" s="74">
        <v>0</v>
      </c>
      <c r="BL18" s="74">
        <v>0</v>
      </c>
      <c r="BM18" s="74">
        <v>2226</v>
      </c>
      <c r="BN18" s="74">
        <v>0</v>
      </c>
      <c r="BO18" s="74">
        <f t="shared" si="27"/>
        <v>262896</v>
      </c>
      <c r="BP18" s="74">
        <f t="shared" si="28"/>
        <v>17164</v>
      </c>
      <c r="BQ18" s="74">
        <v>17164</v>
      </c>
      <c r="BR18" s="74">
        <v>0</v>
      </c>
      <c r="BS18" s="74">
        <v>0</v>
      </c>
      <c r="BT18" s="74">
        <v>0</v>
      </c>
      <c r="BU18" s="74">
        <f t="shared" si="29"/>
        <v>49083</v>
      </c>
      <c r="BV18" s="74">
        <v>3218</v>
      </c>
      <c r="BW18" s="74">
        <v>45865</v>
      </c>
      <c r="BX18" s="74">
        <v>0</v>
      </c>
      <c r="BY18" s="74">
        <v>0</v>
      </c>
      <c r="BZ18" s="74">
        <f t="shared" si="30"/>
        <v>196649</v>
      </c>
      <c r="CA18" s="74">
        <v>35997</v>
      </c>
      <c r="CB18" s="74">
        <v>160652</v>
      </c>
      <c r="CC18" s="74">
        <v>0</v>
      </c>
      <c r="CD18" s="74">
        <v>0</v>
      </c>
      <c r="CE18" s="74">
        <v>62349</v>
      </c>
      <c r="CF18" s="74">
        <v>0</v>
      </c>
      <c r="CG18" s="74">
        <v>0</v>
      </c>
      <c r="CH18" s="74">
        <f t="shared" si="31"/>
        <v>464723</v>
      </c>
      <c r="CI18" s="74">
        <f t="shared" si="32"/>
        <v>282970</v>
      </c>
      <c r="CJ18" s="74">
        <f t="shared" si="33"/>
        <v>274822</v>
      </c>
      <c r="CK18" s="74">
        <f t="shared" si="34"/>
        <v>0</v>
      </c>
      <c r="CL18" s="74">
        <f t="shared" si="35"/>
        <v>274822</v>
      </c>
      <c r="CM18" s="74">
        <f t="shared" si="36"/>
        <v>0</v>
      </c>
      <c r="CN18" s="74">
        <f t="shared" si="37"/>
        <v>0</v>
      </c>
      <c r="CO18" s="74">
        <f t="shared" si="38"/>
        <v>8148</v>
      </c>
      <c r="CP18" s="74">
        <f t="shared" si="39"/>
        <v>0</v>
      </c>
      <c r="CQ18" s="74">
        <f t="shared" si="40"/>
        <v>524027</v>
      </c>
      <c r="CR18" s="74">
        <f t="shared" si="41"/>
        <v>87650</v>
      </c>
      <c r="CS18" s="74">
        <f t="shared" si="42"/>
        <v>87650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97564</v>
      </c>
      <c r="CX18" s="74">
        <f t="shared" si="47"/>
        <v>5200</v>
      </c>
      <c r="CY18" s="74">
        <f t="shared" si="48"/>
        <v>90874</v>
      </c>
      <c r="CZ18" s="74">
        <f t="shared" si="49"/>
        <v>1490</v>
      </c>
      <c r="DA18" s="74">
        <f t="shared" si="50"/>
        <v>2318</v>
      </c>
      <c r="DB18" s="74">
        <f t="shared" si="51"/>
        <v>336495</v>
      </c>
      <c r="DC18" s="74">
        <f t="shared" si="52"/>
        <v>129974</v>
      </c>
      <c r="DD18" s="74">
        <f t="shared" si="53"/>
        <v>198221</v>
      </c>
      <c r="DE18" s="74">
        <f t="shared" si="54"/>
        <v>8300</v>
      </c>
      <c r="DF18" s="74">
        <f t="shared" si="55"/>
        <v>0</v>
      </c>
      <c r="DG18" s="74">
        <f t="shared" si="56"/>
        <v>62349</v>
      </c>
      <c r="DH18" s="74">
        <f t="shared" si="57"/>
        <v>0</v>
      </c>
      <c r="DI18" s="74">
        <f t="shared" si="58"/>
        <v>5803</v>
      </c>
      <c r="DJ18" s="74">
        <f t="shared" si="59"/>
        <v>812800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447031</v>
      </c>
      <c r="E19" s="74">
        <f t="shared" si="7"/>
        <v>43460</v>
      </c>
      <c r="F19" s="74">
        <v>0</v>
      </c>
      <c r="G19" s="74">
        <v>47</v>
      </c>
      <c r="H19" s="74">
        <v>0</v>
      </c>
      <c r="I19" s="74">
        <v>40729</v>
      </c>
      <c r="J19" s="75" t="s">
        <v>109</v>
      </c>
      <c r="K19" s="74">
        <v>2684</v>
      </c>
      <c r="L19" s="74">
        <v>403571</v>
      </c>
      <c r="M19" s="74">
        <f t="shared" si="8"/>
        <v>303863</v>
      </c>
      <c r="N19" s="74">
        <f t="shared" si="9"/>
        <v>5595</v>
      </c>
      <c r="O19" s="74">
        <v>0</v>
      </c>
      <c r="P19" s="74">
        <v>0</v>
      </c>
      <c r="Q19" s="74">
        <v>0</v>
      </c>
      <c r="R19" s="74">
        <v>5561</v>
      </c>
      <c r="S19" s="75" t="s">
        <v>109</v>
      </c>
      <c r="T19" s="74">
        <v>34</v>
      </c>
      <c r="U19" s="74">
        <v>298268</v>
      </c>
      <c r="V19" s="74">
        <f t="shared" si="10"/>
        <v>750894</v>
      </c>
      <c r="W19" s="74">
        <f t="shared" si="11"/>
        <v>49055</v>
      </c>
      <c r="X19" s="74">
        <f t="shared" si="12"/>
        <v>0</v>
      </c>
      <c r="Y19" s="74">
        <f t="shared" si="13"/>
        <v>47</v>
      </c>
      <c r="Z19" s="74">
        <f t="shared" si="14"/>
        <v>0</v>
      </c>
      <c r="AA19" s="74">
        <f t="shared" si="15"/>
        <v>46290</v>
      </c>
      <c r="AB19" s="75" t="s">
        <v>109</v>
      </c>
      <c r="AC19" s="74">
        <f t="shared" si="16"/>
        <v>2718</v>
      </c>
      <c r="AD19" s="74">
        <f t="shared" si="17"/>
        <v>701839</v>
      </c>
      <c r="AE19" s="74">
        <f t="shared" si="18"/>
        <v>3838</v>
      </c>
      <c r="AF19" s="74">
        <f t="shared" si="19"/>
        <v>3838</v>
      </c>
      <c r="AG19" s="74">
        <v>3838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72238</v>
      </c>
      <c r="AN19" s="74">
        <f t="shared" si="21"/>
        <v>11381</v>
      </c>
      <c r="AO19" s="74">
        <v>11244</v>
      </c>
      <c r="AP19" s="74">
        <v>137</v>
      </c>
      <c r="AQ19" s="74">
        <v>0</v>
      </c>
      <c r="AR19" s="74">
        <v>0</v>
      </c>
      <c r="AS19" s="74">
        <f t="shared" si="22"/>
        <v>8065</v>
      </c>
      <c r="AT19" s="74">
        <v>8065</v>
      </c>
      <c r="AU19" s="74">
        <v>0</v>
      </c>
      <c r="AV19" s="74">
        <v>0</v>
      </c>
      <c r="AW19" s="74">
        <v>0</v>
      </c>
      <c r="AX19" s="74">
        <f t="shared" si="23"/>
        <v>52792</v>
      </c>
      <c r="AY19" s="74">
        <v>52027</v>
      </c>
      <c r="AZ19" s="74">
        <v>0</v>
      </c>
      <c r="BA19" s="74">
        <v>765</v>
      </c>
      <c r="BB19" s="74">
        <v>0</v>
      </c>
      <c r="BC19" s="74">
        <v>346611</v>
      </c>
      <c r="BD19" s="74">
        <v>0</v>
      </c>
      <c r="BE19" s="74">
        <v>24344</v>
      </c>
      <c r="BF19" s="74">
        <f t="shared" si="24"/>
        <v>100420</v>
      </c>
      <c r="BG19" s="74">
        <f t="shared" si="25"/>
        <v>19215</v>
      </c>
      <c r="BH19" s="74">
        <f t="shared" si="26"/>
        <v>19215</v>
      </c>
      <c r="BI19" s="74">
        <v>0</v>
      </c>
      <c r="BJ19" s="74">
        <v>19215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135885</v>
      </c>
      <c r="BP19" s="74">
        <f t="shared" si="28"/>
        <v>43623</v>
      </c>
      <c r="BQ19" s="74">
        <v>29082</v>
      </c>
      <c r="BR19" s="74">
        <v>0</v>
      </c>
      <c r="BS19" s="74">
        <v>14541</v>
      </c>
      <c r="BT19" s="74">
        <v>0</v>
      </c>
      <c r="BU19" s="74">
        <f t="shared" si="29"/>
        <v>81317</v>
      </c>
      <c r="BV19" s="74">
        <v>33116</v>
      </c>
      <c r="BW19" s="74">
        <v>48201</v>
      </c>
      <c r="BX19" s="74">
        <v>0</v>
      </c>
      <c r="BY19" s="74">
        <v>0</v>
      </c>
      <c r="BZ19" s="74">
        <f t="shared" si="30"/>
        <v>10945</v>
      </c>
      <c r="CA19" s="74">
        <v>0</v>
      </c>
      <c r="CB19" s="74">
        <v>0</v>
      </c>
      <c r="CC19" s="74">
        <v>7990</v>
      </c>
      <c r="CD19" s="74">
        <v>2955</v>
      </c>
      <c r="CE19" s="74">
        <v>144517</v>
      </c>
      <c r="CF19" s="74">
        <v>0</v>
      </c>
      <c r="CG19" s="74">
        <v>4246</v>
      </c>
      <c r="CH19" s="74">
        <f t="shared" si="31"/>
        <v>159346</v>
      </c>
      <c r="CI19" s="74">
        <f t="shared" si="32"/>
        <v>23053</v>
      </c>
      <c r="CJ19" s="74">
        <f t="shared" si="33"/>
        <v>23053</v>
      </c>
      <c r="CK19" s="74">
        <f t="shared" si="34"/>
        <v>3838</v>
      </c>
      <c r="CL19" s="74">
        <f t="shared" si="35"/>
        <v>19215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208123</v>
      </c>
      <c r="CR19" s="74">
        <f t="shared" si="41"/>
        <v>55004</v>
      </c>
      <c r="CS19" s="74">
        <f t="shared" si="42"/>
        <v>40326</v>
      </c>
      <c r="CT19" s="74">
        <f t="shared" si="43"/>
        <v>137</v>
      </c>
      <c r="CU19" s="74">
        <f t="shared" si="44"/>
        <v>14541</v>
      </c>
      <c r="CV19" s="74">
        <f t="shared" si="45"/>
        <v>0</v>
      </c>
      <c r="CW19" s="74">
        <f t="shared" si="46"/>
        <v>89382</v>
      </c>
      <c r="CX19" s="74">
        <f t="shared" si="47"/>
        <v>41181</v>
      </c>
      <c r="CY19" s="74">
        <f t="shared" si="48"/>
        <v>48201</v>
      </c>
      <c r="CZ19" s="74">
        <f t="shared" si="49"/>
        <v>0</v>
      </c>
      <c r="DA19" s="74">
        <f t="shared" si="50"/>
        <v>0</v>
      </c>
      <c r="DB19" s="74">
        <f t="shared" si="51"/>
        <v>63737</v>
      </c>
      <c r="DC19" s="74">
        <f t="shared" si="52"/>
        <v>52027</v>
      </c>
      <c r="DD19" s="74">
        <f t="shared" si="53"/>
        <v>0</v>
      </c>
      <c r="DE19" s="74">
        <f t="shared" si="54"/>
        <v>8755</v>
      </c>
      <c r="DF19" s="74">
        <f t="shared" si="55"/>
        <v>2955</v>
      </c>
      <c r="DG19" s="74">
        <f t="shared" si="56"/>
        <v>491128</v>
      </c>
      <c r="DH19" s="74">
        <f t="shared" si="57"/>
        <v>0</v>
      </c>
      <c r="DI19" s="74">
        <f t="shared" si="58"/>
        <v>28590</v>
      </c>
      <c r="DJ19" s="74">
        <f t="shared" si="59"/>
        <v>259766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700580</v>
      </c>
      <c r="E20" s="74">
        <f t="shared" si="7"/>
        <v>57706</v>
      </c>
      <c r="F20" s="74">
        <v>0</v>
      </c>
      <c r="G20" s="74">
        <v>0</v>
      </c>
      <c r="H20" s="74">
        <v>0</v>
      </c>
      <c r="I20" s="74">
        <v>55279</v>
      </c>
      <c r="J20" s="75" t="s">
        <v>109</v>
      </c>
      <c r="K20" s="74">
        <v>2427</v>
      </c>
      <c r="L20" s="74">
        <v>642874</v>
      </c>
      <c r="M20" s="74">
        <f t="shared" si="8"/>
        <v>318305</v>
      </c>
      <c r="N20" s="74">
        <f t="shared" si="9"/>
        <v>205935</v>
      </c>
      <c r="O20" s="74">
        <v>0</v>
      </c>
      <c r="P20" s="74">
        <v>0</v>
      </c>
      <c r="Q20" s="74">
        <v>0</v>
      </c>
      <c r="R20" s="74">
        <v>205446</v>
      </c>
      <c r="S20" s="75" t="s">
        <v>109</v>
      </c>
      <c r="T20" s="74">
        <v>489</v>
      </c>
      <c r="U20" s="74">
        <v>112370</v>
      </c>
      <c r="V20" s="74">
        <f t="shared" si="10"/>
        <v>1018885</v>
      </c>
      <c r="W20" s="74">
        <f t="shared" si="11"/>
        <v>263641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260725</v>
      </c>
      <c r="AB20" s="75" t="s">
        <v>109</v>
      </c>
      <c r="AC20" s="74">
        <f t="shared" si="16"/>
        <v>2916</v>
      </c>
      <c r="AD20" s="74">
        <f t="shared" si="17"/>
        <v>755244</v>
      </c>
      <c r="AE20" s="74">
        <f t="shared" si="18"/>
        <v>136794</v>
      </c>
      <c r="AF20" s="74">
        <f t="shared" si="19"/>
        <v>136794</v>
      </c>
      <c r="AG20" s="74">
        <v>0</v>
      </c>
      <c r="AH20" s="74">
        <v>136794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412353</v>
      </c>
      <c r="AN20" s="74">
        <f t="shared" si="21"/>
        <v>233983</v>
      </c>
      <c r="AO20" s="74">
        <v>29817</v>
      </c>
      <c r="AP20" s="74">
        <v>94778</v>
      </c>
      <c r="AQ20" s="74">
        <v>109388</v>
      </c>
      <c r="AR20" s="74">
        <v>0</v>
      </c>
      <c r="AS20" s="74">
        <f t="shared" si="22"/>
        <v>102352</v>
      </c>
      <c r="AT20" s="74">
        <v>8085</v>
      </c>
      <c r="AU20" s="74">
        <v>94267</v>
      </c>
      <c r="AV20" s="74">
        <v>0</v>
      </c>
      <c r="AW20" s="74">
        <v>0</v>
      </c>
      <c r="AX20" s="74">
        <f t="shared" si="23"/>
        <v>76018</v>
      </c>
      <c r="AY20" s="74">
        <v>29255</v>
      </c>
      <c r="AZ20" s="74">
        <v>37202</v>
      </c>
      <c r="BA20" s="74">
        <v>9561</v>
      </c>
      <c r="BB20" s="74">
        <v>0</v>
      </c>
      <c r="BC20" s="74">
        <v>151433</v>
      </c>
      <c r="BD20" s="74">
        <v>0</v>
      </c>
      <c r="BE20" s="74">
        <v>0</v>
      </c>
      <c r="BF20" s="74">
        <f t="shared" si="24"/>
        <v>549147</v>
      </c>
      <c r="BG20" s="74">
        <f t="shared" si="25"/>
        <v>6469</v>
      </c>
      <c r="BH20" s="74">
        <f t="shared" si="26"/>
        <v>6469</v>
      </c>
      <c r="BI20" s="74">
        <v>0</v>
      </c>
      <c r="BJ20" s="74">
        <v>6469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311836</v>
      </c>
      <c r="BP20" s="74">
        <f t="shared" si="28"/>
        <v>225661</v>
      </c>
      <c r="BQ20" s="74">
        <v>67482</v>
      </c>
      <c r="BR20" s="74">
        <v>104217</v>
      </c>
      <c r="BS20" s="74">
        <v>53962</v>
      </c>
      <c r="BT20" s="74">
        <v>0</v>
      </c>
      <c r="BU20" s="74">
        <f t="shared" si="29"/>
        <v>68785</v>
      </c>
      <c r="BV20" s="74">
        <v>11853</v>
      </c>
      <c r="BW20" s="74">
        <v>56932</v>
      </c>
      <c r="BX20" s="74">
        <v>0</v>
      </c>
      <c r="BY20" s="74">
        <v>0</v>
      </c>
      <c r="BZ20" s="74">
        <f t="shared" si="30"/>
        <v>17390</v>
      </c>
      <c r="CA20" s="74">
        <v>788</v>
      </c>
      <c r="CB20" s="74">
        <v>10748</v>
      </c>
      <c r="CC20" s="74">
        <v>5854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318305</v>
      </c>
      <c r="CI20" s="74">
        <f t="shared" si="32"/>
        <v>143263</v>
      </c>
      <c r="CJ20" s="74">
        <f t="shared" si="33"/>
        <v>143263</v>
      </c>
      <c r="CK20" s="74">
        <f t="shared" si="34"/>
        <v>0</v>
      </c>
      <c r="CL20" s="74">
        <f t="shared" si="35"/>
        <v>143263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724189</v>
      </c>
      <c r="CR20" s="74">
        <f t="shared" si="41"/>
        <v>459644</v>
      </c>
      <c r="CS20" s="74">
        <f t="shared" si="42"/>
        <v>97299</v>
      </c>
      <c r="CT20" s="74">
        <f t="shared" si="43"/>
        <v>198995</v>
      </c>
      <c r="CU20" s="74">
        <f t="shared" si="44"/>
        <v>163350</v>
      </c>
      <c r="CV20" s="74">
        <f t="shared" si="45"/>
        <v>0</v>
      </c>
      <c r="CW20" s="74">
        <f t="shared" si="46"/>
        <v>171137</v>
      </c>
      <c r="CX20" s="74">
        <f t="shared" si="47"/>
        <v>19938</v>
      </c>
      <c r="CY20" s="74">
        <f t="shared" si="48"/>
        <v>151199</v>
      </c>
      <c r="CZ20" s="74">
        <f t="shared" si="49"/>
        <v>0</v>
      </c>
      <c r="DA20" s="74">
        <f t="shared" si="50"/>
        <v>0</v>
      </c>
      <c r="DB20" s="74">
        <f t="shared" si="51"/>
        <v>93408</v>
      </c>
      <c r="DC20" s="74">
        <f t="shared" si="52"/>
        <v>30043</v>
      </c>
      <c r="DD20" s="74">
        <f t="shared" si="53"/>
        <v>47950</v>
      </c>
      <c r="DE20" s="74">
        <f t="shared" si="54"/>
        <v>15415</v>
      </c>
      <c r="DF20" s="74">
        <f t="shared" si="55"/>
        <v>0</v>
      </c>
      <c r="DG20" s="74">
        <f t="shared" si="56"/>
        <v>151433</v>
      </c>
      <c r="DH20" s="74">
        <f t="shared" si="57"/>
        <v>0</v>
      </c>
      <c r="DI20" s="74">
        <f t="shared" si="58"/>
        <v>0</v>
      </c>
      <c r="DJ20" s="74">
        <f t="shared" si="59"/>
        <v>867452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594031</v>
      </c>
      <c r="E21" s="74">
        <f t="shared" si="7"/>
        <v>56208</v>
      </c>
      <c r="F21" s="74">
        <v>0</v>
      </c>
      <c r="G21" s="74">
        <v>0</v>
      </c>
      <c r="H21" s="74">
        <v>0</v>
      </c>
      <c r="I21" s="74">
        <v>36468</v>
      </c>
      <c r="J21" s="75" t="s">
        <v>109</v>
      </c>
      <c r="K21" s="74">
        <v>19740</v>
      </c>
      <c r="L21" s="74">
        <v>537823</v>
      </c>
      <c r="M21" s="74">
        <f t="shared" si="8"/>
        <v>40375</v>
      </c>
      <c r="N21" s="74">
        <f t="shared" si="9"/>
        <v>10673</v>
      </c>
      <c r="O21" s="74">
        <v>110</v>
      </c>
      <c r="P21" s="74">
        <v>99</v>
      </c>
      <c r="Q21" s="74">
        <v>0</v>
      </c>
      <c r="R21" s="74">
        <v>10464</v>
      </c>
      <c r="S21" s="75" t="s">
        <v>109</v>
      </c>
      <c r="T21" s="74">
        <v>0</v>
      </c>
      <c r="U21" s="74">
        <v>29702</v>
      </c>
      <c r="V21" s="74">
        <f t="shared" si="10"/>
        <v>634406</v>
      </c>
      <c r="W21" s="74">
        <f t="shared" si="11"/>
        <v>66881</v>
      </c>
      <c r="X21" s="74">
        <f t="shared" si="12"/>
        <v>110</v>
      </c>
      <c r="Y21" s="74">
        <f t="shared" si="13"/>
        <v>99</v>
      </c>
      <c r="Z21" s="74">
        <f t="shared" si="14"/>
        <v>0</v>
      </c>
      <c r="AA21" s="74">
        <f t="shared" si="15"/>
        <v>46932</v>
      </c>
      <c r="AB21" s="75" t="s">
        <v>109</v>
      </c>
      <c r="AC21" s="74">
        <f t="shared" si="16"/>
        <v>19740</v>
      </c>
      <c r="AD21" s="74">
        <f t="shared" si="17"/>
        <v>567525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87312</v>
      </c>
      <c r="AM21" s="74">
        <f t="shared" si="20"/>
        <v>372340</v>
      </c>
      <c r="AN21" s="74">
        <f t="shared" si="21"/>
        <v>61942</v>
      </c>
      <c r="AO21" s="74">
        <v>41317</v>
      </c>
      <c r="AP21" s="74">
        <v>20625</v>
      </c>
      <c r="AQ21" s="74">
        <v>0</v>
      </c>
      <c r="AR21" s="74">
        <v>0</v>
      </c>
      <c r="AS21" s="74">
        <f t="shared" si="22"/>
        <v>2538</v>
      </c>
      <c r="AT21" s="74">
        <v>2538</v>
      </c>
      <c r="AU21" s="74">
        <v>0</v>
      </c>
      <c r="AV21" s="74">
        <v>0</v>
      </c>
      <c r="AW21" s="74">
        <v>0</v>
      </c>
      <c r="AX21" s="74">
        <f t="shared" si="23"/>
        <v>307860</v>
      </c>
      <c r="AY21" s="74">
        <v>79968</v>
      </c>
      <c r="AZ21" s="74">
        <v>227892</v>
      </c>
      <c r="BA21" s="74">
        <v>0</v>
      </c>
      <c r="BB21" s="74">
        <v>0</v>
      </c>
      <c r="BC21" s="74">
        <v>105124</v>
      </c>
      <c r="BD21" s="74">
        <v>0</v>
      </c>
      <c r="BE21" s="74">
        <v>29255</v>
      </c>
      <c r="BF21" s="74">
        <f t="shared" si="24"/>
        <v>401595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39887</v>
      </c>
      <c r="BP21" s="74">
        <f t="shared" si="28"/>
        <v>4381</v>
      </c>
      <c r="BQ21" s="74">
        <v>4381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35506</v>
      </c>
      <c r="CA21" s="74">
        <v>34020</v>
      </c>
      <c r="CB21" s="74">
        <v>1187</v>
      </c>
      <c r="CC21" s="74">
        <v>0</v>
      </c>
      <c r="CD21" s="74">
        <v>299</v>
      </c>
      <c r="CE21" s="74">
        <v>0</v>
      </c>
      <c r="CF21" s="74">
        <v>0</v>
      </c>
      <c r="CG21" s="74">
        <v>488</v>
      </c>
      <c r="CH21" s="74">
        <f t="shared" si="31"/>
        <v>40375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87312</v>
      </c>
      <c r="CQ21" s="74">
        <f t="shared" si="40"/>
        <v>412227</v>
      </c>
      <c r="CR21" s="74">
        <f t="shared" si="41"/>
        <v>66323</v>
      </c>
      <c r="CS21" s="74">
        <f t="shared" si="42"/>
        <v>45698</v>
      </c>
      <c r="CT21" s="74">
        <f t="shared" si="43"/>
        <v>20625</v>
      </c>
      <c r="CU21" s="74">
        <f t="shared" si="44"/>
        <v>0</v>
      </c>
      <c r="CV21" s="74">
        <f t="shared" si="45"/>
        <v>0</v>
      </c>
      <c r="CW21" s="74">
        <f t="shared" si="46"/>
        <v>2538</v>
      </c>
      <c r="CX21" s="74">
        <f t="shared" si="47"/>
        <v>2538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343366</v>
      </c>
      <c r="DC21" s="74">
        <f t="shared" si="52"/>
        <v>113988</v>
      </c>
      <c r="DD21" s="74">
        <f t="shared" si="53"/>
        <v>229079</v>
      </c>
      <c r="DE21" s="74">
        <f t="shared" si="54"/>
        <v>0</v>
      </c>
      <c r="DF21" s="74">
        <f t="shared" si="55"/>
        <v>299</v>
      </c>
      <c r="DG21" s="74">
        <f t="shared" si="56"/>
        <v>105124</v>
      </c>
      <c r="DH21" s="74">
        <f t="shared" si="57"/>
        <v>0</v>
      </c>
      <c r="DI21" s="74">
        <f t="shared" si="58"/>
        <v>29743</v>
      </c>
      <c r="DJ21" s="74">
        <f t="shared" si="59"/>
        <v>441970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462881</v>
      </c>
      <c r="E22" s="74">
        <f t="shared" si="7"/>
        <v>28770</v>
      </c>
      <c r="F22" s="74">
        <v>0</v>
      </c>
      <c r="G22" s="74">
        <v>0</v>
      </c>
      <c r="H22" s="74">
        <v>0</v>
      </c>
      <c r="I22" s="74">
        <v>28630</v>
      </c>
      <c r="J22" s="75" t="s">
        <v>109</v>
      </c>
      <c r="K22" s="74">
        <v>140</v>
      </c>
      <c r="L22" s="74">
        <v>434111</v>
      </c>
      <c r="M22" s="74">
        <f t="shared" si="8"/>
        <v>34646</v>
      </c>
      <c r="N22" s="74">
        <f t="shared" si="9"/>
        <v>19326</v>
      </c>
      <c r="O22" s="74">
        <v>19326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15320</v>
      </c>
      <c r="V22" s="74">
        <f t="shared" si="10"/>
        <v>497527</v>
      </c>
      <c r="W22" s="74">
        <f t="shared" si="11"/>
        <v>48096</v>
      </c>
      <c r="X22" s="74">
        <f t="shared" si="12"/>
        <v>19326</v>
      </c>
      <c r="Y22" s="74">
        <f t="shared" si="13"/>
        <v>0</v>
      </c>
      <c r="Z22" s="74">
        <f t="shared" si="14"/>
        <v>0</v>
      </c>
      <c r="AA22" s="74">
        <f t="shared" si="15"/>
        <v>28630</v>
      </c>
      <c r="AB22" s="75" t="s">
        <v>109</v>
      </c>
      <c r="AC22" s="74">
        <f t="shared" si="16"/>
        <v>140</v>
      </c>
      <c r="AD22" s="74">
        <f t="shared" si="17"/>
        <v>449431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67392</v>
      </c>
      <c r="AM22" s="74">
        <f t="shared" si="20"/>
        <v>302723</v>
      </c>
      <c r="AN22" s="74">
        <f t="shared" si="21"/>
        <v>38721</v>
      </c>
      <c r="AO22" s="74">
        <v>38721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264002</v>
      </c>
      <c r="AY22" s="74">
        <v>98280</v>
      </c>
      <c r="AZ22" s="74">
        <v>161641</v>
      </c>
      <c r="BA22" s="74">
        <v>2369</v>
      </c>
      <c r="BB22" s="74">
        <v>1712</v>
      </c>
      <c r="BC22" s="74">
        <v>92766</v>
      </c>
      <c r="BD22" s="74">
        <v>0</v>
      </c>
      <c r="BE22" s="74">
        <v>0</v>
      </c>
      <c r="BF22" s="74">
        <f t="shared" si="24"/>
        <v>302723</v>
      </c>
      <c r="BG22" s="74">
        <f t="shared" si="25"/>
        <v>32470</v>
      </c>
      <c r="BH22" s="74">
        <f t="shared" si="26"/>
        <v>32470</v>
      </c>
      <c r="BI22" s="74">
        <v>0</v>
      </c>
      <c r="BJ22" s="74">
        <v>32470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2176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2176</v>
      </c>
      <c r="CA22" s="74">
        <v>0</v>
      </c>
      <c r="CB22" s="74">
        <v>2176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34646</v>
      </c>
      <c r="CI22" s="74">
        <f t="shared" si="32"/>
        <v>32470</v>
      </c>
      <c r="CJ22" s="74">
        <f t="shared" si="33"/>
        <v>32470</v>
      </c>
      <c r="CK22" s="74">
        <f t="shared" si="34"/>
        <v>0</v>
      </c>
      <c r="CL22" s="74">
        <f t="shared" si="35"/>
        <v>32470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67392</v>
      </c>
      <c r="CQ22" s="74">
        <f t="shared" si="40"/>
        <v>304899</v>
      </c>
      <c r="CR22" s="74">
        <f t="shared" si="41"/>
        <v>38721</v>
      </c>
      <c r="CS22" s="74">
        <f t="shared" si="42"/>
        <v>38721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266178</v>
      </c>
      <c r="DC22" s="74">
        <f t="shared" si="52"/>
        <v>98280</v>
      </c>
      <c r="DD22" s="74">
        <f t="shared" si="53"/>
        <v>163817</v>
      </c>
      <c r="DE22" s="74">
        <f t="shared" si="54"/>
        <v>2369</v>
      </c>
      <c r="DF22" s="74">
        <f t="shared" si="55"/>
        <v>1712</v>
      </c>
      <c r="DG22" s="74">
        <f t="shared" si="56"/>
        <v>92766</v>
      </c>
      <c r="DH22" s="74">
        <f t="shared" si="57"/>
        <v>0</v>
      </c>
      <c r="DI22" s="74">
        <f t="shared" si="58"/>
        <v>0</v>
      </c>
      <c r="DJ22" s="74">
        <f t="shared" si="59"/>
        <v>337369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29971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109</v>
      </c>
      <c r="K23" s="74">
        <v>0</v>
      </c>
      <c r="L23" s="74">
        <v>29971</v>
      </c>
      <c r="M23" s="74">
        <f t="shared" si="8"/>
        <v>16693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16693</v>
      </c>
      <c r="V23" s="74">
        <f t="shared" si="10"/>
        <v>46664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109</v>
      </c>
      <c r="AC23" s="74">
        <f t="shared" si="16"/>
        <v>0</v>
      </c>
      <c r="AD23" s="74">
        <f t="shared" si="17"/>
        <v>46664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29971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16693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46664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40678</v>
      </c>
      <c r="E24" s="74">
        <f t="shared" si="7"/>
        <v>15</v>
      </c>
      <c r="F24" s="74">
        <v>0</v>
      </c>
      <c r="G24" s="74">
        <v>0</v>
      </c>
      <c r="H24" s="74">
        <v>0</v>
      </c>
      <c r="I24" s="74">
        <v>0</v>
      </c>
      <c r="J24" s="75" t="s">
        <v>109</v>
      </c>
      <c r="K24" s="74">
        <v>15</v>
      </c>
      <c r="L24" s="74">
        <v>40663</v>
      </c>
      <c r="M24" s="74">
        <f t="shared" si="8"/>
        <v>22658</v>
      </c>
      <c r="N24" s="74">
        <f t="shared" si="9"/>
        <v>12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12</v>
      </c>
      <c r="U24" s="74">
        <v>22646</v>
      </c>
      <c r="V24" s="74">
        <f t="shared" si="10"/>
        <v>63336</v>
      </c>
      <c r="W24" s="74">
        <f t="shared" si="11"/>
        <v>27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109</v>
      </c>
      <c r="AC24" s="74">
        <f t="shared" si="16"/>
        <v>27</v>
      </c>
      <c r="AD24" s="74">
        <f t="shared" si="17"/>
        <v>63309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40678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22658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63336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94929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109</v>
      </c>
      <c r="K25" s="74">
        <v>0</v>
      </c>
      <c r="L25" s="74">
        <v>94929</v>
      </c>
      <c r="M25" s="74">
        <f t="shared" si="8"/>
        <v>71800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71800</v>
      </c>
      <c r="V25" s="74">
        <f t="shared" si="10"/>
        <v>166729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109</v>
      </c>
      <c r="AC25" s="74">
        <f t="shared" si="16"/>
        <v>0</v>
      </c>
      <c r="AD25" s="74">
        <f t="shared" si="17"/>
        <v>166729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94929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71800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166729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47372</v>
      </c>
      <c r="E26" s="74">
        <f t="shared" si="7"/>
        <v>6670</v>
      </c>
      <c r="F26" s="74">
        <v>0</v>
      </c>
      <c r="G26" s="74">
        <v>0</v>
      </c>
      <c r="H26" s="74">
        <v>0</v>
      </c>
      <c r="I26" s="74">
        <v>6670</v>
      </c>
      <c r="J26" s="75" t="s">
        <v>109</v>
      </c>
      <c r="K26" s="74">
        <v>0</v>
      </c>
      <c r="L26" s="74">
        <v>40702</v>
      </c>
      <c r="M26" s="74">
        <f t="shared" si="8"/>
        <v>36162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36162</v>
      </c>
      <c r="V26" s="74">
        <f t="shared" si="10"/>
        <v>83534</v>
      </c>
      <c r="W26" s="74">
        <f t="shared" si="11"/>
        <v>6670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6670</v>
      </c>
      <c r="AB26" s="75" t="s">
        <v>109</v>
      </c>
      <c r="AC26" s="74">
        <f t="shared" si="16"/>
        <v>0</v>
      </c>
      <c r="AD26" s="74">
        <f t="shared" si="17"/>
        <v>76864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47372</v>
      </c>
      <c r="AN26" s="74">
        <f t="shared" si="21"/>
        <v>12581</v>
      </c>
      <c r="AO26" s="74">
        <v>0</v>
      </c>
      <c r="AP26" s="74">
        <v>0</v>
      </c>
      <c r="AQ26" s="74">
        <v>12581</v>
      </c>
      <c r="AR26" s="74">
        <v>0</v>
      </c>
      <c r="AS26" s="74">
        <f t="shared" si="22"/>
        <v>9940</v>
      </c>
      <c r="AT26" s="74">
        <v>0</v>
      </c>
      <c r="AU26" s="74">
        <v>8981</v>
      </c>
      <c r="AV26" s="74">
        <v>959</v>
      </c>
      <c r="AW26" s="74">
        <v>0</v>
      </c>
      <c r="AX26" s="74">
        <f t="shared" si="23"/>
        <v>24851</v>
      </c>
      <c r="AY26" s="74">
        <v>15000</v>
      </c>
      <c r="AZ26" s="74">
        <v>7603</v>
      </c>
      <c r="BA26" s="74">
        <v>2248</v>
      </c>
      <c r="BB26" s="74">
        <v>0</v>
      </c>
      <c r="BC26" s="74">
        <v>0</v>
      </c>
      <c r="BD26" s="74">
        <v>0</v>
      </c>
      <c r="BE26" s="74">
        <v>0</v>
      </c>
      <c r="BF26" s="74">
        <f t="shared" si="24"/>
        <v>47372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36162</v>
      </c>
      <c r="BP26" s="74">
        <f t="shared" si="28"/>
        <v>22347</v>
      </c>
      <c r="BQ26" s="74">
        <v>7845</v>
      </c>
      <c r="BR26" s="74">
        <v>0</v>
      </c>
      <c r="BS26" s="74">
        <v>0</v>
      </c>
      <c r="BT26" s="74">
        <v>14502</v>
      </c>
      <c r="BU26" s="74">
        <f t="shared" si="29"/>
        <v>13450</v>
      </c>
      <c r="BV26" s="74">
        <v>0</v>
      </c>
      <c r="BW26" s="74">
        <v>0</v>
      </c>
      <c r="BX26" s="74">
        <v>13450</v>
      </c>
      <c r="BY26" s="74">
        <v>0</v>
      </c>
      <c r="BZ26" s="74">
        <f t="shared" si="30"/>
        <v>365</v>
      </c>
      <c r="CA26" s="74">
        <v>0</v>
      </c>
      <c r="CB26" s="74">
        <v>0</v>
      </c>
      <c r="CC26" s="74">
        <v>0</v>
      </c>
      <c r="CD26" s="74">
        <v>365</v>
      </c>
      <c r="CE26" s="74">
        <v>0</v>
      </c>
      <c r="CF26" s="74">
        <v>0</v>
      </c>
      <c r="CG26" s="74">
        <v>0</v>
      </c>
      <c r="CH26" s="74">
        <f t="shared" si="31"/>
        <v>36162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83534</v>
      </c>
      <c r="CR26" s="74">
        <f t="shared" si="41"/>
        <v>34928</v>
      </c>
      <c r="CS26" s="74">
        <f t="shared" si="42"/>
        <v>7845</v>
      </c>
      <c r="CT26" s="74">
        <f t="shared" si="43"/>
        <v>0</v>
      </c>
      <c r="CU26" s="74">
        <f t="shared" si="44"/>
        <v>12581</v>
      </c>
      <c r="CV26" s="74">
        <f t="shared" si="45"/>
        <v>14502</v>
      </c>
      <c r="CW26" s="74">
        <f t="shared" si="46"/>
        <v>23390</v>
      </c>
      <c r="CX26" s="74">
        <f t="shared" si="47"/>
        <v>0</v>
      </c>
      <c r="CY26" s="74">
        <f t="shared" si="48"/>
        <v>8981</v>
      </c>
      <c r="CZ26" s="74">
        <f t="shared" si="49"/>
        <v>14409</v>
      </c>
      <c r="DA26" s="74">
        <f t="shared" si="50"/>
        <v>0</v>
      </c>
      <c r="DB26" s="74">
        <f t="shared" si="51"/>
        <v>25216</v>
      </c>
      <c r="DC26" s="74">
        <f t="shared" si="52"/>
        <v>15000</v>
      </c>
      <c r="DD26" s="74">
        <f t="shared" si="53"/>
        <v>7603</v>
      </c>
      <c r="DE26" s="74">
        <f t="shared" si="54"/>
        <v>2248</v>
      </c>
      <c r="DF26" s="74">
        <f t="shared" si="55"/>
        <v>365</v>
      </c>
      <c r="DG26" s="74">
        <f t="shared" si="56"/>
        <v>0</v>
      </c>
      <c r="DH26" s="74">
        <f t="shared" si="57"/>
        <v>0</v>
      </c>
      <c r="DI26" s="74">
        <f t="shared" si="58"/>
        <v>0</v>
      </c>
      <c r="DJ26" s="74">
        <f t="shared" si="59"/>
        <v>83534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220990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109</v>
      </c>
      <c r="K27" s="74">
        <v>0</v>
      </c>
      <c r="L27" s="74">
        <v>220990</v>
      </c>
      <c r="M27" s="74">
        <f t="shared" si="8"/>
        <v>33168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33168</v>
      </c>
      <c r="V27" s="74">
        <f t="shared" si="10"/>
        <v>254158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109</v>
      </c>
      <c r="AC27" s="74">
        <f t="shared" si="16"/>
        <v>0</v>
      </c>
      <c r="AD27" s="74">
        <f t="shared" si="17"/>
        <v>254158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10276</v>
      </c>
      <c r="AN27" s="74">
        <f t="shared" si="21"/>
        <v>1767</v>
      </c>
      <c r="AO27" s="74">
        <v>473</v>
      </c>
      <c r="AP27" s="74">
        <v>0</v>
      </c>
      <c r="AQ27" s="74">
        <v>1294</v>
      </c>
      <c r="AR27" s="74">
        <v>0</v>
      </c>
      <c r="AS27" s="74">
        <f t="shared" si="22"/>
        <v>7662</v>
      </c>
      <c r="AT27" s="74">
        <v>0</v>
      </c>
      <c r="AU27" s="74">
        <v>7662</v>
      </c>
      <c r="AV27" s="74">
        <v>0</v>
      </c>
      <c r="AW27" s="74">
        <v>0</v>
      </c>
      <c r="AX27" s="74">
        <f t="shared" si="23"/>
        <v>847</v>
      </c>
      <c r="AY27" s="74">
        <v>70</v>
      </c>
      <c r="AZ27" s="74">
        <v>777</v>
      </c>
      <c r="BA27" s="74">
        <v>0</v>
      </c>
      <c r="BB27" s="74">
        <v>0</v>
      </c>
      <c r="BC27" s="74">
        <v>129189</v>
      </c>
      <c r="BD27" s="74">
        <v>0</v>
      </c>
      <c r="BE27" s="74">
        <v>81525</v>
      </c>
      <c r="BF27" s="74">
        <f t="shared" si="24"/>
        <v>91801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33168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10276</v>
      </c>
      <c r="CR27" s="74">
        <f t="shared" si="41"/>
        <v>1767</v>
      </c>
      <c r="CS27" s="74">
        <f t="shared" si="42"/>
        <v>473</v>
      </c>
      <c r="CT27" s="74">
        <f t="shared" si="43"/>
        <v>0</v>
      </c>
      <c r="CU27" s="74">
        <f t="shared" si="44"/>
        <v>1294</v>
      </c>
      <c r="CV27" s="74">
        <f t="shared" si="45"/>
        <v>0</v>
      </c>
      <c r="CW27" s="74">
        <f t="shared" si="46"/>
        <v>7662</v>
      </c>
      <c r="CX27" s="74">
        <f t="shared" si="47"/>
        <v>0</v>
      </c>
      <c r="CY27" s="74">
        <f t="shared" si="48"/>
        <v>7662</v>
      </c>
      <c r="CZ27" s="74">
        <f t="shared" si="49"/>
        <v>0</v>
      </c>
      <c r="DA27" s="74">
        <f t="shared" si="50"/>
        <v>0</v>
      </c>
      <c r="DB27" s="74">
        <f t="shared" si="51"/>
        <v>847</v>
      </c>
      <c r="DC27" s="74">
        <f t="shared" si="52"/>
        <v>70</v>
      </c>
      <c r="DD27" s="74">
        <f t="shared" si="53"/>
        <v>777</v>
      </c>
      <c r="DE27" s="74">
        <f t="shared" si="54"/>
        <v>0</v>
      </c>
      <c r="DF27" s="74">
        <f t="shared" si="55"/>
        <v>0</v>
      </c>
      <c r="DG27" s="74">
        <f t="shared" si="56"/>
        <v>162357</v>
      </c>
      <c r="DH27" s="74">
        <f t="shared" si="57"/>
        <v>0</v>
      </c>
      <c r="DI27" s="74">
        <f t="shared" si="58"/>
        <v>81525</v>
      </c>
      <c r="DJ27" s="74">
        <f t="shared" si="59"/>
        <v>91801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1036079</v>
      </c>
      <c r="E28" s="74">
        <f t="shared" si="7"/>
        <v>540783</v>
      </c>
      <c r="F28" s="74">
        <v>88217</v>
      </c>
      <c r="G28" s="74">
        <v>26872</v>
      </c>
      <c r="H28" s="74">
        <v>356500</v>
      </c>
      <c r="I28" s="74">
        <v>57549</v>
      </c>
      <c r="J28" s="75" t="s">
        <v>109</v>
      </c>
      <c r="K28" s="74">
        <v>11645</v>
      </c>
      <c r="L28" s="74">
        <v>495296</v>
      </c>
      <c r="M28" s="74">
        <f t="shared" si="8"/>
        <v>252848</v>
      </c>
      <c r="N28" s="74">
        <f t="shared" si="9"/>
        <v>65875</v>
      </c>
      <c r="O28" s="74">
        <v>4954</v>
      </c>
      <c r="P28" s="74">
        <v>3303</v>
      </c>
      <c r="Q28" s="74">
        <v>3700</v>
      </c>
      <c r="R28" s="74">
        <v>53594</v>
      </c>
      <c r="S28" s="75" t="s">
        <v>109</v>
      </c>
      <c r="T28" s="74">
        <v>324</v>
      </c>
      <c r="U28" s="74">
        <v>186973</v>
      </c>
      <c r="V28" s="74">
        <f t="shared" si="10"/>
        <v>1288927</v>
      </c>
      <c r="W28" s="74">
        <f t="shared" si="11"/>
        <v>606658</v>
      </c>
      <c r="X28" s="74">
        <f t="shared" si="12"/>
        <v>93171</v>
      </c>
      <c r="Y28" s="74">
        <f t="shared" si="13"/>
        <v>30175</v>
      </c>
      <c r="Z28" s="74">
        <f t="shared" si="14"/>
        <v>360200</v>
      </c>
      <c r="AA28" s="74">
        <f t="shared" si="15"/>
        <v>111143</v>
      </c>
      <c r="AB28" s="75" t="s">
        <v>109</v>
      </c>
      <c r="AC28" s="74">
        <f t="shared" si="16"/>
        <v>11969</v>
      </c>
      <c r="AD28" s="74">
        <f t="shared" si="17"/>
        <v>682269</v>
      </c>
      <c r="AE28" s="74">
        <f t="shared" si="18"/>
        <v>325629</v>
      </c>
      <c r="AF28" s="74">
        <f t="shared" si="19"/>
        <v>295528</v>
      </c>
      <c r="AG28" s="74">
        <v>0</v>
      </c>
      <c r="AH28" s="74">
        <v>289052</v>
      </c>
      <c r="AI28" s="74">
        <v>6476</v>
      </c>
      <c r="AJ28" s="74">
        <v>0</v>
      </c>
      <c r="AK28" s="74">
        <v>30101</v>
      </c>
      <c r="AL28" s="74">
        <v>0</v>
      </c>
      <c r="AM28" s="74">
        <f t="shared" si="20"/>
        <v>705944</v>
      </c>
      <c r="AN28" s="74">
        <f t="shared" si="21"/>
        <v>61644</v>
      </c>
      <c r="AO28" s="74">
        <v>61644</v>
      </c>
      <c r="AP28" s="74">
        <v>0</v>
      </c>
      <c r="AQ28" s="74">
        <v>0</v>
      </c>
      <c r="AR28" s="74">
        <v>0</v>
      </c>
      <c r="AS28" s="74">
        <f t="shared" si="22"/>
        <v>293410</v>
      </c>
      <c r="AT28" s="74">
        <v>15497</v>
      </c>
      <c r="AU28" s="74">
        <v>259760</v>
      </c>
      <c r="AV28" s="74">
        <v>18153</v>
      </c>
      <c r="AW28" s="74">
        <v>11013</v>
      </c>
      <c r="AX28" s="74">
        <f t="shared" si="23"/>
        <v>339877</v>
      </c>
      <c r="AY28" s="74">
        <v>137693</v>
      </c>
      <c r="AZ28" s="74">
        <v>196434</v>
      </c>
      <c r="BA28" s="74">
        <v>5750</v>
      </c>
      <c r="BB28" s="74">
        <v>0</v>
      </c>
      <c r="BC28" s="74">
        <v>0</v>
      </c>
      <c r="BD28" s="74">
        <v>0</v>
      </c>
      <c r="BE28" s="74">
        <v>4506</v>
      </c>
      <c r="BF28" s="74">
        <f t="shared" si="24"/>
        <v>1036079</v>
      </c>
      <c r="BG28" s="74">
        <f t="shared" si="25"/>
        <v>3948</v>
      </c>
      <c r="BH28" s="74">
        <f t="shared" si="26"/>
        <v>3948</v>
      </c>
      <c r="BI28" s="74">
        <v>3948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238854</v>
      </c>
      <c r="BP28" s="74">
        <f t="shared" si="28"/>
        <v>21584</v>
      </c>
      <c r="BQ28" s="74">
        <v>21584</v>
      </c>
      <c r="BR28" s="74">
        <v>0</v>
      </c>
      <c r="BS28" s="74">
        <v>0</v>
      </c>
      <c r="BT28" s="74">
        <v>0</v>
      </c>
      <c r="BU28" s="74">
        <f t="shared" si="29"/>
        <v>106967</v>
      </c>
      <c r="BV28" s="74">
        <v>1282</v>
      </c>
      <c r="BW28" s="74">
        <v>105685</v>
      </c>
      <c r="BX28" s="74">
        <v>0</v>
      </c>
      <c r="BY28" s="74">
        <v>0</v>
      </c>
      <c r="BZ28" s="74">
        <f t="shared" si="30"/>
        <v>110303</v>
      </c>
      <c r="CA28" s="74">
        <v>4809</v>
      </c>
      <c r="CB28" s="74">
        <v>105494</v>
      </c>
      <c r="CC28" s="74">
        <v>0</v>
      </c>
      <c r="CD28" s="74">
        <v>0</v>
      </c>
      <c r="CE28" s="74">
        <v>0</v>
      </c>
      <c r="CF28" s="74">
        <v>0</v>
      </c>
      <c r="CG28" s="74">
        <v>10046</v>
      </c>
      <c r="CH28" s="74">
        <f t="shared" si="31"/>
        <v>252848</v>
      </c>
      <c r="CI28" s="74">
        <f t="shared" si="32"/>
        <v>329577</v>
      </c>
      <c r="CJ28" s="74">
        <f t="shared" si="33"/>
        <v>299476</v>
      </c>
      <c r="CK28" s="74">
        <f t="shared" si="34"/>
        <v>3948</v>
      </c>
      <c r="CL28" s="74">
        <f t="shared" si="35"/>
        <v>289052</v>
      </c>
      <c r="CM28" s="74">
        <f t="shared" si="36"/>
        <v>6476</v>
      </c>
      <c r="CN28" s="74">
        <f t="shared" si="37"/>
        <v>0</v>
      </c>
      <c r="CO28" s="74">
        <f t="shared" si="38"/>
        <v>30101</v>
      </c>
      <c r="CP28" s="74">
        <f t="shared" si="39"/>
        <v>0</v>
      </c>
      <c r="CQ28" s="74">
        <f t="shared" si="40"/>
        <v>944798</v>
      </c>
      <c r="CR28" s="74">
        <f t="shared" si="41"/>
        <v>83228</v>
      </c>
      <c r="CS28" s="74">
        <f t="shared" si="42"/>
        <v>83228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400377</v>
      </c>
      <c r="CX28" s="74">
        <f t="shared" si="47"/>
        <v>16779</v>
      </c>
      <c r="CY28" s="74">
        <f t="shared" si="48"/>
        <v>365445</v>
      </c>
      <c r="CZ28" s="74">
        <f t="shared" si="49"/>
        <v>18153</v>
      </c>
      <c r="DA28" s="74">
        <f t="shared" si="50"/>
        <v>11013</v>
      </c>
      <c r="DB28" s="74">
        <f t="shared" si="51"/>
        <v>450180</v>
      </c>
      <c r="DC28" s="74">
        <f t="shared" si="52"/>
        <v>142502</v>
      </c>
      <c r="DD28" s="74">
        <f t="shared" si="53"/>
        <v>301928</v>
      </c>
      <c r="DE28" s="74">
        <f t="shared" si="54"/>
        <v>5750</v>
      </c>
      <c r="DF28" s="74">
        <f t="shared" si="55"/>
        <v>0</v>
      </c>
      <c r="DG28" s="74">
        <f t="shared" si="56"/>
        <v>0</v>
      </c>
      <c r="DH28" s="74">
        <f t="shared" si="57"/>
        <v>0</v>
      </c>
      <c r="DI28" s="74">
        <f t="shared" si="58"/>
        <v>14552</v>
      </c>
      <c r="DJ28" s="74">
        <f t="shared" si="59"/>
        <v>1288927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152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153</v>
      </c>
      <c r="B2" s="147" t="s">
        <v>154</v>
      </c>
      <c r="C2" s="150" t="s">
        <v>155</v>
      </c>
      <c r="D2" s="131" t="s">
        <v>156</v>
      </c>
      <c r="E2" s="78"/>
      <c r="F2" s="78"/>
      <c r="G2" s="78"/>
      <c r="H2" s="78"/>
      <c r="I2" s="78"/>
      <c r="J2" s="78"/>
      <c r="K2" s="78"/>
      <c r="L2" s="79"/>
      <c r="M2" s="131" t="s">
        <v>157</v>
      </c>
      <c r="N2" s="78"/>
      <c r="O2" s="78"/>
      <c r="P2" s="78"/>
      <c r="Q2" s="78"/>
      <c r="R2" s="78"/>
      <c r="S2" s="78"/>
      <c r="T2" s="78"/>
      <c r="U2" s="79"/>
      <c r="V2" s="131" t="s">
        <v>158</v>
      </c>
      <c r="W2" s="78"/>
      <c r="X2" s="78"/>
      <c r="Y2" s="78"/>
      <c r="Z2" s="78"/>
      <c r="AA2" s="78"/>
      <c r="AB2" s="78"/>
      <c r="AC2" s="78"/>
      <c r="AD2" s="79"/>
      <c r="AE2" s="132" t="s">
        <v>159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160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161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162</v>
      </c>
      <c r="E3" s="83"/>
      <c r="F3" s="83"/>
      <c r="G3" s="83"/>
      <c r="H3" s="83"/>
      <c r="I3" s="83"/>
      <c r="J3" s="83"/>
      <c r="K3" s="83"/>
      <c r="L3" s="84"/>
      <c r="M3" s="133" t="s">
        <v>162</v>
      </c>
      <c r="N3" s="83"/>
      <c r="O3" s="83"/>
      <c r="P3" s="83"/>
      <c r="Q3" s="83"/>
      <c r="R3" s="83"/>
      <c r="S3" s="83"/>
      <c r="T3" s="83"/>
      <c r="U3" s="84"/>
      <c r="V3" s="133" t="s">
        <v>163</v>
      </c>
      <c r="W3" s="83"/>
      <c r="X3" s="83"/>
      <c r="Y3" s="83"/>
      <c r="Z3" s="83"/>
      <c r="AA3" s="83"/>
      <c r="AB3" s="83"/>
      <c r="AC3" s="83"/>
      <c r="AD3" s="84"/>
      <c r="AE3" s="134" t="s">
        <v>164</v>
      </c>
      <c r="AF3" s="80"/>
      <c r="AG3" s="80"/>
      <c r="AH3" s="80"/>
      <c r="AI3" s="80"/>
      <c r="AJ3" s="80"/>
      <c r="AK3" s="80"/>
      <c r="AL3" s="85"/>
      <c r="AM3" s="81" t="s">
        <v>165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166</v>
      </c>
      <c r="BG3" s="134" t="s">
        <v>167</v>
      </c>
      <c r="BH3" s="80"/>
      <c r="BI3" s="80"/>
      <c r="BJ3" s="80"/>
      <c r="BK3" s="80"/>
      <c r="BL3" s="80"/>
      <c r="BM3" s="80"/>
      <c r="BN3" s="85"/>
      <c r="BO3" s="81" t="s">
        <v>165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168</v>
      </c>
      <c r="CH3" s="90" t="s">
        <v>158</v>
      </c>
      <c r="CI3" s="134" t="s">
        <v>167</v>
      </c>
      <c r="CJ3" s="80"/>
      <c r="CK3" s="80"/>
      <c r="CL3" s="80"/>
      <c r="CM3" s="80"/>
      <c r="CN3" s="80"/>
      <c r="CO3" s="80"/>
      <c r="CP3" s="85"/>
      <c r="CQ3" s="81" t="s">
        <v>169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158</v>
      </c>
    </row>
    <row r="4" spans="1:114" s="55" customFormat="1" ht="13.5" customHeight="1">
      <c r="A4" s="148"/>
      <c r="B4" s="148"/>
      <c r="C4" s="151"/>
      <c r="D4" s="68"/>
      <c r="E4" s="133" t="s">
        <v>170</v>
      </c>
      <c r="F4" s="91"/>
      <c r="G4" s="91"/>
      <c r="H4" s="91"/>
      <c r="I4" s="91"/>
      <c r="J4" s="91"/>
      <c r="K4" s="92"/>
      <c r="L4" s="124" t="s">
        <v>171</v>
      </c>
      <c r="M4" s="68"/>
      <c r="N4" s="133" t="s">
        <v>172</v>
      </c>
      <c r="O4" s="91"/>
      <c r="P4" s="91"/>
      <c r="Q4" s="91"/>
      <c r="R4" s="91"/>
      <c r="S4" s="91"/>
      <c r="T4" s="92"/>
      <c r="U4" s="124" t="s">
        <v>173</v>
      </c>
      <c r="V4" s="68"/>
      <c r="W4" s="133" t="s">
        <v>172</v>
      </c>
      <c r="X4" s="91"/>
      <c r="Y4" s="91"/>
      <c r="Z4" s="91"/>
      <c r="AA4" s="91"/>
      <c r="AB4" s="91"/>
      <c r="AC4" s="92"/>
      <c r="AD4" s="124" t="s">
        <v>171</v>
      </c>
      <c r="AE4" s="90" t="s">
        <v>174</v>
      </c>
      <c r="AF4" s="95" t="s">
        <v>175</v>
      </c>
      <c r="AG4" s="89"/>
      <c r="AH4" s="93"/>
      <c r="AI4" s="80"/>
      <c r="AJ4" s="94"/>
      <c r="AK4" s="135" t="s">
        <v>176</v>
      </c>
      <c r="AL4" s="145" t="s">
        <v>177</v>
      </c>
      <c r="AM4" s="90" t="s">
        <v>166</v>
      </c>
      <c r="AN4" s="134" t="s">
        <v>178</v>
      </c>
      <c r="AO4" s="87"/>
      <c r="AP4" s="87"/>
      <c r="AQ4" s="87"/>
      <c r="AR4" s="88"/>
      <c r="AS4" s="134" t="s">
        <v>179</v>
      </c>
      <c r="AT4" s="80"/>
      <c r="AU4" s="80"/>
      <c r="AV4" s="94"/>
      <c r="AW4" s="95" t="s">
        <v>180</v>
      </c>
      <c r="AX4" s="134" t="s">
        <v>181</v>
      </c>
      <c r="AY4" s="86"/>
      <c r="AZ4" s="87"/>
      <c r="BA4" s="87"/>
      <c r="BB4" s="88"/>
      <c r="BC4" s="95" t="s">
        <v>2</v>
      </c>
      <c r="BD4" s="95" t="s">
        <v>182</v>
      </c>
      <c r="BE4" s="90"/>
      <c r="BF4" s="90"/>
      <c r="BG4" s="90" t="s">
        <v>183</v>
      </c>
      <c r="BH4" s="95" t="s">
        <v>184</v>
      </c>
      <c r="BI4" s="89"/>
      <c r="BJ4" s="93"/>
      <c r="BK4" s="80"/>
      <c r="BL4" s="94"/>
      <c r="BM4" s="135" t="s">
        <v>185</v>
      </c>
      <c r="BN4" s="145" t="s">
        <v>177</v>
      </c>
      <c r="BO4" s="90" t="s">
        <v>166</v>
      </c>
      <c r="BP4" s="134" t="s">
        <v>186</v>
      </c>
      <c r="BQ4" s="87"/>
      <c r="BR4" s="87"/>
      <c r="BS4" s="87"/>
      <c r="BT4" s="88"/>
      <c r="BU4" s="134" t="s">
        <v>187</v>
      </c>
      <c r="BV4" s="80"/>
      <c r="BW4" s="80"/>
      <c r="BX4" s="94"/>
      <c r="BY4" s="95" t="s">
        <v>188</v>
      </c>
      <c r="BZ4" s="134" t="s">
        <v>189</v>
      </c>
      <c r="CA4" s="96"/>
      <c r="CB4" s="96"/>
      <c r="CC4" s="97"/>
      <c r="CD4" s="88"/>
      <c r="CE4" s="95" t="s">
        <v>2</v>
      </c>
      <c r="CF4" s="95" t="s">
        <v>182</v>
      </c>
      <c r="CG4" s="90"/>
      <c r="CH4" s="90"/>
      <c r="CI4" s="90" t="s">
        <v>166</v>
      </c>
      <c r="CJ4" s="95" t="s">
        <v>190</v>
      </c>
      <c r="CK4" s="89"/>
      <c r="CL4" s="93"/>
      <c r="CM4" s="80"/>
      <c r="CN4" s="94"/>
      <c r="CO4" s="135" t="s">
        <v>191</v>
      </c>
      <c r="CP4" s="145" t="s">
        <v>192</v>
      </c>
      <c r="CQ4" s="90" t="s">
        <v>166</v>
      </c>
      <c r="CR4" s="134" t="s">
        <v>186</v>
      </c>
      <c r="CS4" s="87"/>
      <c r="CT4" s="87"/>
      <c r="CU4" s="87"/>
      <c r="CV4" s="88"/>
      <c r="CW4" s="134" t="s">
        <v>193</v>
      </c>
      <c r="CX4" s="80"/>
      <c r="CY4" s="80"/>
      <c r="CZ4" s="94"/>
      <c r="DA4" s="95" t="s">
        <v>180</v>
      </c>
      <c r="DB4" s="134" t="s">
        <v>194</v>
      </c>
      <c r="DC4" s="87"/>
      <c r="DD4" s="87"/>
      <c r="DE4" s="87"/>
      <c r="DF4" s="88"/>
      <c r="DG4" s="95" t="s">
        <v>195</v>
      </c>
      <c r="DH4" s="95" t="s">
        <v>182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166</v>
      </c>
      <c r="F5" s="123" t="s">
        <v>196</v>
      </c>
      <c r="G5" s="123" t="s">
        <v>197</v>
      </c>
      <c r="H5" s="123" t="s">
        <v>198</v>
      </c>
      <c r="I5" s="123" t="s">
        <v>199</v>
      </c>
      <c r="J5" s="123" t="s">
        <v>3</v>
      </c>
      <c r="K5" s="123" t="s">
        <v>200</v>
      </c>
      <c r="L5" s="67"/>
      <c r="M5" s="68"/>
      <c r="N5" s="125" t="s">
        <v>166</v>
      </c>
      <c r="O5" s="123" t="s">
        <v>196</v>
      </c>
      <c r="P5" s="123" t="s">
        <v>201</v>
      </c>
      <c r="Q5" s="123" t="s">
        <v>202</v>
      </c>
      <c r="R5" s="123" t="s">
        <v>203</v>
      </c>
      <c r="S5" s="123" t="s">
        <v>204</v>
      </c>
      <c r="T5" s="123" t="s">
        <v>4</v>
      </c>
      <c r="U5" s="67"/>
      <c r="V5" s="68"/>
      <c r="W5" s="125" t="s">
        <v>166</v>
      </c>
      <c r="X5" s="123" t="s">
        <v>196</v>
      </c>
      <c r="Y5" s="123" t="s">
        <v>197</v>
      </c>
      <c r="Z5" s="123" t="s">
        <v>205</v>
      </c>
      <c r="AA5" s="123" t="s">
        <v>199</v>
      </c>
      <c r="AB5" s="123" t="s">
        <v>3</v>
      </c>
      <c r="AC5" s="123" t="s">
        <v>4</v>
      </c>
      <c r="AD5" s="67"/>
      <c r="AE5" s="90"/>
      <c r="AF5" s="90" t="s">
        <v>166</v>
      </c>
      <c r="AG5" s="135" t="s">
        <v>206</v>
      </c>
      <c r="AH5" s="135" t="s">
        <v>207</v>
      </c>
      <c r="AI5" s="135" t="s">
        <v>208</v>
      </c>
      <c r="AJ5" s="135" t="s">
        <v>4</v>
      </c>
      <c r="AK5" s="98"/>
      <c r="AL5" s="146"/>
      <c r="AM5" s="90"/>
      <c r="AN5" s="90" t="s">
        <v>166</v>
      </c>
      <c r="AO5" s="90" t="s">
        <v>209</v>
      </c>
      <c r="AP5" s="90" t="s">
        <v>210</v>
      </c>
      <c r="AQ5" s="90" t="s">
        <v>211</v>
      </c>
      <c r="AR5" s="90" t="s">
        <v>212</v>
      </c>
      <c r="AS5" s="90" t="s">
        <v>166</v>
      </c>
      <c r="AT5" s="95" t="s">
        <v>213</v>
      </c>
      <c r="AU5" s="95" t="s">
        <v>214</v>
      </c>
      <c r="AV5" s="95" t="s">
        <v>215</v>
      </c>
      <c r="AW5" s="90"/>
      <c r="AX5" s="90" t="s">
        <v>216</v>
      </c>
      <c r="AY5" s="95" t="s">
        <v>217</v>
      </c>
      <c r="AZ5" s="95" t="s">
        <v>214</v>
      </c>
      <c r="BA5" s="95" t="s">
        <v>218</v>
      </c>
      <c r="BB5" s="95" t="s">
        <v>4</v>
      </c>
      <c r="BC5" s="90"/>
      <c r="BD5" s="90"/>
      <c r="BE5" s="90"/>
      <c r="BF5" s="90"/>
      <c r="BG5" s="90"/>
      <c r="BH5" s="90" t="s">
        <v>183</v>
      </c>
      <c r="BI5" s="135" t="s">
        <v>219</v>
      </c>
      <c r="BJ5" s="135" t="s">
        <v>220</v>
      </c>
      <c r="BK5" s="135" t="s">
        <v>221</v>
      </c>
      <c r="BL5" s="135" t="s">
        <v>4</v>
      </c>
      <c r="BM5" s="98"/>
      <c r="BN5" s="146"/>
      <c r="BO5" s="90"/>
      <c r="BP5" s="90" t="s">
        <v>166</v>
      </c>
      <c r="BQ5" s="90" t="s">
        <v>222</v>
      </c>
      <c r="BR5" s="90" t="s">
        <v>223</v>
      </c>
      <c r="BS5" s="90" t="s">
        <v>224</v>
      </c>
      <c r="BT5" s="90" t="s">
        <v>225</v>
      </c>
      <c r="BU5" s="90" t="s">
        <v>166</v>
      </c>
      <c r="BV5" s="95" t="s">
        <v>213</v>
      </c>
      <c r="BW5" s="95" t="s">
        <v>226</v>
      </c>
      <c r="BX5" s="95" t="s">
        <v>227</v>
      </c>
      <c r="BY5" s="90"/>
      <c r="BZ5" s="90" t="s">
        <v>183</v>
      </c>
      <c r="CA5" s="95" t="s">
        <v>213</v>
      </c>
      <c r="CB5" s="95" t="s">
        <v>214</v>
      </c>
      <c r="CC5" s="95" t="s">
        <v>218</v>
      </c>
      <c r="CD5" s="95" t="s">
        <v>228</v>
      </c>
      <c r="CE5" s="90"/>
      <c r="CF5" s="90"/>
      <c r="CG5" s="90"/>
      <c r="CH5" s="90"/>
      <c r="CI5" s="90"/>
      <c r="CJ5" s="90" t="s">
        <v>216</v>
      </c>
      <c r="CK5" s="135" t="s">
        <v>206</v>
      </c>
      <c r="CL5" s="135" t="s">
        <v>229</v>
      </c>
      <c r="CM5" s="135" t="s">
        <v>221</v>
      </c>
      <c r="CN5" s="135" t="s">
        <v>4</v>
      </c>
      <c r="CO5" s="98"/>
      <c r="CP5" s="146"/>
      <c r="CQ5" s="90"/>
      <c r="CR5" s="90" t="s">
        <v>166</v>
      </c>
      <c r="CS5" s="90" t="s">
        <v>209</v>
      </c>
      <c r="CT5" s="90" t="s">
        <v>230</v>
      </c>
      <c r="CU5" s="90" t="s">
        <v>231</v>
      </c>
      <c r="CV5" s="90" t="s">
        <v>225</v>
      </c>
      <c r="CW5" s="90" t="s">
        <v>166</v>
      </c>
      <c r="CX5" s="95" t="s">
        <v>213</v>
      </c>
      <c r="CY5" s="95" t="s">
        <v>214</v>
      </c>
      <c r="CZ5" s="95" t="s">
        <v>218</v>
      </c>
      <c r="DA5" s="90"/>
      <c r="DB5" s="90" t="s">
        <v>166</v>
      </c>
      <c r="DC5" s="95" t="s">
        <v>213</v>
      </c>
      <c r="DD5" s="95" t="s">
        <v>214</v>
      </c>
      <c r="DE5" s="95" t="s">
        <v>218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232</v>
      </c>
      <c r="E6" s="99" t="s">
        <v>232</v>
      </c>
      <c r="F6" s="100" t="s">
        <v>232</v>
      </c>
      <c r="G6" s="100" t="s">
        <v>232</v>
      </c>
      <c r="H6" s="100" t="s">
        <v>232</v>
      </c>
      <c r="I6" s="100" t="s">
        <v>232</v>
      </c>
      <c r="J6" s="100" t="s">
        <v>232</v>
      </c>
      <c r="K6" s="100" t="s">
        <v>232</v>
      </c>
      <c r="L6" s="100" t="s">
        <v>232</v>
      </c>
      <c r="M6" s="99" t="s">
        <v>232</v>
      </c>
      <c r="N6" s="99" t="s">
        <v>232</v>
      </c>
      <c r="O6" s="100" t="s">
        <v>232</v>
      </c>
      <c r="P6" s="100" t="s">
        <v>232</v>
      </c>
      <c r="Q6" s="100" t="s">
        <v>232</v>
      </c>
      <c r="R6" s="100" t="s">
        <v>232</v>
      </c>
      <c r="S6" s="100" t="s">
        <v>232</v>
      </c>
      <c r="T6" s="100" t="s">
        <v>232</v>
      </c>
      <c r="U6" s="100" t="s">
        <v>232</v>
      </c>
      <c r="V6" s="99" t="s">
        <v>232</v>
      </c>
      <c r="W6" s="99" t="s">
        <v>232</v>
      </c>
      <c r="X6" s="100" t="s">
        <v>232</v>
      </c>
      <c r="Y6" s="100" t="s">
        <v>232</v>
      </c>
      <c r="Z6" s="100" t="s">
        <v>232</v>
      </c>
      <c r="AA6" s="100" t="s">
        <v>232</v>
      </c>
      <c r="AB6" s="100" t="s">
        <v>232</v>
      </c>
      <c r="AC6" s="100" t="s">
        <v>232</v>
      </c>
      <c r="AD6" s="100" t="s">
        <v>232</v>
      </c>
      <c r="AE6" s="101" t="s">
        <v>232</v>
      </c>
      <c r="AF6" s="101" t="s">
        <v>232</v>
      </c>
      <c r="AG6" s="102" t="s">
        <v>232</v>
      </c>
      <c r="AH6" s="102" t="s">
        <v>232</v>
      </c>
      <c r="AI6" s="102" t="s">
        <v>232</v>
      </c>
      <c r="AJ6" s="102" t="s">
        <v>232</v>
      </c>
      <c r="AK6" s="102" t="s">
        <v>232</v>
      </c>
      <c r="AL6" s="102" t="s">
        <v>232</v>
      </c>
      <c r="AM6" s="101" t="s">
        <v>232</v>
      </c>
      <c r="AN6" s="101" t="s">
        <v>232</v>
      </c>
      <c r="AO6" s="101" t="s">
        <v>232</v>
      </c>
      <c r="AP6" s="101" t="s">
        <v>232</v>
      </c>
      <c r="AQ6" s="101" t="s">
        <v>232</v>
      </c>
      <c r="AR6" s="101" t="s">
        <v>232</v>
      </c>
      <c r="AS6" s="101" t="s">
        <v>232</v>
      </c>
      <c r="AT6" s="101" t="s">
        <v>232</v>
      </c>
      <c r="AU6" s="101" t="s">
        <v>232</v>
      </c>
      <c r="AV6" s="101" t="s">
        <v>232</v>
      </c>
      <c r="AW6" s="101" t="s">
        <v>232</v>
      </c>
      <c r="AX6" s="101" t="s">
        <v>232</v>
      </c>
      <c r="AY6" s="101" t="s">
        <v>232</v>
      </c>
      <c r="AZ6" s="101" t="s">
        <v>232</v>
      </c>
      <c r="BA6" s="101" t="s">
        <v>232</v>
      </c>
      <c r="BB6" s="101" t="s">
        <v>232</v>
      </c>
      <c r="BC6" s="101" t="s">
        <v>232</v>
      </c>
      <c r="BD6" s="101" t="s">
        <v>232</v>
      </c>
      <c r="BE6" s="101" t="s">
        <v>232</v>
      </c>
      <c r="BF6" s="101" t="s">
        <v>232</v>
      </c>
      <c r="BG6" s="101" t="s">
        <v>232</v>
      </c>
      <c r="BH6" s="101" t="s">
        <v>232</v>
      </c>
      <c r="BI6" s="102" t="s">
        <v>232</v>
      </c>
      <c r="BJ6" s="102" t="s">
        <v>232</v>
      </c>
      <c r="BK6" s="102" t="s">
        <v>232</v>
      </c>
      <c r="BL6" s="102" t="s">
        <v>232</v>
      </c>
      <c r="BM6" s="102" t="s">
        <v>232</v>
      </c>
      <c r="BN6" s="102" t="s">
        <v>232</v>
      </c>
      <c r="BO6" s="101" t="s">
        <v>232</v>
      </c>
      <c r="BP6" s="101" t="s">
        <v>232</v>
      </c>
      <c r="BQ6" s="101" t="s">
        <v>232</v>
      </c>
      <c r="BR6" s="101" t="s">
        <v>232</v>
      </c>
      <c r="BS6" s="101" t="s">
        <v>232</v>
      </c>
      <c r="BT6" s="101" t="s">
        <v>232</v>
      </c>
      <c r="BU6" s="101" t="s">
        <v>232</v>
      </c>
      <c r="BV6" s="101" t="s">
        <v>232</v>
      </c>
      <c r="BW6" s="101" t="s">
        <v>232</v>
      </c>
      <c r="BX6" s="101" t="s">
        <v>232</v>
      </c>
      <c r="BY6" s="101" t="s">
        <v>232</v>
      </c>
      <c r="BZ6" s="101" t="s">
        <v>232</v>
      </c>
      <c r="CA6" s="101" t="s">
        <v>232</v>
      </c>
      <c r="CB6" s="101" t="s">
        <v>232</v>
      </c>
      <c r="CC6" s="101" t="s">
        <v>232</v>
      </c>
      <c r="CD6" s="101" t="s">
        <v>232</v>
      </c>
      <c r="CE6" s="101" t="s">
        <v>232</v>
      </c>
      <c r="CF6" s="101" t="s">
        <v>232</v>
      </c>
      <c r="CG6" s="101" t="s">
        <v>232</v>
      </c>
      <c r="CH6" s="101" t="s">
        <v>232</v>
      </c>
      <c r="CI6" s="101" t="s">
        <v>232</v>
      </c>
      <c r="CJ6" s="101" t="s">
        <v>232</v>
      </c>
      <c r="CK6" s="102" t="s">
        <v>232</v>
      </c>
      <c r="CL6" s="102" t="s">
        <v>232</v>
      </c>
      <c r="CM6" s="102" t="s">
        <v>232</v>
      </c>
      <c r="CN6" s="102" t="s">
        <v>232</v>
      </c>
      <c r="CO6" s="102" t="s">
        <v>232</v>
      </c>
      <c r="CP6" s="102" t="s">
        <v>232</v>
      </c>
      <c r="CQ6" s="101" t="s">
        <v>232</v>
      </c>
      <c r="CR6" s="101" t="s">
        <v>232</v>
      </c>
      <c r="CS6" s="102" t="s">
        <v>232</v>
      </c>
      <c r="CT6" s="102" t="s">
        <v>232</v>
      </c>
      <c r="CU6" s="102" t="s">
        <v>232</v>
      </c>
      <c r="CV6" s="102" t="s">
        <v>232</v>
      </c>
      <c r="CW6" s="101" t="s">
        <v>232</v>
      </c>
      <c r="CX6" s="101" t="s">
        <v>232</v>
      </c>
      <c r="CY6" s="101" t="s">
        <v>232</v>
      </c>
      <c r="CZ6" s="101" t="s">
        <v>232</v>
      </c>
      <c r="DA6" s="101" t="s">
        <v>232</v>
      </c>
      <c r="DB6" s="101" t="s">
        <v>232</v>
      </c>
      <c r="DC6" s="101" t="s">
        <v>232</v>
      </c>
      <c r="DD6" s="101" t="s">
        <v>232</v>
      </c>
      <c r="DE6" s="101" t="s">
        <v>232</v>
      </c>
      <c r="DF6" s="101" t="s">
        <v>232</v>
      </c>
      <c r="DG6" s="101" t="s">
        <v>232</v>
      </c>
      <c r="DH6" s="101" t="s">
        <v>232</v>
      </c>
      <c r="DI6" s="101" t="s">
        <v>232</v>
      </c>
      <c r="DJ6" s="101" t="s">
        <v>232</v>
      </c>
    </row>
    <row r="7" spans="1:114" s="50" customFormat="1" ht="12" customHeight="1">
      <c r="A7" s="48" t="s">
        <v>233</v>
      </c>
      <c r="B7" s="63" t="s">
        <v>234</v>
      </c>
      <c r="C7" s="48" t="s">
        <v>166</v>
      </c>
      <c r="D7" s="70">
        <f aca="true" t="shared" si="0" ref="D7:AK7">SUM(D8:D19)</f>
        <v>1546468</v>
      </c>
      <c r="E7" s="70">
        <f t="shared" si="0"/>
        <v>898453</v>
      </c>
      <c r="F7" s="70">
        <f t="shared" si="0"/>
        <v>45318</v>
      </c>
      <c r="G7" s="70">
        <f t="shared" si="0"/>
        <v>1284</v>
      </c>
      <c r="H7" s="70">
        <f t="shared" si="0"/>
        <v>73500</v>
      </c>
      <c r="I7" s="70">
        <f t="shared" si="0"/>
        <v>345771</v>
      </c>
      <c r="J7" s="70">
        <f t="shared" si="0"/>
        <v>2952080</v>
      </c>
      <c r="K7" s="70">
        <f t="shared" si="0"/>
        <v>432580</v>
      </c>
      <c r="L7" s="70">
        <f t="shared" si="0"/>
        <v>648015</v>
      </c>
      <c r="M7" s="70">
        <f t="shared" si="0"/>
        <v>354581</v>
      </c>
      <c r="N7" s="70">
        <f t="shared" si="0"/>
        <v>289762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204364</v>
      </c>
      <c r="S7" s="70">
        <f t="shared" si="0"/>
        <v>764394</v>
      </c>
      <c r="T7" s="70">
        <f t="shared" si="0"/>
        <v>85398</v>
      </c>
      <c r="U7" s="70">
        <f t="shared" si="0"/>
        <v>64819</v>
      </c>
      <c r="V7" s="70">
        <f t="shared" si="0"/>
        <v>1901049</v>
      </c>
      <c r="W7" s="70">
        <f t="shared" si="0"/>
        <v>1188215</v>
      </c>
      <c r="X7" s="70">
        <f t="shared" si="0"/>
        <v>45318</v>
      </c>
      <c r="Y7" s="70">
        <f t="shared" si="0"/>
        <v>1284</v>
      </c>
      <c r="Z7" s="70">
        <f t="shared" si="0"/>
        <v>73500</v>
      </c>
      <c r="AA7" s="70">
        <f t="shared" si="0"/>
        <v>550135</v>
      </c>
      <c r="AB7" s="70">
        <f t="shared" si="0"/>
        <v>3716474</v>
      </c>
      <c r="AC7" s="70">
        <f t="shared" si="0"/>
        <v>517978</v>
      </c>
      <c r="AD7" s="70">
        <f t="shared" si="0"/>
        <v>712834</v>
      </c>
      <c r="AE7" s="70">
        <f t="shared" si="0"/>
        <v>206080</v>
      </c>
      <c r="AF7" s="70">
        <f t="shared" si="0"/>
        <v>196974</v>
      </c>
      <c r="AG7" s="70">
        <f t="shared" si="0"/>
        <v>0</v>
      </c>
      <c r="AH7" s="70">
        <f t="shared" si="0"/>
        <v>171730</v>
      </c>
      <c r="AI7" s="70">
        <f t="shared" si="0"/>
        <v>25244</v>
      </c>
      <c r="AJ7" s="70">
        <f t="shared" si="0"/>
        <v>0</v>
      </c>
      <c r="AK7" s="70">
        <f t="shared" si="0"/>
        <v>9106</v>
      </c>
      <c r="AL7" s="71" t="s">
        <v>235</v>
      </c>
      <c r="AM7" s="70">
        <f aca="true" t="shared" si="1" ref="AM7:BB7">SUM(AM8:AM19)</f>
        <v>3066616</v>
      </c>
      <c r="AN7" s="70">
        <f t="shared" si="1"/>
        <v>533330</v>
      </c>
      <c r="AO7" s="70">
        <f t="shared" si="1"/>
        <v>378902</v>
      </c>
      <c r="AP7" s="70">
        <f t="shared" si="1"/>
        <v>29122</v>
      </c>
      <c r="AQ7" s="70">
        <f t="shared" si="1"/>
        <v>106255</v>
      </c>
      <c r="AR7" s="70">
        <f t="shared" si="1"/>
        <v>19051</v>
      </c>
      <c r="AS7" s="70">
        <f t="shared" si="1"/>
        <v>966443</v>
      </c>
      <c r="AT7" s="70">
        <f t="shared" si="1"/>
        <v>4709</v>
      </c>
      <c r="AU7" s="70">
        <f t="shared" si="1"/>
        <v>943280</v>
      </c>
      <c r="AV7" s="70">
        <f t="shared" si="1"/>
        <v>18454</v>
      </c>
      <c r="AW7" s="70">
        <f t="shared" si="1"/>
        <v>0</v>
      </c>
      <c r="AX7" s="70">
        <f t="shared" si="1"/>
        <v>1546176</v>
      </c>
      <c r="AY7" s="70">
        <f t="shared" si="1"/>
        <v>164753</v>
      </c>
      <c r="AZ7" s="70">
        <f t="shared" si="1"/>
        <v>1282587</v>
      </c>
      <c r="BA7" s="70">
        <f t="shared" si="1"/>
        <v>33329</v>
      </c>
      <c r="BB7" s="70">
        <f t="shared" si="1"/>
        <v>65507</v>
      </c>
      <c r="BC7" s="71" t="s">
        <v>235</v>
      </c>
      <c r="BD7" s="70">
        <f aca="true" t="shared" si="2" ref="BD7:BM7">SUM(BD8:BD19)</f>
        <v>20667</v>
      </c>
      <c r="BE7" s="70">
        <f t="shared" si="2"/>
        <v>1225852</v>
      </c>
      <c r="BF7" s="70">
        <f t="shared" si="2"/>
        <v>4498548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235</v>
      </c>
      <c r="BO7" s="70">
        <f aca="true" t="shared" si="3" ref="BO7:CD7">SUM(BO8:BO19)</f>
        <v>955011</v>
      </c>
      <c r="BP7" s="70">
        <f t="shared" si="3"/>
        <v>272853</v>
      </c>
      <c r="BQ7" s="70">
        <f t="shared" si="3"/>
        <v>109358</v>
      </c>
      <c r="BR7" s="70">
        <f t="shared" si="3"/>
        <v>110090</v>
      </c>
      <c r="BS7" s="70">
        <f t="shared" si="3"/>
        <v>53405</v>
      </c>
      <c r="BT7" s="70">
        <f t="shared" si="3"/>
        <v>0</v>
      </c>
      <c r="BU7" s="70">
        <f t="shared" si="3"/>
        <v>457797</v>
      </c>
      <c r="BV7" s="70">
        <f t="shared" si="3"/>
        <v>25965</v>
      </c>
      <c r="BW7" s="70">
        <f t="shared" si="3"/>
        <v>431832</v>
      </c>
      <c r="BX7" s="70">
        <f t="shared" si="3"/>
        <v>0</v>
      </c>
      <c r="BY7" s="70">
        <f t="shared" si="3"/>
        <v>7518</v>
      </c>
      <c r="BZ7" s="70">
        <f t="shared" si="3"/>
        <v>214422</v>
      </c>
      <c r="CA7" s="70">
        <f t="shared" si="3"/>
        <v>0</v>
      </c>
      <c r="CB7" s="70">
        <f t="shared" si="3"/>
        <v>201020</v>
      </c>
      <c r="CC7" s="70">
        <f t="shared" si="3"/>
        <v>888</v>
      </c>
      <c r="CD7" s="70">
        <f t="shared" si="3"/>
        <v>12514</v>
      </c>
      <c r="CE7" s="71" t="s">
        <v>235</v>
      </c>
      <c r="CF7" s="70">
        <f aca="true" t="shared" si="4" ref="CF7:CO7">SUM(CF8:CF19)</f>
        <v>2421</v>
      </c>
      <c r="CG7" s="70">
        <f t="shared" si="4"/>
        <v>163964</v>
      </c>
      <c r="CH7" s="70">
        <f t="shared" si="4"/>
        <v>1118975</v>
      </c>
      <c r="CI7" s="70">
        <f t="shared" si="4"/>
        <v>206080</v>
      </c>
      <c r="CJ7" s="70">
        <f t="shared" si="4"/>
        <v>196974</v>
      </c>
      <c r="CK7" s="70">
        <f t="shared" si="4"/>
        <v>0</v>
      </c>
      <c r="CL7" s="70">
        <f t="shared" si="4"/>
        <v>171730</v>
      </c>
      <c r="CM7" s="70">
        <f t="shared" si="4"/>
        <v>25244</v>
      </c>
      <c r="CN7" s="70">
        <f t="shared" si="4"/>
        <v>0</v>
      </c>
      <c r="CO7" s="70">
        <f t="shared" si="4"/>
        <v>9106</v>
      </c>
      <c r="CP7" s="71" t="s">
        <v>235</v>
      </c>
      <c r="CQ7" s="70">
        <f aca="true" t="shared" si="5" ref="CQ7:DF7">SUM(CQ8:CQ19)</f>
        <v>4021627</v>
      </c>
      <c r="CR7" s="70">
        <f t="shared" si="5"/>
        <v>806183</v>
      </c>
      <c r="CS7" s="70">
        <f t="shared" si="5"/>
        <v>488260</v>
      </c>
      <c r="CT7" s="70">
        <f t="shared" si="5"/>
        <v>139212</v>
      </c>
      <c r="CU7" s="70">
        <f t="shared" si="5"/>
        <v>159660</v>
      </c>
      <c r="CV7" s="70">
        <f t="shared" si="5"/>
        <v>19051</v>
      </c>
      <c r="CW7" s="70">
        <f t="shared" si="5"/>
        <v>1424240</v>
      </c>
      <c r="CX7" s="70">
        <f t="shared" si="5"/>
        <v>30674</v>
      </c>
      <c r="CY7" s="70">
        <f t="shared" si="5"/>
        <v>1375112</v>
      </c>
      <c r="CZ7" s="70">
        <f t="shared" si="5"/>
        <v>18454</v>
      </c>
      <c r="DA7" s="70">
        <f t="shared" si="5"/>
        <v>7518</v>
      </c>
      <c r="DB7" s="70">
        <f t="shared" si="5"/>
        <v>1760598</v>
      </c>
      <c r="DC7" s="70">
        <f t="shared" si="5"/>
        <v>164753</v>
      </c>
      <c r="DD7" s="70">
        <f t="shared" si="5"/>
        <v>1483607</v>
      </c>
      <c r="DE7" s="70">
        <f t="shared" si="5"/>
        <v>34217</v>
      </c>
      <c r="DF7" s="70">
        <f t="shared" si="5"/>
        <v>78021</v>
      </c>
      <c r="DG7" s="71" t="s">
        <v>235</v>
      </c>
      <c r="DH7" s="70">
        <f>SUM(DH8:DH19)</f>
        <v>23088</v>
      </c>
      <c r="DI7" s="70">
        <f>SUM(DI8:DI19)</f>
        <v>1389816</v>
      </c>
      <c r="DJ7" s="70">
        <f>SUM(DJ8:DJ19)</f>
        <v>5617523</v>
      </c>
    </row>
    <row r="8" spans="1:114" s="50" customFormat="1" ht="12" customHeight="1">
      <c r="A8" s="51" t="s">
        <v>236</v>
      </c>
      <c r="B8" s="64" t="s">
        <v>237</v>
      </c>
      <c r="C8" s="51" t="s">
        <v>238</v>
      </c>
      <c r="D8" s="72">
        <f aca="true" t="shared" si="6" ref="D8:D19">SUM(E8,+L8)</f>
        <v>0</v>
      </c>
      <c r="E8" s="72">
        <f aca="true" t="shared" si="7" ref="E8:E19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9">SUM(N8,+U8)</f>
        <v>99375</v>
      </c>
      <c r="N8" s="72">
        <f aca="true" t="shared" si="9" ref="N8:N19">SUM(O8:R8)+T8</f>
        <v>94942</v>
      </c>
      <c r="O8" s="72">
        <v>0</v>
      </c>
      <c r="P8" s="72">
        <v>0</v>
      </c>
      <c r="Q8" s="72">
        <v>0</v>
      </c>
      <c r="R8" s="72">
        <v>86447</v>
      </c>
      <c r="S8" s="72">
        <v>114280</v>
      </c>
      <c r="T8" s="72">
        <v>8495</v>
      </c>
      <c r="U8" s="72">
        <v>4433</v>
      </c>
      <c r="V8" s="72">
        <f aca="true" t="shared" si="10" ref="V8:V19">+SUM(D8,M8)</f>
        <v>99375</v>
      </c>
      <c r="W8" s="72">
        <f aca="true" t="shared" si="11" ref="W8:W19">+SUM(E8,N8)</f>
        <v>94942</v>
      </c>
      <c r="X8" s="72">
        <f aca="true" t="shared" si="12" ref="X8:X19">+SUM(F8,O8)</f>
        <v>0</v>
      </c>
      <c r="Y8" s="72">
        <f aca="true" t="shared" si="13" ref="Y8:Y19">+SUM(G8,P8)</f>
        <v>0</v>
      </c>
      <c r="Z8" s="72">
        <f aca="true" t="shared" si="14" ref="Z8:Z19">+SUM(H8,Q8)</f>
        <v>0</v>
      </c>
      <c r="AA8" s="72">
        <f aca="true" t="shared" si="15" ref="AA8:AA19">+SUM(I8,R8)</f>
        <v>86447</v>
      </c>
      <c r="AB8" s="72">
        <f aca="true" t="shared" si="16" ref="AB8:AB19">+SUM(J8,S8)</f>
        <v>114280</v>
      </c>
      <c r="AC8" s="72">
        <f aca="true" t="shared" si="17" ref="AC8:AC19">+SUM(K8,T8)</f>
        <v>8495</v>
      </c>
      <c r="AD8" s="72">
        <f aca="true" t="shared" si="18" ref="AD8:AD19">+SUM(L8,U8)</f>
        <v>4433</v>
      </c>
      <c r="AE8" s="72">
        <f aca="true" t="shared" si="19" ref="AE8:AE19">SUM(AF8,+AK8)</f>
        <v>0</v>
      </c>
      <c r="AF8" s="72">
        <f aca="true" t="shared" si="20" ref="AF8:AF1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235</v>
      </c>
      <c r="AM8" s="72">
        <f aca="true" t="shared" si="21" ref="AM8:AM19">SUM(AN8,AS8,AW8,AX8,BD8)</f>
        <v>0</v>
      </c>
      <c r="AN8" s="72">
        <f aca="true" t="shared" si="22" ref="AN8:AN19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19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19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235</v>
      </c>
      <c r="BD8" s="72">
        <v>0</v>
      </c>
      <c r="BE8" s="72">
        <v>0</v>
      </c>
      <c r="BF8" s="72">
        <f aca="true" t="shared" si="25" ref="BF8:BF19">SUM(AE8,+AM8,+BE8)</f>
        <v>0</v>
      </c>
      <c r="BG8" s="72">
        <f aca="true" t="shared" si="26" ref="BG8:BG19">SUM(BH8,+BM8)</f>
        <v>0</v>
      </c>
      <c r="BH8" s="72">
        <f aca="true" t="shared" si="27" ref="BH8:BH1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235</v>
      </c>
      <c r="BO8" s="72">
        <f aca="true" t="shared" si="28" ref="BO8:BO19">SUM(BP8,BU8,BY8,BZ8,CF8)</f>
        <v>167726</v>
      </c>
      <c r="BP8" s="72">
        <f aca="true" t="shared" si="29" ref="BP8:BP19">SUM(BQ8:BT8)</f>
        <v>95755</v>
      </c>
      <c r="BQ8" s="72">
        <v>34880</v>
      </c>
      <c r="BR8" s="72">
        <v>37700</v>
      </c>
      <c r="BS8" s="72">
        <v>23175</v>
      </c>
      <c r="BT8" s="72">
        <v>0</v>
      </c>
      <c r="BU8" s="72">
        <f aca="true" t="shared" si="30" ref="BU8:BU19">SUM(BV8:BX8)</f>
        <v>62957</v>
      </c>
      <c r="BV8" s="72">
        <v>5232</v>
      </c>
      <c r="BW8" s="72">
        <v>57725</v>
      </c>
      <c r="BX8" s="72">
        <v>0</v>
      </c>
      <c r="BY8" s="72">
        <v>7518</v>
      </c>
      <c r="BZ8" s="72">
        <f aca="true" t="shared" si="31" ref="BZ8:BZ19">SUM(CA8:CD8)</f>
        <v>1496</v>
      </c>
      <c r="CA8" s="72">
        <v>0</v>
      </c>
      <c r="CB8" s="72">
        <v>1496</v>
      </c>
      <c r="CC8" s="72">
        <v>0</v>
      </c>
      <c r="CD8" s="72">
        <v>0</v>
      </c>
      <c r="CE8" s="73" t="s">
        <v>235</v>
      </c>
      <c r="CF8" s="72">
        <v>0</v>
      </c>
      <c r="CG8" s="72">
        <v>45929</v>
      </c>
      <c r="CH8" s="72">
        <f aca="true" t="shared" si="32" ref="CH8:CH19">SUM(BG8,+BO8,+CG8)</f>
        <v>213655</v>
      </c>
      <c r="CI8" s="72">
        <f aca="true" t="shared" si="33" ref="CI8:CI19">SUM(AE8,+BG8)</f>
        <v>0</v>
      </c>
      <c r="CJ8" s="72">
        <f aca="true" t="shared" si="34" ref="CJ8:CJ19">SUM(AF8,+BH8)</f>
        <v>0</v>
      </c>
      <c r="CK8" s="72">
        <f aca="true" t="shared" si="35" ref="CK8:CK19">SUM(AG8,+BI8)</f>
        <v>0</v>
      </c>
      <c r="CL8" s="72">
        <f aca="true" t="shared" si="36" ref="CL8:CL19">SUM(AH8,+BJ8)</f>
        <v>0</v>
      </c>
      <c r="CM8" s="72">
        <f aca="true" t="shared" si="37" ref="CM8:CM19">SUM(AI8,+BK8)</f>
        <v>0</v>
      </c>
      <c r="CN8" s="72">
        <f aca="true" t="shared" si="38" ref="CN8:CN19">SUM(AJ8,+BL8)</f>
        <v>0</v>
      </c>
      <c r="CO8" s="72">
        <f aca="true" t="shared" si="39" ref="CO8:CO19">SUM(AK8,+BM8)</f>
        <v>0</v>
      </c>
      <c r="CP8" s="73" t="s">
        <v>235</v>
      </c>
      <c r="CQ8" s="72">
        <f aca="true" t="shared" si="40" ref="CQ8:CQ19">SUM(AM8,+BO8)</f>
        <v>167726</v>
      </c>
      <c r="CR8" s="72">
        <f aca="true" t="shared" si="41" ref="CR8:CR19">SUM(AN8,+BP8)</f>
        <v>95755</v>
      </c>
      <c r="CS8" s="72">
        <f aca="true" t="shared" si="42" ref="CS8:CS19">SUM(AO8,+BQ8)</f>
        <v>34880</v>
      </c>
      <c r="CT8" s="72">
        <f aca="true" t="shared" si="43" ref="CT8:CT19">SUM(AP8,+BR8)</f>
        <v>37700</v>
      </c>
      <c r="CU8" s="72">
        <f aca="true" t="shared" si="44" ref="CU8:CU19">SUM(AQ8,+BS8)</f>
        <v>23175</v>
      </c>
      <c r="CV8" s="72">
        <f aca="true" t="shared" si="45" ref="CV8:CV19">SUM(AR8,+BT8)</f>
        <v>0</v>
      </c>
      <c r="CW8" s="72">
        <f aca="true" t="shared" si="46" ref="CW8:CW19">SUM(AS8,+BU8)</f>
        <v>62957</v>
      </c>
      <c r="CX8" s="72">
        <f aca="true" t="shared" si="47" ref="CX8:CX19">SUM(AT8,+BV8)</f>
        <v>5232</v>
      </c>
      <c r="CY8" s="72">
        <f aca="true" t="shared" si="48" ref="CY8:CY19">SUM(AU8,+BW8)</f>
        <v>57725</v>
      </c>
      <c r="CZ8" s="72">
        <f aca="true" t="shared" si="49" ref="CZ8:CZ19">SUM(AV8,+BX8)</f>
        <v>0</v>
      </c>
      <c r="DA8" s="72">
        <f aca="true" t="shared" si="50" ref="DA8:DA19">SUM(AW8,+BY8)</f>
        <v>7518</v>
      </c>
      <c r="DB8" s="72">
        <f aca="true" t="shared" si="51" ref="DB8:DB19">SUM(AX8,+BZ8)</f>
        <v>1496</v>
      </c>
      <c r="DC8" s="72">
        <f aca="true" t="shared" si="52" ref="DC8:DC19">SUM(AY8,+CA8)</f>
        <v>0</v>
      </c>
      <c r="DD8" s="72">
        <f aca="true" t="shared" si="53" ref="DD8:DD19">SUM(AZ8,+CB8)</f>
        <v>1496</v>
      </c>
      <c r="DE8" s="72">
        <f aca="true" t="shared" si="54" ref="DE8:DE19">SUM(BA8,+CC8)</f>
        <v>0</v>
      </c>
      <c r="DF8" s="72">
        <f aca="true" t="shared" si="55" ref="DF8:DF19">SUM(BB8,+CD8)</f>
        <v>0</v>
      </c>
      <c r="DG8" s="73" t="s">
        <v>235</v>
      </c>
      <c r="DH8" s="72">
        <f aca="true" t="shared" si="56" ref="DH8:DH19">SUM(BD8,+CF8)</f>
        <v>0</v>
      </c>
      <c r="DI8" s="72">
        <f aca="true" t="shared" si="57" ref="DI8:DI19">SUM(BE8,+CG8)</f>
        <v>45929</v>
      </c>
      <c r="DJ8" s="72">
        <f aca="true" t="shared" si="58" ref="DJ8:DJ19">SUM(BF8,+CH8)</f>
        <v>213655</v>
      </c>
    </row>
    <row r="9" spans="1:114" s="50" customFormat="1" ht="12" customHeight="1">
      <c r="A9" s="51" t="s">
        <v>236</v>
      </c>
      <c r="B9" s="64" t="s">
        <v>239</v>
      </c>
      <c r="C9" s="51" t="s">
        <v>240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115474</v>
      </c>
      <c r="N9" s="72">
        <f t="shared" si="9"/>
        <v>74297</v>
      </c>
      <c r="O9" s="72">
        <v>0</v>
      </c>
      <c r="P9" s="72">
        <v>0</v>
      </c>
      <c r="Q9" s="72">
        <v>0</v>
      </c>
      <c r="R9" s="72">
        <v>0</v>
      </c>
      <c r="S9" s="72">
        <v>100200</v>
      </c>
      <c r="T9" s="72">
        <v>74297</v>
      </c>
      <c r="U9" s="72">
        <v>41177</v>
      </c>
      <c r="V9" s="72">
        <f t="shared" si="10"/>
        <v>115474</v>
      </c>
      <c r="W9" s="72">
        <f t="shared" si="11"/>
        <v>74297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100200</v>
      </c>
      <c r="AC9" s="72">
        <f t="shared" si="17"/>
        <v>74297</v>
      </c>
      <c r="AD9" s="72">
        <f t="shared" si="18"/>
        <v>41177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235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235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235</v>
      </c>
      <c r="BO9" s="72">
        <f t="shared" si="28"/>
        <v>118972</v>
      </c>
      <c r="BP9" s="72">
        <f t="shared" si="29"/>
        <v>5003</v>
      </c>
      <c r="BQ9" s="72">
        <v>5003</v>
      </c>
      <c r="BR9" s="72">
        <v>0</v>
      </c>
      <c r="BS9" s="72">
        <v>0</v>
      </c>
      <c r="BT9" s="72">
        <v>0</v>
      </c>
      <c r="BU9" s="72">
        <f t="shared" si="30"/>
        <v>103435</v>
      </c>
      <c r="BV9" s="72">
        <v>0</v>
      </c>
      <c r="BW9" s="72">
        <v>103435</v>
      </c>
      <c r="BX9" s="72">
        <v>0</v>
      </c>
      <c r="BY9" s="72">
        <v>0</v>
      </c>
      <c r="BZ9" s="72">
        <f t="shared" si="31"/>
        <v>10534</v>
      </c>
      <c r="CA9" s="72">
        <v>0</v>
      </c>
      <c r="CB9" s="72">
        <v>6035</v>
      </c>
      <c r="CC9" s="72">
        <v>0</v>
      </c>
      <c r="CD9" s="72">
        <v>4499</v>
      </c>
      <c r="CE9" s="73" t="s">
        <v>235</v>
      </c>
      <c r="CF9" s="72">
        <v>0</v>
      </c>
      <c r="CG9" s="72">
        <v>96702</v>
      </c>
      <c r="CH9" s="72">
        <f t="shared" si="32"/>
        <v>215674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235</v>
      </c>
      <c r="CQ9" s="72">
        <f t="shared" si="40"/>
        <v>118972</v>
      </c>
      <c r="CR9" s="72">
        <f t="shared" si="41"/>
        <v>5003</v>
      </c>
      <c r="CS9" s="72">
        <f t="shared" si="42"/>
        <v>5003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103435</v>
      </c>
      <c r="CX9" s="72">
        <f t="shared" si="47"/>
        <v>0</v>
      </c>
      <c r="CY9" s="72">
        <f t="shared" si="48"/>
        <v>103435</v>
      </c>
      <c r="CZ9" s="72">
        <f t="shared" si="49"/>
        <v>0</v>
      </c>
      <c r="DA9" s="72">
        <f t="shared" si="50"/>
        <v>0</v>
      </c>
      <c r="DB9" s="72">
        <f t="shared" si="51"/>
        <v>10534</v>
      </c>
      <c r="DC9" s="72">
        <f t="shared" si="52"/>
        <v>0</v>
      </c>
      <c r="DD9" s="72">
        <f t="shared" si="53"/>
        <v>6035</v>
      </c>
      <c r="DE9" s="72">
        <f t="shared" si="54"/>
        <v>0</v>
      </c>
      <c r="DF9" s="72">
        <f t="shared" si="55"/>
        <v>4499</v>
      </c>
      <c r="DG9" s="73" t="s">
        <v>235</v>
      </c>
      <c r="DH9" s="72">
        <f t="shared" si="56"/>
        <v>0</v>
      </c>
      <c r="DI9" s="72">
        <f t="shared" si="57"/>
        <v>96702</v>
      </c>
      <c r="DJ9" s="72">
        <f t="shared" si="58"/>
        <v>215674</v>
      </c>
    </row>
    <row r="10" spans="1:114" s="50" customFormat="1" ht="12" customHeight="1">
      <c r="A10" s="51" t="s">
        <v>236</v>
      </c>
      <c r="B10" s="64" t="s">
        <v>241</v>
      </c>
      <c r="C10" s="51" t="s">
        <v>242</v>
      </c>
      <c r="D10" s="72">
        <f t="shared" si="6"/>
        <v>136669</v>
      </c>
      <c r="E10" s="72">
        <f t="shared" si="7"/>
        <v>128048</v>
      </c>
      <c r="F10" s="72">
        <v>0</v>
      </c>
      <c r="G10" s="72">
        <v>1284</v>
      </c>
      <c r="H10" s="72">
        <v>0</v>
      </c>
      <c r="I10" s="72">
        <v>43698</v>
      </c>
      <c r="J10" s="72">
        <v>295388</v>
      </c>
      <c r="K10" s="72">
        <v>83066</v>
      </c>
      <c r="L10" s="72">
        <v>8621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136669</v>
      </c>
      <c r="W10" s="72">
        <f t="shared" si="11"/>
        <v>128048</v>
      </c>
      <c r="X10" s="72">
        <f t="shared" si="12"/>
        <v>0</v>
      </c>
      <c r="Y10" s="72">
        <f t="shared" si="13"/>
        <v>1284</v>
      </c>
      <c r="Z10" s="72">
        <f t="shared" si="14"/>
        <v>0</v>
      </c>
      <c r="AA10" s="72">
        <f t="shared" si="15"/>
        <v>43698</v>
      </c>
      <c r="AB10" s="72">
        <f t="shared" si="16"/>
        <v>295388</v>
      </c>
      <c r="AC10" s="72">
        <f t="shared" si="17"/>
        <v>83066</v>
      </c>
      <c r="AD10" s="72">
        <f t="shared" si="18"/>
        <v>8621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235</v>
      </c>
      <c r="AM10" s="72">
        <f t="shared" si="21"/>
        <v>322872</v>
      </c>
      <c r="AN10" s="72">
        <f t="shared" si="22"/>
        <v>61792</v>
      </c>
      <c r="AO10" s="72">
        <v>47622</v>
      </c>
      <c r="AP10" s="72">
        <v>0</v>
      </c>
      <c r="AQ10" s="72">
        <v>14050</v>
      </c>
      <c r="AR10" s="72">
        <v>120</v>
      </c>
      <c r="AS10" s="72">
        <f t="shared" si="23"/>
        <v>174197</v>
      </c>
      <c r="AT10" s="72">
        <v>0</v>
      </c>
      <c r="AU10" s="72">
        <v>172082</v>
      </c>
      <c r="AV10" s="72">
        <v>2115</v>
      </c>
      <c r="AW10" s="72">
        <v>0</v>
      </c>
      <c r="AX10" s="72">
        <f t="shared" si="24"/>
        <v>86883</v>
      </c>
      <c r="AY10" s="72">
        <v>45459</v>
      </c>
      <c r="AZ10" s="72">
        <v>34065</v>
      </c>
      <c r="BA10" s="72">
        <v>7359</v>
      </c>
      <c r="BB10" s="72">
        <v>0</v>
      </c>
      <c r="BC10" s="73" t="s">
        <v>235</v>
      </c>
      <c r="BD10" s="72">
        <v>0</v>
      </c>
      <c r="BE10" s="72">
        <v>109185</v>
      </c>
      <c r="BF10" s="72">
        <f t="shared" si="25"/>
        <v>432057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235</v>
      </c>
      <c r="BO10" s="72">
        <f t="shared" si="28"/>
        <v>0</v>
      </c>
      <c r="BP10" s="72">
        <f t="shared" si="29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235</v>
      </c>
      <c r="CF10" s="72">
        <v>0</v>
      </c>
      <c r="CG10" s="72">
        <v>0</v>
      </c>
      <c r="CH10" s="72">
        <f t="shared" si="32"/>
        <v>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235</v>
      </c>
      <c r="CQ10" s="72">
        <f t="shared" si="40"/>
        <v>322872</v>
      </c>
      <c r="CR10" s="72">
        <f t="shared" si="41"/>
        <v>61792</v>
      </c>
      <c r="CS10" s="72">
        <f t="shared" si="42"/>
        <v>47622</v>
      </c>
      <c r="CT10" s="72">
        <f t="shared" si="43"/>
        <v>0</v>
      </c>
      <c r="CU10" s="72">
        <f t="shared" si="44"/>
        <v>14050</v>
      </c>
      <c r="CV10" s="72">
        <f t="shared" si="45"/>
        <v>120</v>
      </c>
      <c r="CW10" s="72">
        <f t="shared" si="46"/>
        <v>174197</v>
      </c>
      <c r="CX10" s="72">
        <f t="shared" si="47"/>
        <v>0</v>
      </c>
      <c r="CY10" s="72">
        <f t="shared" si="48"/>
        <v>172082</v>
      </c>
      <c r="CZ10" s="72">
        <f t="shared" si="49"/>
        <v>2115</v>
      </c>
      <c r="DA10" s="72">
        <f t="shared" si="50"/>
        <v>0</v>
      </c>
      <c r="DB10" s="72">
        <f t="shared" si="51"/>
        <v>86883</v>
      </c>
      <c r="DC10" s="72">
        <f t="shared" si="52"/>
        <v>45459</v>
      </c>
      <c r="DD10" s="72">
        <f t="shared" si="53"/>
        <v>34065</v>
      </c>
      <c r="DE10" s="72">
        <f t="shared" si="54"/>
        <v>7359</v>
      </c>
      <c r="DF10" s="72">
        <f t="shared" si="55"/>
        <v>0</v>
      </c>
      <c r="DG10" s="73" t="s">
        <v>235</v>
      </c>
      <c r="DH10" s="72">
        <f t="shared" si="56"/>
        <v>0</v>
      </c>
      <c r="DI10" s="72">
        <f t="shared" si="57"/>
        <v>109185</v>
      </c>
      <c r="DJ10" s="72">
        <f t="shared" si="58"/>
        <v>432057</v>
      </c>
    </row>
    <row r="11" spans="1:114" s="50" customFormat="1" ht="12" customHeight="1">
      <c r="A11" s="51" t="s">
        <v>236</v>
      </c>
      <c r="B11" s="64" t="s">
        <v>243</v>
      </c>
      <c r="C11" s="51" t="s">
        <v>244</v>
      </c>
      <c r="D11" s="72">
        <f t="shared" si="6"/>
        <v>130235</v>
      </c>
      <c r="E11" s="72">
        <f t="shared" si="7"/>
        <v>89419</v>
      </c>
      <c r="F11" s="72">
        <v>0</v>
      </c>
      <c r="G11" s="72">
        <v>0</v>
      </c>
      <c r="H11" s="72">
        <v>0</v>
      </c>
      <c r="I11" s="72">
        <v>89419</v>
      </c>
      <c r="J11" s="72">
        <v>111734</v>
      </c>
      <c r="K11" s="72">
        <v>0</v>
      </c>
      <c r="L11" s="72">
        <v>40816</v>
      </c>
      <c r="M11" s="72">
        <f t="shared" si="8"/>
        <v>130107</v>
      </c>
      <c r="N11" s="72">
        <f t="shared" si="9"/>
        <v>117917</v>
      </c>
      <c r="O11" s="72">
        <v>0</v>
      </c>
      <c r="P11" s="72">
        <v>0</v>
      </c>
      <c r="Q11" s="72">
        <v>0</v>
      </c>
      <c r="R11" s="72">
        <v>117917</v>
      </c>
      <c r="S11" s="72">
        <v>62235</v>
      </c>
      <c r="T11" s="72">
        <v>0</v>
      </c>
      <c r="U11" s="72">
        <v>12190</v>
      </c>
      <c r="V11" s="72">
        <f t="shared" si="10"/>
        <v>260342</v>
      </c>
      <c r="W11" s="72">
        <f t="shared" si="11"/>
        <v>207336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207336</v>
      </c>
      <c r="AB11" s="72">
        <f t="shared" si="16"/>
        <v>173969</v>
      </c>
      <c r="AC11" s="72">
        <f t="shared" si="17"/>
        <v>0</v>
      </c>
      <c r="AD11" s="72">
        <f t="shared" si="18"/>
        <v>53006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235</v>
      </c>
      <c r="AM11" s="72">
        <f t="shared" si="21"/>
        <v>241969</v>
      </c>
      <c r="AN11" s="72">
        <f t="shared" si="22"/>
        <v>67822</v>
      </c>
      <c r="AO11" s="72">
        <v>27640</v>
      </c>
      <c r="AP11" s="72">
        <v>0</v>
      </c>
      <c r="AQ11" s="72">
        <v>40164</v>
      </c>
      <c r="AR11" s="72">
        <v>18</v>
      </c>
      <c r="AS11" s="72">
        <f t="shared" si="23"/>
        <v>110270</v>
      </c>
      <c r="AT11" s="72">
        <v>0</v>
      </c>
      <c r="AU11" s="72">
        <v>99793</v>
      </c>
      <c r="AV11" s="72">
        <v>10477</v>
      </c>
      <c r="AW11" s="72">
        <v>0</v>
      </c>
      <c r="AX11" s="72">
        <f t="shared" si="24"/>
        <v>63877</v>
      </c>
      <c r="AY11" s="72">
        <v>56574</v>
      </c>
      <c r="AZ11" s="72">
        <v>7303</v>
      </c>
      <c r="BA11" s="72">
        <v>0</v>
      </c>
      <c r="BB11" s="72">
        <v>0</v>
      </c>
      <c r="BC11" s="73" t="s">
        <v>235</v>
      </c>
      <c r="BD11" s="72">
        <v>0</v>
      </c>
      <c r="BE11" s="72">
        <v>0</v>
      </c>
      <c r="BF11" s="72">
        <f t="shared" si="25"/>
        <v>241969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235</v>
      </c>
      <c r="BO11" s="72">
        <f t="shared" si="28"/>
        <v>192342</v>
      </c>
      <c r="BP11" s="72">
        <f t="shared" si="29"/>
        <v>113469</v>
      </c>
      <c r="BQ11" s="72">
        <v>25456</v>
      </c>
      <c r="BR11" s="72">
        <v>72390</v>
      </c>
      <c r="BS11" s="72">
        <v>15623</v>
      </c>
      <c r="BT11" s="72">
        <v>0</v>
      </c>
      <c r="BU11" s="72">
        <f t="shared" si="30"/>
        <v>78873</v>
      </c>
      <c r="BV11" s="72">
        <v>20733</v>
      </c>
      <c r="BW11" s="72">
        <v>58140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235</v>
      </c>
      <c r="CF11" s="72">
        <v>0</v>
      </c>
      <c r="CG11" s="72">
        <v>0</v>
      </c>
      <c r="CH11" s="72">
        <f t="shared" si="32"/>
        <v>192342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235</v>
      </c>
      <c r="CQ11" s="72">
        <f t="shared" si="40"/>
        <v>434311</v>
      </c>
      <c r="CR11" s="72">
        <f t="shared" si="41"/>
        <v>181291</v>
      </c>
      <c r="CS11" s="72">
        <f t="shared" si="42"/>
        <v>53096</v>
      </c>
      <c r="CT11" s="72">
        <f t="shared" si="43"/>
        <v>72390</v>
      </c>
      <c r="CU11" s="72">
        <f t="shared" si="44"/>
        <v>55787</v>
      </c>
      <c r="CV11" s="72">
        <f t="shared" si="45"/>
        <v>18</v>
      </c>
      <c r="CW11" s="72">
        <f t="shared" si="46"/>
        <v>189143</v>
      </c>
      <c r="CX11" s="72">
        <f t="shared" si="47"/>
        <v>20733</v>
      </c>
      <c r="CY11" s="72">
        <f t="shared" si="48"/>
        <v>157933</v>
      </c>
      <c r="CZ11" s="72">
        <f t="shared" si="49"/>
        <v>10477</v>
      </c>
      <c r="DA11" s="72">
        <f t="shared" si="50"/>
        <v>0</v>
      </c>
      <c r="DB11" s="72">
        <f t="shared" si="51"/>
        <v>63877</v>
      </c>
      <c r="DC11" s="72">
        <f t="shared" si="52"/>
        <v>56574</v>
      </c>
      <c r="DD11" s="72">
        <f t="shared" si="53"/>
        <v>7303</v>
      </c>
      <c r="DE11" s="72">
        <f t="shared" si="54"/>
        <v>0</v>
      </c>
      <c r="DF11" s="72">
        <f t="shared" si="55"/>
        <v>0</v>
      </c>
      <c r="DG11" s="73" t="s">
        <v>235</v>
      </c>
      <c r="DH11" s="72">
        <f t="shared" si="56"/>
        <v>0</v>
      </c>
      <c r="DI11" s="72">
        <f t="shared" si="57"/>
        <v>0</v>
      </c>
      <c r="DJ11" s="72">
        <f t="shared" si="58"/>
        <v>434311</v>
      </c>
    </row>
    <row r="12" spans="1:114" s="50" customFormat="1" ht="12" customHeight="1">
      <c r="A12" s="53" t="s">
        <v>236</v>
      </c>
      <c r="B12" s="54" t="s">
        <v>245</v>
      </c>
      <c r="C12" s="53" t="s">
        <v>246</v>
      </c>
      <c r="D12" s="74">
        <f t="shared" si="6"/>
        <v>40241</v>
      </c>
      <c r="E12" s="74">
        <f t="shared" si="7"/>
        <v>12477</v>
      </c>
      <c r="F12" s="74">
        <v>0</v>
      </c>
      <c r="G12" s="74">
        <v>0</v>
      </c>
      <c r="H12" s="74">
        <v>0</v>
      </c>
      <c r="I12" s="74">
        <v>12477</v>
      </c>
      <c r="J12" s="74">
        <v>145129</v>
      </c>
      <c r="K12" s="74">
        <v>0</v>
      </c>
      <c r="L12" s="74">
        <v>27764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40241</v>
      </c>
      <c r="W12" s="74">
        <f t="shared" si="11"/>
        <v>12477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12477</v>
      </c>
      <c r="AB12" s="74">
        <f t="shared" si="16"/>
        <v>145129</v>
      </c>
      <c r="AC12" s="74">
        <f t="shared" si="17"/>
        <v>0</v>
      </c>
      <c r="AD12" s="74">
        <f t="shared" si="18"/>
        <v>27764</v>
      </c>
      <c r="AE12" s="74">
        <f t="shared" si="19"/>
        <v>9450</v>
      </c>
      <c r="AF12" s="74">
        <f t="shared" si="20"/>
        <v>9450</v>
      </c>
      <c r="AG12" s="74">
        <v>0</v>
      </c>
      <c r="AH12" s="74">
        <v>9450</v>
      </c>
      <c r="AI12" s="74">
        <v>0</v>
      </c>
      <c r="AJ12" s="74">
        <v>0</v>
      </c>
      <c r="AK12" s="74">
        <v>0</v>
      </c>
      <c r="AL12" s="75" t="s">
        <v>235</v>
      </c>
      <c r="AM12" s="74">
        <f t="shared" si="21"/>
        <v>175920</v>
      </c>
      <c r="AN12" s="74">
        <f t="shared" si="22"/>
        <v>9472</v>
      </c>
      <c r="AO12" s="74">
        <v>9472</v>
      </c>
      <c r="AP12" s="74">
        <v>0</v>
      </c>
      <c r="AQ12" s="74">
        <v>0</v>
      </c>
      <c r="AR12" s="74">
        <v>0</v>
      </c>
      <c r="AS12" s="74">
        <f t="shared" si="23"/>
        <v>20498</v>
      </c>
      <c r="AT12" s="74">
        <v>0</v>
      </c>
      <c r="AU12" s="74">
        <v>20498</v>
      </c>
      <c r="AV12" s="74">
        <v>0</v>
      </c>
      <c r="AW12" s="74">
        <v>0</v>
      </c>
      <c r="AX12" s="74">
        <f t="shared" si="24"/>
        <v>145950</v>
      </c>
      <c r="AY12" s="74">
        <v>0</v>
      </c>
      <c r="AZ12" s="74">
        <v>145950</v>
      </c>
      <c r="BA12" s="74">
        <v>0</v>
      </c>
      <c r="BB12" s="74">
        <v>0</v>
      </c>
      <c r="BC12" s="75" t="s">
        <v>235</v>
      </c>
      <c r="BD12" s="74">
        <v>0</v>
      </c>
      <c r="BE12" s="74">
        <v>0</v>
      </c>
      <c r="BF12" s="74">
        <f t="shared" si="25"/>
        <v>185370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235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235</v>
      </c>
      <c r="CF12" s="74">
        <v>0</v>
      </c>
      <c r="CG12" s="74">
        <v>0</v>
      </c>
      <c r="CH12" s="74">
        <f t="shared" si="32"/>
        <v>0</v>
      </c>
      <c r="CI12" s="74">
        <f t="shared" si="33"/>
        <v>9450</v>
      </c>
      <c r="CJ12" s="74">
        <f t="shared" si="34"/>
        <v>9450</v>
      </c>
      <c r="CK12" s="74">
        <f t="shared" si="35"/>
        <v>0</v>
      </c>
      <c r="CL12" s="74">
        <f t="shared" si="36"/>
        <v>9450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235</v>
      </c>
      <c r="CQ12" s="74">
        <f t="shared" si="40"/>
        <v>175920</v>
      </c>
      <c r="CR12" s="74">
        <f t="shared" si="41"/>
        <v>9472</v>
      </c>
      <c r="CS12" s="74">
        <f t="shared" si="42"/>
        <v>9472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20498</v>
      </c>
      <c r="CX12" s="74">
        <f t="shared" si="47"/>
        <v>0</v>
      </c>
      <c r="CY12" s="74">
        <f t="shared" si="48"/>
        <v>20498</v>
      </c>
      <c r="CZ12" s="74">
        <f t="shared" si="49"/>
        <v>0</v>
      </c>
      <c r="DA12" s="74">
        <f t="shared" si="50"/>
        <v>0</v>
      </c>
      <c r="DB12" s="74">
        <f t="shared" si="51"/>
        <v>145950</v>
      </c>
      <c r="DC12" s="74">
        <f t="shared" si="52"/>
        <v>0</v>
      </c>
      <c r="DD12" s="74">
        <f t="shared" si="53"/>
        <v>145950</v>
      </c>
      <c r="DE12" s="74">
        <f t="shared" si="54"/>
        <v>0</v>
      </c>
      <c r="DF12" s="74">
        <f t="shared" si="55"/>
        <v>0</v>
      </c>
      <c r="DG12" s="75" t="s">
        <v>235</v>
      </c>
      <c r="DH12" s="74">
        <f t="shared" si="56"/>
        <v>0</v>
      </c>
      <c r="DI12" s="74">
        <f t="shared" si="57"/>
        <v>0</v>
      </c>
      <c r="DJ12" s="74">
        <f t="shared" si="58"/>
        <v>185370</v>
      </c>
    </row>
    <row r="13" spans="1:114" s="50" customFormat="1" ht="12" customHeight="1">
      <c r="A13" s="53" t="s">
        <v>236</v>
      </c>
      <c r="B13" s="54" t="s">
        <v>247</v>
      </c>
      <c r="C13" s="53" t="s">
        <v>248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111691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0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111691</v>
      </c>
      <c r="AC13" s="74">
        <f t="shared" si="17"/>
        <v>0</v>
      </c>
      <c r="AD13" s="74">
        <f t="shared" si="18"/>
        <v>0</v>
      </c>
      <c r="AE13" s="74">
        <f t="shared" si="19"/>
        <v>5609</v>
      </c>
      <c r="AF13" s="74">
        <f t="shared" si="20"/>
        <v>5609</v>
      </c>
      <c r="AG13" s="74">
        <v>0</v>
      </c>
      <c r="AH13" s="74">
        <v>0</v>
      </c>
      <c r="AI13" s="74">
        <v>5609</v>
      </c>
      <c r="AJ13" s="74">
        <v>0</v>
      </c>
      <c r="AK13" s="74">
        <v>0</v>
      </c>
      <c r="AL13" s="75" t="s">
        <v>235</v>
      </c>
      <c r="AM13" s="74">
        <f t="shared" si="21"/>
        <v>106082</v>
      </c>
      <c r="AN13" s="74">
        <f t="shared" si="22"/>
        <v>18913</v>
      </c>
      <c r="AO13" s="74">
        <v>0</v>
      </c>
      <c r="AP13" s="74">
        <v>0</v>
      </c>
      <c r="AQ13" s="74">
        <v>0</v>
      </c>
      <c r="AR13" s="74">
        <v>18913</v>
      </c>
      <c r="AS13" s="74">
        <f t="shared" si="23"/>
        <v>5862</v>
      </c>
      <c r="AT13" s="74">
        <v>0</v>
      </c>
      <c r="AU13" s="74">
        <v>0</v>
      </c>
      <c r="AV13" s="74">
        <v>5862</v>
      </c>
      <c r="AW13" s="74">
        <v>0</v>
      </c>
      <c r="AX13" s="74">
        <f t="shared" si="24"/>
        <v>81307</v>
      </c>
      <c r="AY13" s="74">
        <v>2720</v>
      </c>
      <c r="AZ13" s="74">
        <v>75797</v>
      </c>
      <c r="BA13" s="74">
        <v>2790</v>
      </c>
      <c r="BB13" s="74">
        <v>0</v>
      </c>
      <c r="BC13" s="75" t="s">
        <v>235</v>
      </c>
      <c r="BD13" s="74">
        <v>0</v>
      </c>
      <c r="BE13" s="74">
        <v>0</v>
      </c>
      <c r="BF13" s="74">
        <f t="shared" si="25"/>
        <v>111691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235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235</v>
      </c>
      <c r="CF13" s="74">
        <v>0</v>
      </c>
      <c r="CG13" s="74">
        <v>0</v>
      </c>
      <c r="CH13" s="74">
        <f t="shared" si="32"/>
        <v>0</v>
      </c>
      <c r="CI13" s="74">
        <f t="shared" si="33"/>
        <v>5609</v>
      </c>
      <c r="CJ13" s="74">
        <f t="shared" si="34"/>
        <v>5609</v>
      </c>
      <c r="CK13" s="74">
        <f t="shared" si="35"/>
        <v>0</v>
      </c>
      <c r="CL13" s="74">
        <f t="shared" si="36"/>
        <v>0</v>
      </c>
      <c r="CM13" s="74">
        <f t="shared" si="37"/>
        <v>5609</v>
      </c>
      <c r="CN13" s="74">
        <f t="shared" si="38"/>
        <v>0</v>
      </c>
      <c r="CO13" s="74">
        <f t="shared" si="39"/>
        <v>0</v>
      </c>
      <c r="CP13" s="75" t="s">
        <v>235</v>
      </c>
      <c r="CQ13" s="74">
        <f t="shared" si="40"/>
        <v>106082</v>
      </c>
      <c r="CR13" s="74">
        <f t="shared" si="41"/>
        <v>18913</v>
      </c>
      <c r="CS13" s="74">
        <f t="shared" si="42"/>
        <v>0</v>
      </c>
      <c r="CT13" s="74">
        <f t="shared" si="43"/>
        <v>0</v>
      </c>
      <c r="CU13" s="74">
        <f t="shared" si="44"/>
        <v>0</v>
      </c>
      <c r="CV13" s="74">
        <f t="shared" si="45"/>
        <v>18913</v>
      </c>
      <c r="CW13" s="74">
        <f t="shared" si="46"/>
        <v>5862</v>
      </c>
      <c r="CX13" s="74">
        <f t="shared" si="47"/>
        <v>0</v>
      </c>
      <c r="CY13" s="74">
        <f t="shared" si="48"/>
        <v>0</v>
      </c>
      <c r="CZ13" s="74">
        <f t="shared" si="49"/>
        <v>5862</v>
      </c>
      <c r="DA13" s="74">
        <f t="shared" si="50"/>
        <v>0</v>
      </c>
      <c r="DB13" s="74">
        <f t="shared" si="51"/>
        <v>81307</v>
      </c>
      <c r="DC13" s="74">
        <f t="shared" si="52"/>
        <v>2720</v>
      </c>
      <c r="DD13" s="74">
        <f t="shared" si="53"/>
        <v>75797</v>
      </c>
      <c r="DE13" s="74">
        <f t="shared" si="54"/>
        <v>2790</v>
      </c>
      <c r="DF13" s="74">
        <f t="shared" si="55"/>
        <v>0</v>
      </c>
      <c r="DG13" s="75" t="s">
        <v>235</v>
      </c>
      <c r="DH13" s="74">
        <f t="shared" si="56"/>
        <v>0</v>
      </c>
      <c r="DI13" s="74">
        <f t="shared" si="57"/>
        <v>0</v>
      </c>
      <c r="DJ13" s="74">
        <f t="shared" si="58"/>
        <v>111691</v>
      </c>
    </row>
    <row r="14" spans="1:114" s="50" customFormat="1" ht="12" customHeight="1">
      <c r="A14" s="53" t="s">
        <v>236</v>
      </c>
      <c r="B14" s="54" t="s">
        <v>249</v>
      </c>
      <c r="C14" s="53" t="s">
        <v>250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7019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120784</v>
      </c>
      <c r="T14" s="74">
        <v>0</v>
      </c>
      <c r="U14" s="74">
        <v>7019</v>
      </c>
      <c r="V14" s="74">
        <f t="shared" si="10"/>
        <v>7019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120784</v>
      </c>
      <c r="AC14" s="74">
        <f t="shared" si="17"/>
        <v>0</v>
      </c>
      <c r="AD14" s="74">
        <f t="shared" si="18"/>
        <v>7019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235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235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235</v>
      </c>
      <c r="BO14" s="74">
        <f t="shared" si="28"/>
        <v>121884</v>
      </c>
      <c r="BP14" s="74">
        <f t="shared" si="29"/>
        <v>19058</v>
      </c>
      <c r="BQ14" s="74">
        <v>19058</v>
      </c>
      <c r="BR14" s="74">
        <v>0</v>
      </c>
      <c r="BS14" s="74">
        <v>0</v>
      </c>
      <c r="BT14" s="74">
        <v>0</v>
      </c>
      <c r="BU14" s="74">
        <f t="shared" si="30"/>
        <v>62887</v>
      </c>
      <c r="BV14" s="74">
        <v>0</v>
      </c>
      <c r="BW14" s="74">
        <v>62887</v>
      </c>
      <c r="BX14" s="74">
        <v>0</v>
      </c>
      <c r="BY14" s="74">
        <v>0</v>
      </c>
      <c r="BZ14" s="74">
        <f t="shared" si="31"/>
        <v>37518</v>
      </c>
      <c r="CA14" s="74">
        <v>0</v>
      </c>
      <c r="CB14" s="74">
        <v>36630</v>
      </c>
      <c r="CC14" s="74">
        <v>888</v>
      </c>
      <c r="CD14" s="74">
        <v>0</v>
      </c>
      <c r="CE14" s="75" t="s">
        <v>235</v>
      </c>
      <c r="CF14" s="74">
        <v>2421</v>
      </c>
      <c r="CG14" s="74">
        <v>5919</v>
      </c>
      <c r="CH14" s="74">
        <f t="shared" si="32"/>
        <v>127803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235</v>
      </c>
      <c r="CQ14" s="74">
        <f t="shared" si="40"/>
        <v>121884</v>
      </c>
      <c r="CR14" s="74">
        <f t="shared" si="41"/>
        <v>19058</v>
      </c>
      <c r="CS14" s="74">
        <f t="shared" si="42"/>
        <v>19058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62887</v>
      </c>
      <c r="CX14" s="74">
        <f t="shared" si="47"/>
        <v>0</v>
      </c>
      <c r="CY14" s="74">
        <f t="shared" si="48"/>
        <v>62887</v>
      </c>
      <c r="CZ14" s="74">
        <f t="shared" si="49"/>
        <v>0</v>
      </c>
      <c r="DA14" s="74">
        <f t="shared" si="50"/>
        <v>0</v>
      </c>
      <c r="DB14" s="74">
        <f t="shared" si="51"/>
        <v>37518</v>
      </c>
      <c r="DC14" s="74">
        <f t="shared" si="52"/>
        <v>0</v>
      </c>
      <c r="DD14" s="74">
        <f t="shared" si="53"/>
        <v>36630</v>
      </c>
      <c r="DE14" s="74">
        <f t="shared" si="54"/>
        <v>888</v>
      </c>
      <c r="DF14" s="74">
        <f t="shared" si="55"/>
        <v>0</v>
      </c>
      <c r="DG14" s="75" t="s">
        <v>235</v>
      </c>
      <c r="DH14" s="74">
        <f t="shared" si="56"/>
        <v>2421</v>
      </c>
      <c r="DI14" s="74">
        <f t="shared" si="57"/>
        <v>5919</v>
      </c>
      <c r="DJ14" s="74">
        <f t="shared" si="58"/>
        <v>127803</v>
      </c>
    </row>
    <row r="15" spans="1:114" s="50" customFormat="1" ht="12" customHeight="1">
      <c r="A15" s="53" t="s">
        <v>236</v>
      </c>
      <c r="B15" s="54" t="s">
        <v>251</v>
      </c>
      <c r="C15" s="53" t="s">
        <v>252</v>
      </c>
      <c r="D15" s="74">
        <f t="shared" si="6"/>
        <v>133433</v>
      </c>
      <c r="E15" s="74">
        <f t="shared" si="7"/>
        <v>59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59</v>
      </c>
      <c r="L15" s="74">
        <v>133374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133433</v>
      </c>
      <c r="W15" s="74">
        <f t="shared" si="11"/>
        <v>59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0</v>
      </c>
      <c r="AC15" s="74">
        <f t="shared" si="17"/>
        <v>59</v>
      </c>
      <c r="AD15" s="74">
        <f t="shared" si="18"/>
        <v>133374</v>
      </c>
      <c r="AE15" s="74">
        <f t="shared" si="19"/>
        <v>36317</v>
      </c>
      <c r="AF15" s="74">
        <f t="shared" si="20"/>
        <v>36317</v>
      </c>
      <c r="AG15" s="74">
        <v>0</v>
      </c>
      <c r="AH15" s="74">
        <v>16682</v>
      </c>
      <c r="AI15" s="74">
        <v>19635</v>
      </c>
      <c r="AJ15" s="74">
        <v>0</v>
      </c>
      <c r="AK15" s="74">
        <v>0</v>
      </c>
      <c r="AL15" s="75" t="s">
        <v>235</v>
      </c>
      <c r="AM15" s="74">
        <f t="shared" si="21"/>
        <v>4100</v>
      </c>
      <c r="AN15" s="74">
        <f t="shared" si="22"/>
        <v>983</v>
      </c>
      <c r="AO15" s="74">
        <v>983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2594</v>
      </c>
      <c r="AY15" s="74">
        <v>0</v>
      </c>
      <c r="AZ15" s="74">
        <v>0</v>
      </c>
      <c r="BA15" s="74">
        <v>924</v>
      </c>
      <c r="BB15" s="74">
        <v>1670</v>
      </c>
      <c r="BC15" s="75" t="s">
        <v>235</v>
      </c>
      <c r="BD15" s="74">
        <v>523</v>
      </c>
      <c r="BE15" s="74">
        <v>93016</v>
      </c>
      <c r="BF15" s="74">
        <f t="shared" si="25"/>
        <v>133433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235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235</v>
      </c>
      <c r="CF15" s="74">
        <v>0</v>
      </c>
      <c r="CG15" s="74">
        <v>0</v>
      </c>
      <c r="CH15" s="74">
        <f t="shared" si="32"/>
        <v>0</v>
      </c>
      <c r="CI15" s="74">
        <f t="shared" si="33"/>
        <v>36317</v>
      </c>
      <c r="CJ15" s="74">
        <f t="shared" si="34"/>
        <v>36317</v>
      </c>
      <c r="CK15" s="74">
        <f t="shared" si="35"/>
        <v>0</v>
      </c>
      <c r="CL15" s="74">
        <f t="shared" si="36"/>
        <v>16682</v>
      </c>
      <c r="CM15" s="74">
        <f t="shared" si="37"/>
        <v>19635</v>
      </c>
      <c r="CN15" s="74">
        <f t="shared" si="38"/>
        <v>0</v>
      </c>
      <c r="CO15" s="74">
        <f t="shared" si="39"/>
        <v>0</v>
      </c>
      <c r="CP15" s="75" t="s">
        <v>235</v>
      </c>
      <c r="CQ15" s="74">
        <f t="shared" si="40"/>
        <v>4100</v>
      </c>
      <c r="CR15" s="74">
        <f t="shared" si="41"/>
        <v>983</v>
      </c>
      <c r="CS15" s="74">
        <f t="shared" si="42"/>
        <v>983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2594</v>
      </c>
      <c r="DC15" s="74">
        <f t="shared" si="52"/>
        <v>0</v>
      </c>
      <c r="DD15" s="74">
        <f t="shared" si="53"/>
        <v>0</v>
      </c>
      <c r="DE15" s="74">
        <f t="shared" si="54"/>
        <v>924</v>
      </c>
      <c r="DF15" s="74">
        <f t="shared" si="55"/>
        <v>1670</v>
      </c>
      <c r="DG15" s="75" t="s">
        <v>235</v>
      </c>
      <c r="DH15" s="74">
        <f t="shared" si="56"/>
        <v>523</v>
      </c>
      <c r="DI15" s="74">
        <f t="shared" si="57"/>
        <v>93016</v>
      </c>
      <c r="DJ15" s="74">
        <f t="shared" si="58"/>
        <v>133433</v>
      </c>
    </row>
    <row r="16" spans="1:114" s="50" customFormat="1" ht="12" customHeight="1">
      <c r="A16" s="53" t="s">
        <v>236</v>
      </c>
      <c r="B16" s="54" t="s">
        <v>253</v>
      </c>
      <c r="C16" s="53" t="s">
        <v>254</v>
      </c>
      <c r="D16" s="74">
        <f t="shared" si="6"/>
        <v>18560</v>
      </c>
      <c r="E16" s="74">
        <f t="shared" si="7"/>
        <v>482</v>
      </c>
      <c r="F16" s="74">
        <v>0</v>
      </c>
      <c r="G16" s="74">
        <v>0</v>
      </c>
      <c r="H16" s="74">
        <v>0</v>
      </c>
      <c r="I16" s="74">
        <v>0</v>
      </c>
      <c r="J16" s="74">
        <v>31226</v>
      </c>
      <c r="K16" s="74">
        <v>482</v>
      </c>
      <c r="L16" s="74">
        <v>18078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18560</v>
      </c>
      <c r="W16" s="74">
        <f t="shared" si="11"/>
        <v>482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31226</v>
      </c>
      <c r="AC16" s="74">
        <f t="shared" si="17"/>
        <v>482</v>
      </c>
      <c r="AD16" s="74">
        <f t="shared" si="18"/>
        <v>18078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235</v>
      </c>
      <c r="AM16" s="74">
        <f t="shared" si="21"/>
        <v>37909</v>
      </c>
      <c r="AN16" s="74">
        <f t="shared" si="22"/>
        <v>33200</v>
      </c>
      <c r="AO16" s="74">
        <v>4078</v>
      </c>
      <c r="AP16" s="74">
        <v>29122</v>
      </c>
      <c r="AQ16" s="74">
        <v>0</v>
      </c>
      <c r="AR16" s="74">
        <v>0</v>
      </c>
      <c r="AS16" s="74">
        <f t="shared" si="23"/>
        <v>4709</v>
      </c>
      <c r="AT16" s="74">
        <v>4709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235</v>
      </c>
      <c r="BD16" s="74">
        <v>0</v>
      </c>
      <c r="BE16" s="74">
        <v>11877</v>
      </c>
      <c r="BF16" s="74">
        <f t="shared" si="25"/>
        <v>49786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235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235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235</v>
      </c>
      <c r="CQ16" s="74">
        <f t="shared" si="40"/>
        <v>37909</v>
      </c>
      <c r="CR16" s="74">
        <f t="shared" si="41"/>
        <v>33200</v>
      </c>
      <c r="CS16" s="74">
        <f t="shared" si="42"/>
        <v>4078</v>
      </c>
      <c r="CT16" s="74">
        <f t="shared" si="43"/>
        <v>29122</v>
      </c>
      <c r="CU16" s="74">
        <f t="shared" si="44"/>
        <v>0</v>
      </c>
      <c r="CV16" s="74">
        <f t="shared" si="45"/>
        <v>0</v>
      </c>
      <c r="CW16" s="74">
        <f t="shared" si="46"/>
        <v>4709</v>
      </c>
      <c r="CX16" s="74">
        <f t="shared" si="47"/>
        <v>4709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0</v>
      </c>
      <c r="DC16" s="74">
        <f t="shared" si="52"/>
        <v>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5" t="s">
        <v>235</v>
      </c>
      <c r="DH16" s="74">
        <f t="shared" si="56"/>
        <v>0</v>
      </c>
      <c r="DI16" s="74">
        <f t="shared" si="57"/>
        <v>11877</v>
      </c>
      <c r="DJ16" s="74">
        <f t="shared" si="58"/>
        <v>49786</v>
      </c>
    </row>
    <row r="17" spans="1:114" s="50" customFormat="1" ht="12" customHeight="1">
      <c r="A17" s="53" t="s">
        <v>236</v>
      </c>
      <c r="B17" s="54" t="s">
        <v>255</v>
      </c>
      <c r="C17" s="53" t="s">
        <v>256</v>
      </c>
      <c r="D17" s="74">
        <f t="shared" si="6"/>
        <v>916290</v>
      </c>
      <c r="E17" s="74">
        <f t="shared" si="7"/>
        <v>520380</v>
      </c>
      <c r="F17" s="74">
        <v>0</v>
      </c>
      <c r="G17" s="74">
        <v>0</v>
      </c>
      <c r="H17" s="74">
        <v>0</v>
      </c>
      <c r="I17" s="74">
        <v>178304</v>
      </c>
      <c r="J17" s="74">
        <v>1450000</v>
      </c>
      <c r="K17" s="74">
        <v>342076</v>
      </c>
      <c r="L17" s="74">
        <v>395910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916290</v>
      </c>
      <c r="W17" s="74">
        <f t="shared" si="11"/>
        <v>520380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178304</v>
      </c>
      <c r="AB17" s="74">
        <f t="shared" si="16"/>
        <v>1450000</v>
      </c>
      <c r="AC17" s="74">
        <f t="shared" si="17"/>
        <v>342076</v>
      </c>
      <c r="AD17" s="74">
        <f t="shared" si="18"/>
        <v>395910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235</v>
      </c>
      <c r="AM17" s="74">
        <f t="shared" si="21"/>
        <v>1379591</v>
      </c>
      <c r="AN17" s="74">
        <f t="shared" si="22"/>
        <v>202849</v>
      </c>
      <c r="AO17" s="74">
        <v>202849</v>
      </c>
      <c r="AP17" s="74">
        <v>0</v>
      </c>
      <c r="AQ17" s="74">
        <v>0</v>
      </c>
      <c r="AR17" s="74">
        <v>0</v>
      </c>
      <c r="AS17" s="74">
        <f t="shared" si="23"/>
        <v>427767</v>
      </c>
      <c r="AT17" s="74">
        <v>0</v>
      </c>
      <c r="AU17" s="74">
        <v>427767</v>
      </c>
      <c r="AV17" s="74">
        <v>0</v>
      </c>
      <c r="AW17" s="74">
        <v>0</v>
      </c>
      <c r="AX17" s="74">
        <f t="shared" si="24"/>
        <v>728831</v>
      </c>
      <c r="AY17" s="74">
        <v>60000</v>
      </c>
      <c r="AZ17" s="74">
        <v>668831</v>
      </c>
      <c r="BA17" s="74">
        <v>0</v>
      </c>
      <c r="BB17" s="74">
        <v>0</v>
      </c>
      <c r="BC17" s="75" t="s">
        <v>235</v>
      </c>
      <c r="BD17" s="74">
        <v>20144</v>
      </c>
      <c r="BE17" s="74">
        <v>986699</v>
      </c>
      <c r="BF17" s="74">
        <f t="shared" si="25"/>
        <v>2366290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235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235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235</v>
      </c>
      <c r="CQ17" s="74">
        <f t="shared" si="40"/>
        <v>1379591</v>
      </c>
      <c r="CR17" s="74">
        <f t="shared" si="41"/>
        <v>202849</v>
      </c>
      <c r="CS17" s="74">
        <f t="shared" si="42"/>
        <v>202849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427767</v>
      </c>
      <c r="CX17" s="74">
        <f t="shared" si="47"/>
        <v>0</v>
      </c>
      <c r="CY17" s="74">
        <f t="shared" si="48"/>
        <v>427767</v>
      </c>
      <c r="CZ17" s="74">
        <f t="shared" si="49"/>
        <v>0</v>
      </c>
      <c r="DA17" s="74">
        <f t="shared" si="50"/>
        <v>0</v>
      </c>
      <c r="DB17" s="74">
        <f t="shared" si="51"/>
        <v>728831</v>
      </c>
      <c r="DC17" s="74">
        <f t="shared" si="52"/>
        <v>60000</v>
      </c>
      <c r="DD17" s="74">
        <f t="shared" si="53"/>
        <v>668831</v>
      </c>
      <c r="DE17" s="74">
        <f t="shared" si="54"/>
        <v>0</v>
      </c>
      <c r="DF17" s="74">
        <f t="shared" si="55"/>
        <v>0</v>
      </c>
      <c r="DG17" s="75" t="s">
        <v>235</v>
      </c>
      <c r="DH17" s="74">
        <f t="shared" si="56"/>
        <v>20144</v>
      </c>
      <c r="DI17" s="74">
        <f t="shared" si="57"/>
        <v>986699</v>
      </c>
      <c r="DJ17" s="74">
        <f t="shared" si="58"/>
        <v>2366290</v>
      </c>
    </row>
    <row r="18" spans="1:114" s="50" customFormat="1" ht="12" customHeight="1">
      <c r="A18" s="53" t="s">
        <v>236</v>
      </c>
      <c r="B18" s="54" t="s">
        <v>257</v>
      </c>
      <c r="C18" s="53" t="s">
        <v>258</v>
      </c>
      <c r="D18" s="74">
        <f t="shared" si="6"/>
        <v>34692</v>
      </c>
      <c r="E18" s="74">
        <f t="shared" si="7"/>
        <v>19177</v>
      </c>
      <c r="F18" s="74">
        <v>0</v>
      </c>
      <c r="G18" s="74">
        <v>0</v>
      </c>
      <c r="H18" s="74">
        <v>0</v>
      </c>
      <c r="I18" s="74">
        <v>12280</v>
      </c>
      <c r="J18" s="74">
        <v>581150</v>
      </c>
      <c r="K18" s="74">
        <v>6897</v>
      </c>
      <c r="L18" s="74">
        <v>15515</v>
      </c>
      <c r="M18" s="74">
        <f t="shared" si="8"/>
        <v>2606</v>
      </c>
      <c r="N18" s="74">
        <f t="shared" si="9"/>
        <v>2606</v>
      </c>
      <c r="O18" s="74">
        <v>0</v>
      </c>
      <c r="P18" s="74">
        <v>0</v>
      </c>
      <c r="Q18" s="74">
        <v>0</v>
      </c>
      <c r="R18" s="74">
        <v>0</v>
      </c>
      <c r="S18" s="74">
        <v>366895</v>
      </c>
      <c r="T18" s="74">
        <v>2606</v>
      </c>
      <c r="U18" s="74">
        <v>0</v>
      </c>
      <c r="V18" s="74">
        <f t="shared" si="10"/>
        <v>37298</v>
      </c>
      <c r="W18" s="74">
        <f t="shared" si="11"/>
        <v>21783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12280</v>
      </c>
      <c r="AB18" s="74">
        <f t="shared" si="16"/>
        <v>948045</v>
      </c>
      <c r="AC18" s="74">
        <f t="shared" si="17"/>
        <v>9503</v>
      </c>
      <c r="AD18" s="74">
        <f t="shared" si="18"/>
        <v>15515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235</v>
      </c>
      <c r="AM18" s="74">
        <f t="shared" si="21"/>
        <v>600283</v>
      </c>
      <c r="AN18" s="74">
        <f t="shared" si="22"/>
        <v>47977</v>
      </c>
      <c r="AO18" s="74">
        <v>24961</v>
      </c>
      <c r="AP18" s="74">
        <v>0</v>
      </c>
      <c r="AQ18" s="74">
        <v>23016</v>
      </c>
      <c r="AR18" s="74">
        <v>0</v>
      </c>
      <c r="AS18" s="74">
        <f t="shared" si="23"/>
        <v>210013</v>
      </c>
      <c r="AT18" s="74">
        <v>0</v>
      </c>
      <c r="AU18" s="74">
        <v>210013</v>
      </c>
      <c r="AV18" s="74">
        <v>0</v>
      </c>
      <c r="AW18" s="74">
        <v>0</v>
      </c>
      <c r="AX18" s="74">
        <f t="shared" si="24"/>
        <v>342293</v>
      </c>
      <c r="AY18" s="74">
        <v>0</v>
      </c>
      <c r="AZ18" s="74">
        <v>278773</v>
      </c>
      <c r="BA18" s="74">
        <v>0</v>
      </c>
      <c r="BB18" s="74">
        <v>63520</v>
      </c>
      <c r="BC18" s="75" t="s">
        <v>235</v>
      </c>
      <c r="BD18" s="74">
        <v>0</v>
      </c>
      <c r="BE18" s="74">
        <v>15559</v>
      </c>
      <c r="BF18" s="74">
        <f t="shared" si="25"/>
        <v>615842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235</v>
      </c>
      <c r="BO18" s="74">
        <f t="shared" si="28"/>
        <v>354087</v>
      </c>
      <c r="BP18" s="74">
        <f t="shared" si="29"/>
        <v>39568</v>
      </c>
      <c r="BQ18" s="74">
        <v>24961</v>
      </c>
      <c r="BR18" s="74">
        <v>0</v>
      </c>
      <c r="BS18" s="74">
        <v>14607</v>
      </c>
      <c r="BT18" s="74">
        <v>0</v>
      </c>
      <c r="BU18" s="74">
        <f t="shared" si="30"/>
        <v>149645</v>
      </c>
      <c r="BV18" s="74">
        <v>0</v>
      </c>
      <c r="BW18" s="74">
        <v>149645</v>
      </c>
      <c r="BX18" s="74">
        <v>0</v>
      </c>
      <c r="BY18" s="74">
        <v>0</v>
      </c>
      <c r="BZ18" s="74">
        <f t="shared" si="31"/>
        <v>164874</v>
      </c>
      <c r="CA18" s="74">
        <v>0</v>
      </c>
      <c r="CB18" s="74">
        <v>156859</v>
      </c>
      <c r="CC18" s="74">
        <v>0</v>
      </c>
      <c r="CD18" s="74">
        <v>8015</v>
      </c>
      <c r="CE18" s="75" t="s">
        <v>235</v>
      </c>
      <c r="CF18" s="74">
        <v>0</v>
      </c>
      <c r="CG18" s="74">
        <v>15414</v>
      </c>
      <c r="CH18" s="74">
        <f t="shared" si="32"/>
        <v>369501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235</v>
      </c>
      <c r="CQ18" s="74">
        <f t="shared" si="40"/>
        <v>954370</v>
      </c>
      <c r="CR18" s="74">
        <f t="shared" si="41"/>
        <v>87545</v>
      </c>
      <c r="CS18" s="74">
        <f t="shared" si="42"/>
        <v>49922</v>
      </c>
      <c r="CT18" s="74">
        <f t="shared" si="43"/>
        <v>0</v>
      </c>
      <c r="CU18" s="74">
        <f t="shared" si="44"/>
        <v>37623</v>
      </c>
      <c r="CV18" s="74">
        <f t="shared" si="45"/>
        <v>0</v>
      </c>
      <c r="CW18" s="74">
        <f t="shared" si="46"/>
        <v>359658</v>
      </c>
      <c r="CX18" s="74">
        <f t="shared" si="47"/>
        <v>0</v>
      </c>
      <c r="CY18" s="74">
        <f t="shared" si="48"/>
        <v>359658</v>
      </c>
      <c r="CZ18" s="74">
        <f t="shared" si="49"/>
        <v>0</v>
      </c>
      <c r="DA18" s="74">
        <f t="shared" si="50"/>
        <v>0</v>
      </c>
      <c r="DB18" s="74">
        <f t="shared" si="51"/>
        <v>507167</v>
      </c>
      <c r="DC18" s="74">
        <f t="shared" si="52"/>
        <v>0</v>
      </c>
      <c r="DD18" s="74">
        <f t="shared" si="53"/>
        <v>435632</v>
      </c>
      <c r="DE18" s="74">
        <f t="shared" si="54"/>
        <v>0</v>
      </c>
      <c r="DF18" s="74">
        <f t="shared" si="55"/>
        <v>71535</v>
      </c>
      <c r="DG18" s="75" t="s">
        <v>235</v>
      </c>
      <c r="DH18" s="74">
        <f t="shared" si="56"/>
        <v>0</v>
      </c>
      <c r="DI18" s="74">
        <f t="shared" si="57"/>
        <v>30973</v>
      </c>
      <c r="DJ18" s="74">
        <f t="shared" si="58"/>
        <v>985343</v>
      </c>
    </row>
    <row r="19" spans="1:114" s="50" customFormat="1" ht="12" customHeight="1">
      <c r="A19" s="53" t="s">
        <v>236</v>
      </c>
      <c r="B19" s="54" t="s">
        <v>259</v>
      </c>
      <c r="C19" s="53" t="s">
        <v>260</v>
      </c>
      <c r="D19" s="74">
        <f t="shared" si="6"/>
        <v>136348</v>
      </c>
      <c r="E19" s="74">
        <f t="shared" si="7"/>
        <v>128411</v>
      </c>
      <c r="F19" s="74">
        <v>45318</v>
      </c>
      <c r="G19" s="74">
        <v>0</v>
      </c>
      <c r="H19" s="74">
        <v>73500</v>
      </c>
      <c r="I19" s="74">
        <v>9593</v>
      </c>
      <c r="J19" s="74">
        <v>225762</v>
      </c>
      <c r="K19" s="74">
        <v>0</v>
      </c>
      <c r="L19" s="74">
        <v>7937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136348</v>
      </c>
      <c r="W19" s="74">
        <f t="shared" si="11"/>
        <v>128411</v>
      </c>
      <c r="X19" s="74">
        <f t="shared" si="12"/>
        <v>45318</v>
      </c>
      <c r="Y19" s="74">
        <f t="shared" si="13"/>
        <v>0</v>
      </c>
      <c r="Z19" s="74">
        <f t="shared" si="14"/>
        <v>73500</v>
      </c>
      <c r="AA19" s="74">
        <f t="shared" si="15"/>
        <v>9593</v>
      </c>
      <c r="AB19" s="74">
        <f t="shared" si="16"/>
        <v>225762</v>
      </c>
      <c r="AC19" s="74">
        <f t="shared" si="17"/>
        <v>0</v>
      </c>
      <c r="AD19" s="74">
        <f t="shared" si="18"/>
        <v>7937</v>
      </c>
      <c r="AE19" s="74">
        <f t="shared" si="19"/>
        <v>154704</v>
      </c>
      <c r="AF19" s="74">
        <f t="shared" si="20"/>
        <v>145598</v>
      </c>
      <c r="AG19" s="74">
        <v>0</v>
      </c>
      <c r="AH19" s="74">
        <v>145598</v>
      </c>
      <c r="AI19" s="74">
        <v>0</v>
      </c>
      <c r="AJ19" s="74">
        <v>0</v>
      </c>
      <c r="AK19" s="74">
        <v>9106</v>
      </c>
      <c r="AL19" s="75" t="s">
        <v>235</v>
      </c>
      <c r="AM19" s="74">
        <f t="shared" si="21"/>
        <v>197890</v>
      </c>
      <c r="AN19" s="74">
        <f t="shared" si="22"/>
        <v>90322</v>
      </c>
      <c r="AO19" s="74">
        <v>61297</v>
      </c>
      <c r="AP19" s="74">
        <v>0</v>
      </c>
      <c r="AQ19" s="74">
        <v>29025</v>
      </c>
      <c r="AR19" s="74">
        <v>0</v>
      </c>
      <c r="AS19" s="74">
        <f t="shared" si="23"/>
        <v>13127</v>
      </c>
      <c r="AT19" s="74">
        <v>0</v>
      </c>
      <c r="AU19" s="74">
        <v>13127</v>
      </c>
      <c r="AV19" s="74">
        <v>0</v>
      </c>
      <c r="AW19" s="74">
        <v>0</v>
      </c>
      <c r="AX19" s="74">
        <f t="shared" si="24"/>
        <v>94441</v>
      </c>
      <c r="AY19" s="74">
        <v>0</v>
      </c>
      <c r="AZ19" s="74">
        <v>71868</v>
      </c>
      <c r="BA19" s="74">
        <v>22256</v>
      </c>
      <c r="BB19" s="74">
        <v>317</v>
      </c>
      <c r="BC19" s="75" t="s">
        <v>235</v>
      </c>
      <c r="BD19" s="74">
        <v>0</v>
      </c>
      <c r="BE19" s="74">
        <v>9516</v>
      </c>
      <c r="BF19" s="74">
        <f t="shared" si="25"/>
        <v>362110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235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235</v>
      </c>
      <c r="CF19" s="74">
        <v>0</v>
      </c>
      <c r="CG19" s="74">
        <v>0</v>
      </c>
      <c r="CH19" s="74">
        <f t="shared" si="32"/>
        <v>0</v>
      </c>
      <c r="CI19" s="74">
        <f t="shared" si="33"/>
        <v>154704</v>
      </c>
      <c r="CJ19" s="74">
        <f t="shared" si="34"/>
        <v>145598</v>
      </c>
      <c r="CK19" s="74">
        <f t="shared" si="35"/>
        <v>0</v>
      </c>
      <c r="CL19" s="74">
        <f t="shared" si="36"/>
        <v>145598</v>
      </c>
      <c r="CM19" s="74">
        <f t="shared" si="37"/>
        <v>0</v>
      </c>
      <c r="CN19" s="74">
        <f t="shared" si="38"/>
        <v>0</v>
      </c>
      <c r="CO19" s="74">
        <f t="shared" si="39"/>
        <v>9106</v>
      </c>
      <c r="CP19" s="75" t="s">
        <v>235</v>
      </c>
      <c r="CQ19" s="74">
        <f t="shared" si="40"/>
        <v>197890</v>
      </c>
      <c r="CR19" s="74">
        <f t="shared" si="41"/>
        <v>90322</v>
      </c>
      <c r="CS19" s="74">
        <f t="shared" si="42"/>
        <v>61297</v>
      </c>
      <c r="CT19" s="74">
        <f t="shared" si="43"/>
        <v>0</v>
      </c>
      <c r="CU19" s="74">
        <f t="shared" si="44"/>
        <v>29025</v>
      </c>
      <c r="CV19" s="74">
        <f t="shared" si="45"/>
        <v>0</v>
      </c>
      <c r="CW19" s="74">
        <f t="shared" si="46"/>
        <v>13127</v>
      </c>
      <c r="CX19" s="74">
        <f t="shared" si="47"/>
        <v>0</v>
      </c>
      <c r="CY19" s="74">
        <f t="shared" si="48"/>
        <v>13127</v>
      </c>
      <c r="CZ19" s="74">
        <f t="shared" si="49"/>
        <v>0</v>
      </c>
      <c r="DA19" s="74">
        <f t="shared" si="50"/>
        <v>0</v>
      </c>
      <c r="DB19" s="74">
        <f t="shared" si="51"/>
        <v>94441</v>
      </c>
      <c r="DC19" s="74">
        <f t="shared" si="52"/>
        <v>0</v>
      </c>
      <c r="DD19" s="74">
        <f t="shared" si="53"/>
        <v>71868</v>
      </c>
      <c r="DE19" s="74">
        <f t="shared" si="54"/>
        <v>22256</v>
      </c>
      <c r="DF19" s="74">
        <f t="shared" si="55"/>
        <v>317</v>
      </c>
      <c r="DG19" s="75" t="s">
        <v>235</v>
      </c>
      <c r="DH19" s="74">
        <f t="shared" si="56"/>
        <v>0</v>
      </c>
      <c r="DI19" s="74">
        <f t="shared" si="57"/>
        <v>9516</v>
      </c>
      <c r="DJ19" s="74">
        <f t="shared" si="58"/>
        <v>362110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261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262</v>
      </c>
      <c r="B2" s="147" t="s">
        <v>263</v>
      </c>
      <c r="C2" s="153" t="s">
        <v>264</v>
      </c>
      <c r="D2" s="136" t="s">
        <v>265</v>
      </c>
      <c r="E2" s="103"/>
      <c r="F2" s="103"/>
      <c r="G2" s="103"/>
      <c r="H2" s="103"/>
      <c r="I2" s="103"/>
      <c r="J2" s="103"/>
      <c r="K2" s="103"/>
      <c r="L2" s="104"/>
      <c r="M2" s="136" t="s">
        <v>266</v>
      </c>
      <c r="N2" s="103"/>
      <c r="O2" s="103"/>
      <c r="P2" s="103"/>
      <c r="Q2" s="103"/>
      <c r="R2" s="103"/>
      <c r="S2" s="103"/>
      <c r="T2" s="103"/>
      <c r="U2" s="104"/>
      <c r="V2" s="136" t="s">
        <v>166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162</v>
      </c>
      <c r="E3" s="105"/>
      <c r="F3" s="105"/>
      <c r="G3" s="105"/>
      <c r="H3" s="105"/>
      <c r="I3" s="105"/>
      <c r="J3" s="105"/>
      <c r="K3" s="105"/>
      <c r="L3" s="106"/>
      <c r="M3" s="137" t="s">
        <v>162</v>
      </c>
      <c r="N3" s="105"/>
      <c r="O3" s="105"/>
      <c r="P3" s="105"/>
      <c r="Q3" s="105"/>
      <c r="R3" s="105"/>
      <c r="S3" s="105"/>
      <c r="T3" s="105"/>
      <c r="U3" s="106"/>
      <c r="V3" s="137" t="s">
        <v>163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170</v>
      </c>
      <c r="F4" s="108"/>
      <c r="G4" s="108"/>
      <c r="H4" s="108"/>
      <c r="I4" s="108"/>
      <c r="J4" s="108"/>
      <c r="K4" s="109"/>
      <c r="L4" s="127" t="s">
        <v>171</v>
      </c>
      <c r="M4" s="107"/>
      <c r="N4" s="137" t="s">
        <v>172</v>
      </c>
      <c r="O4" s="108"/>
      <c r="P4" s="108"/>
      <c r="Q4" s="108"/>
      <c r="R4" s="108"/>
      <c r="S4" s="108"/>
      <c r="T4" s="109"/>
      <c r="U4" s="127" t="s">
        <v>173</v>
      </c>
      <c r="V4" s="107"/>
      <c r="W4" s="137" t="s">
        <v>172</v>
      </c>
      <c r="X4" s="108"/>
      <c r="Y4" s="108"/>
      <c r="Z4" s="108"/>
      <c r="AA4" s="108"/>
      <c r="AB4" s="108"/>
      <c r="AC4" s="109"/>
      <c r="AD4" s="127" t="s">
        <v>171</v>
      </c>
    </row>
    <row r="5" spans="1:30" s="45" customFormat="1" ht="23.25" customHeight="1">
      <c r="A5" s="154"/>
      <c r="B5" s="148"/>
      <c r="C5" s="154"/>
      <c r="D5" s="107"/>
      <c r="E5" s="107" t="s">
        <v>174</v>
      </c>
      <c r="F5" s="126" t="s">
        <v>267</v>
      </c>
      <c r="G5" s="126" t="s">
        <v>201</v>
      </c>
      <c r="H5" s="126" t="s">
        <v>268</v>
      </c>
      <c r="I5" s="126" t="s">
        <v>269</v>
      </c>
      <c r="J5" s="126" t="s">
        <v>270</v>
      </c>
      <c r="K5" s="126" t="s">
        <v>168</v>
      </c>
      <c r="L5" s="69"/>
      <c r="M5" s="107"/>
      <c r="N5" s="107" t="s">
        <v>158</v>
      </c>
      <c r="O5" s="126" t="s">
        <v>196</v>
      </c>
      <c r="P5" s="126" t="s">
        <v>201</v>
      </c>
      <c r="Q5" s="126" t="s">
        <v>268</v>
      </c>
      <c r="R5" s="126" t="s">
        <v>271</v>
      </c>
      <c r="S5" s="126" t="s">
        <v>272</v>
      </c>
      <c r="T5" s="126" t="s">
        <v>273</v>
      </c>
      <c r="U5" s="69"/>
      <c r="V5" s="107"/>
      <c r="W5" s="107" t="s">
        <v>166</v>
      </c>
      <c r="X5" s="126" t="s">
        <v>196</v>
      </c>
      <c r="Y5" s="126" t="s">
        <v>201</v>
      </c>
      <c r="Z5" s="126" t="s">
        <v>274</v>
      </c>
      <c r="AA5" s="126" t="s">
        <v>275</v>
      </c>
      <c r="AB5" s="126" t="s">
        <v>270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232</v>
      </c>
      <c r="E6" s="110" t="s">
        <v>232</v>
      </c>
      <c r="F6" s="111" t="s">
        <v>276</v>
      </c>
      <c r="G6" s="111" t="s">
        <v>277</v>
      </c>
      <c r="H6" s="111" t="s">
        <v>276</v>
      </c>
      <c r="I6" s="111" t="s">
        <v>232</v>
      </c>
      <c r="J6" s="111" t="s">
        <v>232</v>
      </c>
      <c r="K6" s="111" t="s">
        <v>232</v>
      </c>
      <c r="L6" s="111" t="s">
        <v>278</v>
      </c>
      <c r="M6" s="110" t="s">
        <v>279</v>
      </c>
      <c r="N6" s="110" t="s">
        <v>278</v>
      </c>
      <c r="O6" s="111" t="s">
        <v>232</v>
      </c>
      <c r="P6" s="111" t="s">
        <v>232</v>
      </c>
      <c r="Q6" s="111" t="s">
        <v>232</v>
      </c>
      <c r="R6" s="111" t="s">
        <v>280</v>
      </c>
      <c r="S6" s="111" t="s">
        <v>279</v>
      </c>
      <c r="T6" s="111" t="s">
        <v>280</v>
      </c>
      <c r="U6" s="111" t="s">
        <v>232</v>
      </c>
      <c r="V6" s="110" t="s">
        <v>232</v>
      </c>
      <c r="W6" s="110" t="s">
        <v>232</v>
      </c>
      <c r="X6" s="111" t="s">
        <v>280</v>
      </c>
      <c r="Y6" s="111" t="s">
        <v>279</v>
      </c>
      <c r="Z6" s="111" t="s">
        <v>280</v>
      </c>
      <c r="AA6" s="111" t="s">
        <v>232</v>
      </c>
      <c r="AB6" s="111" t="s">
        <v>232</v>
      </c>
      <c r="AC6" s="111" t="s">
        <v>232</v>
      </c>
      <c r="AD6" s="111" t="s">
        <v>280</v>
      </c>
    </row>
    <row r="7" spans="1:30" s="50" customFormat="1" ht="12" customHeight="1">
      <c r="A7" s="48" t="s">
        <v>281</v>
      </c>
      <c r="B7" s="63" t="s">
        <v>282</v>
      </c>
      <c r="C7" s="48" t="s">
        <v>166</v>
      </c>
      <c r="D7" s="70">
        <f aca="true" t="shared" si="0" ref="D7:AD7">SUM(D8:D40)</f>
        <v>24611565</v>
      </c>
      <c r="E7" s="70">
        <f t="shared" si="0"/>
        <v>6074992</v>
      </c>
      <c r="F7" s="70">
        <f t="shared" si="0"/>
        <v>231252</v>
      </c>
      <c r="G7" s="70">
        <f t="shared" si="0"/>
        <v>53510</v>
      </c>
      <c r="H7" s="70">
        <f t="shared" si="0"/>
        <v>2490000</v>
      </c>
      <c r="I7" s="70">
        <f t="shared" si="0"/>
        <v>2054902</v>
      </c>
      <c r="J7" s="70">
        <f t="shared" si="0"/>
        <v>2952080</v>
      </c>
      <c r="K7" s="70">
        <f t="shared" si="0"/>
        <v>1245328</v>
      </c>
      <c r="L7" s="70">
        <f t="shared" si="0"/>
        <v>18536573</v>
      </c>
      <c r="M7" s="70">
        <f t="shared" si="0"/>
        <v>5342538</v>
      </c>
      <c r="N7" s="70">
        <f t="shared" si="0"/>
        <v>1579566</v>
      </c>
      <c r="O7" s="70">
        <f t="shared" si="0"/>
        <v>125028</v>
      </c>
      <c r="P7" s="70">
        <f t="shared" si="0"/>
        <v>32001</v>
      </c>
      <c r="Q7" s="70">
        <f t="shared" si="0"/>
        <v>174100</v>
      </c>
      <c r="R7" s="70">
        <f t="shared" si="0"/>
        <v>549035</v>
      </c>
      <c r="S7" s="70">
        <f t="shared" si="0"/>
        <v>764394</v>
      </c>
      <c r="T7" s="70">
        <f t="shared" si="0"/>
        <v>699402</v>
      </c>
      <c r="U7" s="70">
        <f t="shared" si="0"/>
        <v>3762972</v>
      </c>
      <c r="V7" s="70">
        <f t="shared" si="0"/>
        <v>29954103</v>
      </c>
      <c r="W7" s="70">
        <f t="shared" si="0"/>
        <v>7654558</v>
      </c>
      <c r="X7" s="70">
        <f t="shared" si="0"/>
        <v>356280</v>
      </c>
      <c r="Y7" s="70">
        <f t="shared" si="0"/>
        <v>85511</v>
      </c>
      <c r="Z7" s="70">
        <f t="shared" si="0"/>
        <v>2664100</v>
      </c>
      <c r="AA7" s="70">
        <f t="shared" si="0"/>
        <v>2603937</v>
      </c>
      <c r="AB7" s="70">
        <f t="shared" si="0"/>
        <v>3716474</v>
      </c>
      <c r="AC7" s="70">
        <f t="shared" si="0"/>
        <v>1944730</v>
      </c>
      <c r="AD7" s="70">
        <f t="shared" si="0"/>
        <v>22299545</v>
      </c>
    </row>
    <row r="8" spans="1:30" s="50" customFormat="1" ht="12" customHeight="1">
      <c r="A8" s="51" t="s">
        <v>233</v>
      </c>
      <c r="B8" s="64" t="s">
        <v>283</v>
      </c>
      <c r="C8" s="51" t="s">
        <v>284</v>
      </c>
      <c r="D8" s="72">
        <f aca="true" t="shared" si="1" ref="D8:D40">SUM(E8,+L8)</f>
        <v>7391822</v>
      </c>
      <c r="E8" s="72">
        <f aca="true" t="shared" si="2" ref="E8:E40">+SUM(F8:I8,K8)</f>
        <v>2949159</v>
      </c>
      <c r="F8" s="72">
        <v>0</v>
      </c>
      <c r="G8" s="72">
        <v>0</v>
      </c>
      <c r="H8" s="72">
        <v>1871800</v>
      </c>
      <c r="I8" s="72">
        <v>358213</v>
      </c>
      <c r="J8" s="73">
        <v>0</v>
      </c>
      <c r="K8" s="72">
        <v>719146</v>
      </c>
      <c r="L8" s="72">
        <v>4442663</v>
      </c>
      <c r="M8" s="72">
        <f aca="true" t="shared" si="3" ref="M8:M40">SUM(N8,+U8)</f>
        <v>785200</v>
      </c>
      <c r="N8" s="72">
        <f aca="true" t="shared" si="4" ref="N8:N40">+SUM(O8:R8,T8)</f>
        <v>266038</v>
      </c>
      <c r="O8" s="72">
        <v>0</v>
      </c>
      <c r="P8" s="72">
        <v>0</v>
      </c>
      <c r="Q8" s="72">
        <v>0</v>
      </c>
      <c r="R8" s="72">
        <v>37338</v>
      </c>
      <c r="S8" s="73">
        <v>0</v>
      </c>
      <c r="T8" s="72">
        <v>228700</v>
      </c>
      <c r="U8" s="72">
        <v>519162</v>
      </c>
      <c r="V8" s="72">
        <f aca="true" t="shared" si="5" ref="V8:V40">+SUM(D8,M8)</f>
        <v>8177022</v>
      </c>
      <c r="W8" s="72">
        <f aca="true" t="shared" si="6" ref="W8:W40">+SUM(E8,N8)</f>
        <v>3215197</v>
      </c>
      <c r="X8" s="72">
        <f aca="true" t="shared" si="7" ref="X8:X40">+SUM(F8,O8)</f>
        <v>0</v>
      </c>
      <c r="Y8" s="72">
        <f aca="true" t="shared" si="8" ref="Y8:Y40">+SUM(G8,P8)</f>
        <v>0</v>
      </c>
      <c r="Z8" s="72">
        <f aca="true" t="shared" si="9" ref="Z8:Z40">+SUM(H8,Q8)</f>
        <v>1871800</v>
      </c>
      <c r="AA8" s="72">
        <f aca="true" t="shared" si="10" ref="AA8:AA40">+SUM(I8,R8)</f>
        <v>395551</v>
      </c>
      <c r="AB8" s="73">
        <v>0</v>
      </c>
      <c r="AC8" s="72">
        <f aca="true" t="shared" si="11" ref="AC8:AC40">+SUM(K8,T8)</f>
        <v>947846</v>
      </c>
      <c r="AD8" s="72">
        <f aca="true" t="shared" si="12" ref="AD8:AD40">+SUM(L8,U8)</f>
        <v>4961825</v>
      </c>
    </row>
    <row r="9" spans="1:30" s="50" customFormat="1" ht="12" customHeight="1">
      <c r="A9" s="51" t="s">
        <v>281</v>
      </c>
      <c r="B9" s="64" t="s">
        <v>285</v>
      </c>
      <c r="C9" s="51" t="s">
        <v>286</v>
      </c>
      <c r="D9" s="72">
        <f t="shared" si="1"/>
        <v>3676029</v>
      </c>
      <c r="E9" s="72">
        <f t="shared" si="2"/>
        <v>531643</v>
      </c>
      <c r="F9" s="72">
        <v>3580</v>
      </c>
      <c r="G9" s="72">
        <v>2916</v>
      </c>
      <c r="H9" s="72">
        <v>24500</v>
      </c>
      <c r="I9" s="72">
        <v>500647</v>
      </c>
      <c r="J9" s="73">
        <v>0</v>
      </c>
      <c r="K9" s="72">
        <v>0</v>
      </c>
      <c r="L9" s="72">
        <v>3144386</v>
      </c>
      <c r="M9" s="72">
        <f t="shared" si="3"/>
        <v>378951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378951</v>
      </c>
      <c r="V9" s="72">
        <f t="shared" si="5"/>
        <v>4054980</v>
      </c>
      <c r="W9" s="72">
        <f t="shared" si="6"/>
        <v>531643</v>
      </c>
      <c r="X9" s="72">
        <f t="shared" si="7"/>
        <v>3580</v>
      </c>
      <c r="Y9" s="72">
        <f t="shared" si="8"/>
        <v>2916</v>
      </c>
      <c r="Z9" s="72">
        <f t="shared" si="9"/>
        <v>24500</v>
      </c>
      <c r="AA9" s="72">
        <f t="shared" si="10"/>
        <v>500647</v>
      </c>
      <c r="AB9" s="73">
        <v>0</v>
      </c>
      <c r="AC9" s="72">
        <f t="shared" si="11"/>
        <v>0</v>
      </c>
      <c r="AD9" s="72">
        <f t="shared" si="12"/>
        <v>3523337</v>
      </c>
    </row>
    <row r="10" spans="1:30" s="50" customFormat="1" ht="12" customHeight="1">
      <c r="A10" s="51" t="s">
        <v>233</v>
      </c>
      <c r="B10" s="64" t="s">
        <v>287</v>
      </c>
      <c r="C10" s="51" t="s">
        <v>288</v>
      </c>
      <c r="D10" s="72">
        <f t="shared" si="1"/>
        <v>694164</v>
      </c>
      <c r="E10" s="72">
        <f t="shared" si="2"/>
        <v>43503</v>
      </c>
      <c r="F10" s="72">
        <v>4940</v>
      </c>
      <c r="G10" s="72">
        <v>0</v>
      </c>
      <c r="H10" s="72">
        <v>0</v>
      </c>
      <c r="I10" s="72">
        <v>38457</v>
      </c>
      <c r="J10" s="73">
        <v>0</v>
      </c>
      <c r="K10" s="72">
        <v>106</v>
      </c>
      <c r="L10" s="72">
        <v>650661</v>
      </c>
      <c r="M10" s="72">
        <f t="shared" si="3"/>
        <v>186557</v>
      </c>
      <c r="N10" s="72">
        <f t="shared" si="4"/>
        <v>54165</v>
      </c>
      <c r="O10" s="72">
        <v>23592</v>
      </c>
      <c r="P10" s="72">
        <v>21468</v>
      </c>
      <c r="Q10" s="72">
        <v>0</v>
      </c>
      <c r="R10" s="72">
        <v>9081</v>
      </c>
      <c r="S10" s="73">
        <v>0</v>
      </c>
      <c r="T10" s="72">
        <v>24</v>
      </c>
      <c r="U10" s="72">
        <v>132392</v>
      </c>
      <c r="V10" s="72">
        <f t="shared" si="5"/>
        <v>880721</v>
      </c>
      <c r="W10" s="72">
        <f t="shared" si="6"/>
        <v>97668</v>
      </c>
      <c r="X10" s="72">
        <f t="shared" si="7"/>
        <v>28532</v>
      </c>
      <c r="Y10" s="72">
        <f t="shared" si="8"/>
        <v>21468</v>
      </c>
      <c r="Z10" s="72">
        <f t="shared" si="9"/>
        <v>0</v>
      </c>
      <c r="AA10" s="72">
        <f t="shared" si="10"/>
        <v>47538</v>
      </c>
      <c r="AB10" s="73">
        <v>0</v>
      </c>
      <c r="AC10" s="72">
        <f t="shared" si="11"/>
        <v>130</v>
      </c>
      <c r="AD10" s="72">
        <f t="shared" si="12"/>
        <v>783053</v>
      </c>
    </row>
    <row r="11" spans="1:30" s="50" customFormat="1" ht="12" customHeight="1">
      <c r="A11" s="51" t="s">
        <v>281</v>
      </c>
      <c r="B11" s="64" t="s">
        <v>289</v>
      </c>
      <c r="C11" s="51" t="s">
        <v>290</v>
      </c>
      <c r="D11" s="72">
        <f t="shared" si="1"/>
        <v>2145820</v>
      </c>
      <c r="E11" s="72">
        <f t="shared" si="2"/>
        <v>139379</v>
      </c>
      <c r="F11" s="72">
        <v>0</v>
      </c>
      <c r="G11" s="72">
        <v>0</v>
      </c>
      <c r="H11" s="72">
        <v>0</v>
      </c>
      <c r="I11" s="72">
        <v>126169</v>
      </c>
      <c r="J11" s="73">
        <v>0</v>
      </c>
      <c r="K11" s="72">
        <v>13210</v>
      </c>
      <c r="L11" s="72">
        <v>2006441</v>
      </c>
      <c r="M11" s="72">
        <f t="shared" si="3"/>
        <v>417141</v>
      </c>
      <c r="N11" s="72">
        <f t="shared" si="4"/>
        <v>155826</v>
      </c>
      <c r="O11" s="72">
        <v>0</v>
      </c>
      <c r="P11" s="72">
        <v>0</v>
      </c>
      <c r="Q11" s="72">
        <v>0</v>
      </c>
      <c r="R11" s="72">
        <v>7780</v>
      </c>
      <c r="S11" s="73">
        <v>0</v>
      </c>
      <c r="T11" s="72">
        <v>148046</v>
      </c>
      <c r="U11" s="72">
        <v>261315</v>
      </c>
      <c r="V11" s="72">
        <f t="shared" si="5"/>
        <v>2562961</v>
      </c>
      <c r="W11" s="72">
        <f t="shared" si="6"/>
        <v>295205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133949</v>
      </c>
      <c r="AB11" s="73">
        <v>0</v>
      </c>
      <c r="AC11" s="72">
        <f t="shared" si="11"/>
        <v>161256</v>
      </c>
      <c r="AD11" s="72">
        <f t="shared" si="12"/>
        <v>2267756</v>
      </c>
    </row>
    <row r="12" spans="1:30" s="50" customFormat="1" ht="12" customHeight="1">
      <c r="A12" s="53" t="s">
        <v>233</v>
      </c>
      <c r="B12" s="54" t="s">
        <v>291</v>
      </c>
      <c r="C12" s="53" t="s">
        <v>292</v>
      </c>
      <c r="D12" s="74">
        <f t="shared" si="1"/>
        <v>846421</v>
      </c>
      <c r="E12" s="74">
        <f t="shared" si="2"/>
        <v>158811</v>
      </c>
      <c r="F12" s="74">
        <v>0</v>
      </c>
      <c r="G12" s="74">
        <v>0</v>
      </c>
      <c r="H12" s="74">
        <v>0</v>
      </c>
      <c r="I12" s="74">
        <v>134298</v>
      </c>
      <c r="J12" s="75">
        <v>0</v>
      </c>
      <c r="K12" s="74">
        <v>24513</v>
      </c>
      <c r="L12" s="74">
        <v>687610</v>
      </c>
      <c r="M12" s="74">
        <f t="shared" si="3"/>
        <v>75706</v>
      </c>
      <c r="N12" s="74">
        <f t="shared" si="4"/>
        <v>636</v>
      </c>
      <c r="O12" s="74">
        <v>0</v>
      </c>
      <c r="P12" s="74">
        <v>0</v>
      </c>
      <c r="Q12" s="74">
        <v>0</v>
      </c>
      <c r="R12" s="74">
        <v>630</v>
      </c>
      <c r="S12" s="75">
        <v>0</v>
      </c>
      <c r="T12" s="74">
        <v>6</v>
      </c>
      <c r="U12" s="74">
        <v>75070</v>
      </c>
      <c r="V12" s="74">
        <f t="shared" si="5"/>
        <v>922127</v>
      </c>
      <c r="W12" s="74">
        <f t="shared" si="6"/>
        <v>159447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134928</v>
      </c>
      <c r="AB12" s="75">
        <v>0</v>
      </c>
      <c r="AC12" s="74">
        <f t="shared" si="11"/>
        <v>24519</v>
      </c>
      <c r="AD12" s="74">
        <f t="shared" si="12"/>
        <v>762680</v>
      </c>
    </row>
    <row r="13" spans="1:30" s="50" customFormat="1" ht="12" customHeight="1">
      <c r="A13" s="53" t="s">
        <v>281</v>
      </c>
      <c r="B13" s="54" t="s">
        <v>293</v>
      </c>
      <c r="C13" s="53" t="s">
        <v>294</v>
      </c>
      <c r="D13" s="74">
        <f t="shared" si="1"/>
        <v>563040</v>
      </c>
      <c r="E13" s="74">
        <f t="shared" si="2"/>
        <v>60308</v>
      </c>
      <c r="F13" s="74">
        <v>0</v>
      </c>
      <c r="G13" s="74">
        <v>3600</v>
      </c>
      <c r="H13" s="74">
        <v>0</v>
      </c>
      <c r="I13" s="74">
        <v>56708</v>
      </c>
      <c r="J13" s="75">
        <v>0</v>
      </c>
      <c r="K13" s="74">
        <v>0</v>
      </c>
      <c r="L13" s="74">
        <v>502732</v>
      </c>
      <c r="M13" s="74">
        <f t="shared" si="3"/>
        <v>247848</v>
      </c>
      <c r="N13" s="74">
        <f t="shared" si="4"/>
        <v>10587</v>
      </c>
      <c r="O13" s="74">
        <v>0</v>
      </c>
      <c r="P13" s="74">
        <v>0</v>
      </c>
      <c r="Q13" s="74">
        <v>0</v>
      </c>
      <c r="R13" s="74">
        <v>10587</v>
      </c>
      <c r="S13" s="75">
        <v>0</v>
      </c>
      <c r="T13" s="74">
        <v>0</v>
      </c>
      <c r="U13" s="74">
        <v>237261</v>
      </c>
      <c r="V13" s="74">
        <f t="shared" si="5"/>
        <v>810888</v>
      </c>
      <c r="W13" s="74">
        <f t="shared" si="6"/>
        <v>70895</v>
      </c>
      <c r="X13" s="74">
        <f t="shared" si="7"/>
        <v>0</v>
      </c>
      <c r="Y13" s="74">
        <f t="shared" si="8"/>
        <v>3600</v>
      </c>
      <c r="Z13" s="74">
        <f t="shared" si="9"/>
        <v>0</v>
      </c>
      <c r="AA13" s="74">
        <f t="shared" si="10"/>
        <v>67295</v>
      </c>
      <c r="AB13" s="75">
        <v>0</v>
      </c>
      <c r="AC13" s="74">
        <f t="shared" si="11"/>
        <v>0</v>
      </c>
      <c r="AD13" s="74">
        <f t="shared" si="12"/>
        <v>739993</v>
      </c>
    </row>
    <row r="14" spans="1:30" s="50" customFormat="1" ht="12" customHeight="1">
      <c r="A14" s="53" t="s">
        <v>233</v>
      </c>
      <c r="B14" s="54" t="s">
        <v>295</v>
      </c>
      <c r="C14" s="53" t="s">
        <v>296</v>
      </c>
      <c r="D14" s="74">
        <f t="shared" si="1"/>
        <v>478380</v>
      </c>
      <c r="E14" s="74">
        <f t="shared" si="2"/>
        <v>36578</v>
      </c>
      <c r="F14" s="74">
        <v>7</v>
      </c>
      <c r="G14" s="74">
        <v>0</v>
      </c>
      <c r="H14" s="74">
        <v>0</v>
      </c>
      <c r="I14" s="74">
        <v>36354</v>
      </c>
      <c r="J14" s="75">
        <v>0</v>
      </c>
      <c r="K14" s="74">
        <v>217</v>
      </c>
      <c r="L14" s="74">
        <v>441802</v>
      </c>
      <c r="M14" s="74">
        <f t="shared" si="3"/>
        <v>174893</v>
      </c>
      <c r="N14" s="74">
        <f t="shared" si="4"/>
        <v>79</v>
      </c>
      <c r="O14" s="74">
        <v>0</v>
      </c>
      <c r="P14" s="74">
        <v>0</v>
      </c>
      <c r="Q14" s="74">
        <v>0</v>
      </c>
      <c r="R14" s="74">
        <v>79</v>
      </c>
      <c r="S14" s="75">
        <v>0</v>
      </c>
      <c r="T14" s="74">
        <v>0</v>
      </c>
      <c r="U14" s="74">
        <v>174814</v>
      </c>
      <c r="V14" s="74">
        <f t="shared" si="5"/>
        <v>653273</v>
      </c>
      <c r="W14" s="74">
        <f t="shared" si="6"/>
        <v>36657</v>
      </c>
      <c r="X14" s="74">
        <f t="shared" si="7"/>
        <v>7</v>
      </c>
      <c r="Y14" s="74">
        <f t="shared" si="8"/>
        <v>0</v>
      </c>
      <c r="Z14" s="74">
        <f t="shared" si="9"/>
        <v>0</v>
      </c>
      <c r="AA14" s="74">
        <f t="shared" si="10"/>
        <v>36433</v>
      </c>
      <c r="AB14" s="75">
        <v>0</v>
      </c>
      <c r="AC14" s="74">
        <f t="shared" si="11"/>
        <v>217</v>
      </c>
      <c r="AD14" s="74">
        <f t="shared" si="12"/>
        <v>616616</v>
      </c>
    </row>
    <row r="15" spans="1:30" s="50" customFormat="1" ht="12" customHeight="1">
      <c r="A15" s="53" t="s">
        <v>281</v>
      </c>
      <c r="B15" s="54" t="s">
        <v>297</v>
      </c>
      <c r="C15" s="53" t="s">
        <v>298</v>
      </c>
      <c r="D15" s="74">
        <f t="shared" si="1"/>
        <v>639784</v>
      </c>
      <c r="E15" s="74">
        <f t="shared" si="2"/>
        <v>137601</v>
      </c>
      <c r="F15" s="74">
        <v>27415</v>
      </c>
      <c r="G15" s="74">
        <v>0</v>
      </c>
      <c r="H15" s="74">
        <v>15000</v>
      </c>
      <c r="I15" s="74">
        <v>82673</v>
      </c>
      <c r="J15" s="75">
        <v>0</v>
      </c>
      <c r="K15" s="74">
        <v>12513</v>
      </c>
      <c r="L15" s="74">
        <v>502183</v>
      </c>
      <c r="M15" s="74">
        <f t="shared" si="3"/>
        <v>428234</v>
      </c>
      <c r="N15" s="74">
        <f t="shared" si="4"/>
        <v>8187</v>
      </c>
      <c r="O15" s="74">
        <v>0</v>
      </c>
      <c r="P15" s="74">
        <v>7131</v>
      </c>
      <c r="Q15" s="74">
        <v>0</v>
      </c>
      <c r="R15" s="74">
        <v>0</v>
      </c>
      <c r="S15" s="75">
        <v>0</v>
      </c>
      <c r="T15" s="74">
        <v>1056</v>
      </c>
      <c r="U15" s="74">
        <v>420047</v>
      </c>
      <c r="V15" s="74">
        <f t="shared" si="5"/>
        <v>1068018</v>
      </c>
      <c r="W15" s="74">
        <f t="shared" si="6"/>
        <v>145788</v>
      </c>
      <c r="X15" s="74">
        <f t="shared" si="7"/>
        <v>27415</v>
      </c>
      <c r="Y15" s="74">
        <f t="shared" si="8"/>
        <v>7131</v>
      </c>
      <c r="Z15" s="74">
        <f t="shared" si="9"/>
        <v>15000</v>
      </c>
      <c r="AA15" s="74">
        <f t="shared" si="10"/>
        <v>82673</v>
      </c>
      <c r="AB15" s="75">
        <v>0</v>
      </c>
      <c r="AC15" s="74">
        <f t="shared" si="11"/>
        <v>13569</v>
      </c>
      <c r="AD15" s="74">
        <f t="shared" si="12"/>
        <v>922230</v>
      </c>
    </row>
    <row r="16" spans="1:30" s="50" customFormat="1" ht="12" customHeight="1">
      <c r="A16" s="53" t="s">
        <v>233</v>
      </c>
      <c r="B16" s="54" t="s">
        <v>299</v>
      </c>
      <c r="C16" s="53" t="s">
        <v>300</v>
      </c>
      <c r="D16" s="74">
        <f t="shared" si="1"/>
        <v>637480</v>
      </c>
      <c r="E16" s="74">
        <f t="shared" si="2"/>
        <v>166141</v>
      </c>
      <c r="F16" s="74">
        <v>43666</v>
      </c>
      <c r="G16" s="74">
        <v>3500</v>
      </c>
      <c r="H16" s="74">
        <v>84400</v>
      </c>
      <c r="I16" s="74">
        <v>34543</v>
      </c>
      <c r="J16" s="75">
        <v>0</v>
      </c>
      <c r="K16" s="74">
        <v>32</v>
      </c>
      <c r="L16" s="74">
        <v>471339</v>
      </c>
      <c r="M16" s="74">
        <f t="shared" si="3"/>
        <v>384507</v>
      </c>
      <c r="N16" s="74">
        <f t="shared" si="4"/>
        <v>201117</v>
      </c>
      <c r="O16" s="74">
        <v>72820</v>
      </c>
      <c r="P16" s="74">
        <v>0</v>
      </c>
      <c r="Q16" s="74">
        <v>125400</v>
      </c>
      <c r="R16" s="74">
        <v>2897</v>
      </c>
      <c r="S16" s="75">
        <v>0</v>
      </c>
      <c r="T16" s="74">
        <v>0</v>
      </c>
      <c r="U16" s="74">
        <v>183390</v>
      </c>
      <c r="V16" s="74">
        <f t="shared" si="5"/>
        <v>1021987</v>
      </c>
      <c r="W16" s="74">
        <f t="shared" si="6"/>
        <v>367258</v>
      </c>
      <c r="X16" s="74">
        <f t="shared" si="7"/>
        <v>116486</v>
      </c>
      <c r="Y16" s="74">
        <f t="shared" si="8"/>
        <v>3500</v>
      </c>
      <c r="Z16" s="74">
        <f t="shared" si="9"/>
        <v>209800</v>
      </c>
      <c r="AA16" s="74">
        <f t="shared" si="10"/>
        <v>37440</v>
      </c>
      <c r="AB16" s="75">
        <v>0</v>
      </c>
      <c r="AC16" s="74">
        <f t="shared" si="11"/>
        <v>32</v>
      </c>
      <c r="AD16" s="74">
        <f t="shared" si="12"/>
        <v>654729</v>
      </c>
    </row>
    <row r="17" spans="1:30" s="50" customFormat="1" ht="12" customHeight="1">
      <c r="A17" s="53" t="s">
        <v>281</v>
      </c>
      <c r="B17" s="54" t="s">
        <v>301</v>
      </c>
      <c r="C17" s="53" t="s">
        <v>302</v>
      </c>
      <c r="D17" s="74">
        <f t="shared" si="1"/>
        <v>1969538</v>
      </c>
      <c r="E17" s="74">
        <f t="shared" si="2"/>
        <v>97804</v>
      </c>
      <c r="F17" s="74">
        <v>0</v>
      </c>
      <c r="G17" s="74">
        <v>9612</v>
      </c>
      <c r="H17" s="74">
        <v>0</v>
      </c>
      <c r="I17" s="74">
        <v>81832</v>
      </c>
      <c r="J17" s="75">
        <v>0</v>
      </c>
      <c r="K17" s="74">
        <v>6360</v>
      </c>
      <c r="L17" s="74">
        <v>1871734</v>
      </c>
      <c r="M17" s="74">
        <f t="shared" si="3"/>
        <v>251330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251330</v>
      </c>
      <c r="V17" s="74">
        <f t="shared" si="5"/>
        <v>2220868</v>
      </c>
      <c r="W17" s="74">
        <f t="shared" si="6"/>
        <v>97804</v>
      </c>
      <c r="X17" s="74">
        <f t="shared" si="7"/>
        <v>0</v>
      </c>
      <c r="Y17" s="74">
        <f t="shared" si="8"/>
        <v>9612</v>
      </c>
      <c r="Z17" s="74">
        <f t="shared" si="9"/>
        <v>0</v>
      </c>
      <c r="AA17" s="74">
        <f t="shared" si="10"/>
        <v>81832</v>
      </c>
      <c r="AB17" s="75">
        <v>0</v>
      </c>
      <c r="AC17" s="74">
        <f t="shared" si="11"/>
        <v>6360</v>
      </c>
      <c r="AD17" s="74">
        <f t="shared" si="12"/>
        <v>2123064</v>
      </c>
    </row>
    <row r="18" spans="1:30" s="50" customFormat="1" ht="12" customHeight="1">
      <c r="A18" s="53" t="s">
        <v>233</v>
      </c>
      <c r="B18" s="54" t="s">
        <v>303</v>
      </c>
      <c r="C18" s="53" t="s">
        <v>304</v>
      </c>
      <c r="D18" s="74">
        <f t="shared" si="1"/>
        <v>348077</v>
      </c>
      <c r="E18" s="74">
        <f t="shared" si="2"/>
        <v>122000</v>
      </c>
      <c r="F18" s="74">
        <v>18109</v>
      </c>
      <c r="G18" s="74">
        <v>5679</v>
      </c>
      <c r="H18" s="74">
        <v>64300</v>
      </c>
      <c r="I18" s="74">
        <v>33912</v>
      </c>
      <c r="J18" s="75">
        <v>0</v>
      </c>
      <c r="K18" s="74">
        <v>0</v>
      </c>
      <c r="L18" s="74">
        <v>226077</v>
      </c>
      <c r="M18" s="74">
        <f t="shared" si="3"/>
        <v>527072</v>
      </c>
      <c r="N18" s="74">
        <f t="shared" si="4"/>
        <v>285753</v>
      </c>
      <c r="O18" s="74">
        <v>4226</v>
      </c>
      <c r="P18" s="74">
        <v>0</v>
      </c>
      <c r="Q18" s="74">
        <v>45000</v>
      </c>
      <c r="R18" s="74">
        <v>1214</v>
      </c>
      <c r="S18" s="75">
        <v>0</v>
      </c>
      <c r="T18" s="74">
        <v>235313</v>
      </c>
      <c r="U18" s="74">
        <v>241319</v>
      </c>
      <c r="V18" s="74">
        <f t="shared" si="5"/>
        <v>875149</v>
      </c>
      <c r="W18" s="74">
        <f t="shared" si="6"/>
        <v>407753</v>
      </c>
      <c r="X18" s="74">
        <f t="shared" si="7"/>
        <v>22335</v>
      </c>
      <c r="Y18" s="74">
        <f t="shared" si="8"/>
        <v>5679</v>
      </c>
      <c r="Z18" s="74">
        <f t="shared" si="9"/>
        <v>109300</v>
      </c>
      <c r="AA18" s="74">
        <f t="shared" si="10"/>
        <v>35126</v>
      </c>
      <c r="AB18" s="75">
        <v>0</v>
      </c>
      <c r="AC18" s="74">
        <f t="shared" si="11"/>
        <v>235313</v>
      </c>
      <c r="AD18" s="74">
        <f t="shared" si="12"/>
        <v>467396</v>
      </c>
    </row>
    <row r="19" spans="1:30" s="50" customFormat="1" ht="12" customHeight="1">
      <c r="A19" s="53" t="s">
        <v>281</v>
      </c>
      <c r="B19" s="54" t="s">
        <v>305</v>
      </c>
      <c r="C19" s="53" t="s">
        <v>306</v>
      </c>
      <c r="D19" s="74">
        <f t="shared" si="1"/>
        <v>447031</v>
      </c>
      <c r="E19" s="74">
        <f t="shared" si="2"/>
        <v>43460</v>
      </c>
      <c r="F19" s="74">
        <v>0</v>
      </c>
      <c r="G19" s="74">
        <v>47</v>
      </c>
      <c r="H19" s="74">
        <v>0</v>
      </c>
      <c r="I19" s="74">
        <v>40729</v>
      </c>
      <c r="J19" s="75">
        <v>0</v>
      </c>
      <c r="K19" s="74">
        <v>2684</v>
      </c>
      <c r="L19" s="74">
        <v>403571</v>
      </c>
      <c r="M19" s="74">
        <f t="shared" si="3"/>
        <v>303863</v>
      </c>
      <c r="N19" s="74">
        <f t="shared" si="4"/>
        <v>5595</v>
      </c>
      <c r="O19" s="74">
        <v>0</v>
      </c>
      <c r="P19" s="74">
        <v>0</v>
      </c>
      <c r="Q19" s="74">
        <v>0</v>
      </c>
      <c r="R19" s="74">
        <v>5561</v>
      </c>
      <c r="S19" s="75">
        <v>0</v>
      </c>
      <c r="T19" s="74">
        <v>34</v>
      </c>
      <c r="U19" s="74">
        <v>298268</v>
      </c>
      <c r="V19" s="74">
        <f t="shared" si="5"/>
        <v>750894</v>
      </c>
      <c r="W19" s="74">
        <f t="shared" si="6"/>
        <v>49055</v>
      </c>
      <c r="X19" s="74">
        <f t="shared" si="7"/>
        <v>0</v>
      </c>
      <c r="Y19" s="74">
        <f t="shared" si="8"/>
        <v>47</v>
      </c>
      <c r="Z19" s="74">
        <f t="shared" si="9"/>
        <v>0</v>
      </c>
      <c r="AA19" s="74">
        <f t="shared" si="10"/>
        <v>46290</v>
      </c>
      <c r="AB19" s="75">
        <v>0</v>
      </c>
      <c r="AC19" s="74">
        <f t="shared" si="11"/>
        <v>2718</v>
      </c>
      <c r="AD19" s="74">
        <f t="shared" si="12"/>
        <v>701839</v>
      </c>
    </row>
    <row r="20" spans="1:30" s="50" customFormat="1" ht="12" customHeight="1">
      <c r="A20" s="53" t="s">
        <v>233</v>
      </c>
      <c r="B20" s="54" t="s">
        <v>307</v>
      </c>
      <c r="C20" s="53" t="s">
        <v>308</v>
      </c>
      <c r="D20" s="74">
        <f t="shared" si="1"/>
        <v>700580</v>
      </c>
      <c r="E20" s="74">
        <f t="shared" si="2"/>
        <v>57706</v>
      </c>
      <c r="F20" s="74">
        <v>0</v>
      </c>
      <c r="G20" s="74">
        <v>0</v>
      </c>
      <c r="H20" s="74">
        <v>0</v>
      </c>
      <c r="I20" s="74">
        <v>55279</v>
      </c>
      <c r="J20" s="75">
        <v>0</v>
      </c>
      <c r="K20" s="74">
        <v>2427</v>
      </c>
      <c r="L20" s="74">
        <v>642874</v>
      </c>
      <c r="M20" s="74">
        <f t="shared" si="3"/>
        <v>318305</v>
      </c>
      <c r="N20" s="74">
        <f t="shared" si="4"/>
        <v>205935</v>
      </c>
      <c r="O20" s="74">
        <v>0</v>
      </c>
      <c r="P20" s="74">
        <v>0</v>
      </c>
      <c r="Q20" s="74">
        <v>0</v>
      </c>
      <c r="R20" s="74">
        <v>205446</v>
      </c>
      <c r="S20" s="75">
        <v>0</v>
      </c>
      <c r="T20" s="74">
        <v>489</v>
      </c>
      <c r="U20" s="74">
        <v>112370</v>
      </c>
      <c r="V20" s="74">
        <f t="shared" si="5"/>
        <v>1018885</v>
      </c>
      <c r="W20" s="74">
        <f t="shared" si="6"/>
        <v>263641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260725</v>
      </c>
      <c r="AB20" s="75">
        <v>0</v>
      </c>
      <c r="AC20" s="74">
        <f t="shared" si="11"/>
        <v>2916</v>
      </c>
      <c r="AD20" s="74">
        <f t="shared" si="12"/>
        <v>755244</v>
      </c>
    </row>
    <row r="21" spans="1:30" s="50" customFormat="1" ht="12" customHeight="1">
      <c r="A21" s="53" t="s">
        <v>281</v>
      </c>
      <c r="B21" s="54" t="s">
        <v>309</v>
      </c>
      <c r="C21" s="53" t="s">
        <v>310</v>
      </c>
      <c r="D21" s="74">
        <f t="shared" si="1"/>
        <v>594031</v>
      </c>
      <c r="E21" s="74">
        <f t="shared" si="2"/>
        <v>56208</v>
      </c>
      <c r="F21" s="74">
        <v>0</v>
      </c>
      <c r="G21" s="74">
        <v>0</v>
      </c>
      <c r="H21" s="74">
        <v>0</v>
      </c>
      <c r="I21" s="74">
        <v>36468</v>
      </c>
      <c r="J21" s="75">
        <v>0</v>
      </c>
      <c r="K21" s="74">
        <v>19740</v>
      </c>
      <c r="L21" s="74">
        <v>537823</v>
      </c>
      <c r="M21" s="74">
        <f t="shared" si="3"/>
        <v>40375</v>
      </c>
      <c r="N21" s="74">
        <f t="shared" si="4"/>
        <v>10673</v>
      </c>
      <c r="O21" s="74">
        <v>110</v>
      </c>
      <c r="P21" s="74">
        <v>99</v>
      </c>
      <c r="Q21" s="74">
        <v>0</v>
      </c>
      <c r="R21" s="74">
        <v>10464</v>
      </c>
      <c r="S21" s="75">
        <v>0</v>
      </c>
      <c r="T21" s="74">
        <v>0</v>
      </c>
      <c r="U21" s="74">
        <v>29702</v>
      </c>
      <c r="V21" s="74">
        <f t="shared" si="5"/>
        <v>634406</v>
      </c>
      <c r="W21" s="74">
        <f t="shared" si="6"/>
        <v>66881</v>
      </c>
      <c r="X21" s="74">
        <f t="shared" si="7"/>
        <v>110</v>
      </c>
      <c r="Y21" s="74">
        <f t="shared" si="8"/>
        <v>99</v>
      </c>
      <c r="Z21" s="74">
        <f t="shared" si="9"/>
        <v>0</v>
      </c>
      <c r="AA21" s="74">
        <f t="shared" si="10"/>
        <v>46932</v>
      </c>
      <c r="AB21" s="75">
        <v>0</v>
      </c>
      <c r="AC21" s="74">
        <f t="shared" si="11"/>
        <v>19740</v>
      </c>
      <c r="AD21" s="74">
        <f t="shared" si="12"/>
        <v>567525</v>
      </c>
    </row>
    <row r="22" spans="1:30" s="50" customFormat="1" ht="12" customHeight="1">
      <c r="A22" s="53" t="s">
        <v>233</v>
      </c>
      <c r="B22" s="54" t="s">
        <v>311</v>
      </c>
      <c r="C22" s="53" t="s">
        <v>312</v>
      </c>
      <c r="D22" s="74">
        <f t="shared" si="1"/>
        <v>462881</v>
      </c>
      <c r="E22" s="74">
        <f t="shared" si="2"/>
        <v>28770</v>
      </c>
      <c r="F22" s="74">
        <v>0</v>
      </c>
      <c r="G22" s="74">
        <v>0</v>
      </c>
      <c r="H22" s="74">
        <v>0</v>
      </c>
      <c r="I22" s="74">
        <v>28630</v>
      </c>
      <c r="J22" s="75">
        <v>0</v>
      </c>
      <c r="K22" s="74">
        <v>140</v>
      </c>
      <c r="L22" s="74">
        <v>434111</v>
      </c>
      <c r="M22" s="74">
        <f t="shared" si="3"/>
        <v>34646</v>
      </c>
      <c r="N22" s="74">
        <f t="shared" si="4"/>
        <v>19326</v>
      </c>
      <c r="O22" s="74">
        <v>19326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15320</v>
      </c>
      <c r="V22" s="74">
        <f t="shared" si="5"/>
        <v>497527</v>
      </c>
      <c r="W22" s="74">
        <f t="shared" si="6"/>
        <v>48096</v>
      </c>
      <c r="X22" s="74">
        <f t="shared" si="7"/>
        <v>19326</v>
      </c>
      <c r="Y22" s="74">
        <f t="shared" si="8"/>
        <v>0</v>
      </c>
      <c r="Z22" s="74">
        <f t="shared" si="9"/>
        <v>0</v>
      </c>
      <c r="AA22" s="74">
        <f t="shared" si="10"/>
        <v>28630</v>
      </c>
      <c r="AB22" s="75">
        <v>0</v>
      </c>
      <c r="AC22" s="74">
        <f t="shared" si="11"/>
        <v>140</v>
      </c>
      <c r="AD22" s="74">
        <f t="shared" si="12"/>
        <v>449431</v>
      </c>
    </row>
    <row r="23" spans="1:30" s="50" customFormat="1" ht="12" customHeight="1">
      <c r="A23" s="53" t="s">
        <v>313</v>
      </c>
      <c r="B23" s="54" t="s">
        <v>314</v>
      </c>
      <c r="C23" s="53" t="s">
        <v>315</v>
      </c>
      <c r="D23" s="74">
        <f t="shared" si="1"/>
        <v>29971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29971</v>
      </c>
      <c r="M23" s="74">
        <f t="shared" si="3"/>
        <v>16693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16693</v>
      </c>
      <c r="V23" s="74">
        <f t="shared" si="5"/>
        <v>46664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46664</v>
      </c>
    </row>
    <row r="24" spans="1:30" s="50" customFormat="1" ht="12" customHeight="1">
      <c r="A24" s="53" t="s">
        <v>233</v>
      </c>
      <c r="B24" s="54" t="s">
        <v>316</v>
      </c>
      <c r="C24" s="53" t="s">
        <v>317</v>
      </c>
      <c r="D24" s="74">
        <f t="shared" si="1"/>
        <v>40678</v>
      </c>
      <c r="E24" s="74">
        <f t="shared" si="2"/>
        <v>15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15</v>
      </c>
      <c r="L24" s="74">
        <v>40663</v>
      </c>
      <c r="M24" s="74">
        <f t="shared" si="3"/>
        <v>22658</v>
      </c>
      <c r="N24" s="74">
        <f t="shared" si="4"/>
        <v>12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12</v>
      </c>
      <c r="U24" s="74">
        <v>22646</v>
      </c>
      <c r="V24" s="74">
        <f t="shared" si="5"/>
        <v>63336</v>
      </c>
      <c r="W24" s="74">
        <f t="shared" si="6"/>
        <v>27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27</v>
      </c>
      <c r="AD24" s="74">
        <f t="shared" si="12"/>
        <v>63309</v>
      </c>
    </row>
    <row r="25" spans="1:30" s="50" customFormat="1" ht="12" customHeight="1">
      <c r="A25" s="53" t="s">
        <v>313</v>
      </c>
      <c r="B25" s="54" t="s">
        <v>318</v>
      </c>
      <c r="C25" s="53" t="s">
        <v>319</v>
      </c>
      <c r="D25" s="74">
        <f t="shared" si="1"/>
        <v>94929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94929</v>
      </c>
      <c r="M25" s="74">
        <f t="shared" si="3"/>
        <v>71800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71800</v>
      </c>
      <c r="V25" s="74">
        <f t="shared" si="5"/>
        <v>166729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166729</v>
      </c>
    </row>
    <row r="26" spans="1:30" s="50" customFormat="1" ht="12" customHeight="1">
      <c r="A26" s="53" t="s">
        <v>233</v>
      </c>
      <c r="B26" s="54" t="s">
        <v>320</v>
      </c>
      <c r="C26" s="53" t="s">
        <v>321</v>
      </c>
      <c r="D26" s="74">
        <f t="shared" si="1"/>
        <v>47372</v>
      </c>
      <c r="E26" s="74">
        <f t="shared" si="2"/>
        <v>6670</v>
      </c>
      <c r="F26" s="74">
        <v>0</v>
      </c>
      <c r="G26" s="74">
        <v>0</v>
      </c>
      <c r="H26" s="74">
        <v>0</v>
      </c>
      <c r="I26" s="74">
        <v>6670</v>
      </c>
      <c r="J26" s="75">
        <v>0</v>
      </c>
      <c r="K26" s="74">
        <v>0</v>
      </c>
      <c r="L26" s="74">
        <v>40702</v>
      </c>
      <c r="M26" s="74">
        <f t="shared" si="3"/>
        <v>36162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36162</v>
      </c>
      <c r="V26" s="74">
        <f t="shared" si="5"/>
        <v>83534</v>
      </c>
      <c r="W26" s="74">
        <f t="shared" si="6"/>
        <v>6670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6670</v>
      </c>
      <c r="AB26" s="75">
        <v>0</v>
      </c>
      <c r="AC26" s="74">
        <f t="shared" si="11"/>
        <v>0</v>
      </c>
      <c r="AD26" s="74">
        <f t="shared" si="12"/>
        <v>76864</v>
      </c>
    </row>
    <row r="27" spans="1:30" s="50" customFormat="1" ht="12" customHeight="1">
      <c r="A27" s="53" t="s">
        <v>313</v>
      </c>
      <c r="B27" s="54" t="s">
        <v>322</v>
      </c>
      <c r="C27" s="53" t="s">
        <v>323</v>
      </c>
      <c r="D27" s="74">
        <f t="shared" si="1"/>
        <v>220990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220990</v>
      </c>
      <c r="M27" s="74">
        <f t="shared" si="3"/>
        <v>33168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33168</v>
      </c>
      <c r="V27" s="74">
        <f t="shared" si="5"/>
        <v>254158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254158</v>
      </c>
    </row>
    <row r="28" spans="1:30" s="50" customFormat="1" ht="12" customHeight="1">
      <c r="A28" s="53" t="s">
        <v>233</v>
      </c>
      <c r="B28" s="54" t="s">
        <v>324</v>
      </c>
      <c r="C28" s="53" t="s">
        <v>325</v>
      </c>
      <c r="D28" s="74">
        <f t="shared" si="1"/>
        <v>1036079</v>
      </c>
      <c r="E28" s="74">
        <f t="shared" si="2"/>
        <v>540783</v>
      </c>
      <c r="F28" s="74">
        <v>88217</v>
      </c>
      <c r="G28" s="74">
        <v>26872</v>
      </c>
      <c r="H28" s="74">
        <v>356500</v>
      </c>
      <c r="I28" s="74">
        <v>57549</v>
      </c>
      <c r="J28" s="75">
        <v>0</v>
      </c>
      <c r="K28" s="74">
        <v>11645</v>
      </c>
      <c r="L28" s="74">
        <v>495296</v>
      </c>
      <c r="M28" s="74">
        <f t="shared" si="3"/>
        <v>252848</v>
      </c>
      <c r="N28" s="74">
        <f t="shared" si="4"/>
        <v>65875</v>
      </c>
      <c r="O28" s="74">
        <v>4954</v>
      </c>
      <c r="P28" s="74">
        <v>3303</v>
      </c>
      <c r="Q28" s="74">
        <v>3700</v>
      </c>
      <c r="R28" s="74">
        <v>53594</v>
      </c>
      <c r="S28" s="75">
        <v>0</v>
      </c>
      <c r="T28" s="74">
        <v>324</v>
      </c>
      <c r="U28" s="74">
        <v>186973</v>
      </c>
      <c r="V28" s="74">
        <f t="shared" si="5"/>
        <v>1288927</v>
      </c>
      <c r="W28" s="74">
        <f t="shared" si="6"/>
        <v>606658</v>
      </c>
      <c r="X28" s="74">
        <f t="shared" si="7"/>
        <v>93171</v>
      </c>
      <c r="Y28" s="74">
        <f t="shared" si="8"/>
        <v>30175</v>
      </c>
      <c r="Z28" s="74">
        <f t="shared" si="9"/>
        <v>360200</v>
      </c>
      <c r="AA28" s="74">
        <f t="shared" si="10"/>
        <v>111143</v>
      </c>
      <c r="AB28" s="75">
        <v>0</v>
      </c>
      <c r="AC28" s="74">
        <f t="shared" si="11"/>
        <v>11969</v>
      </c>
      <c r="AD28" s="74">
        <f t="shared" si="12"/>
        <v>682269</v>
      </c>
    </row>
    <row r="29" spans="1:30" s="50" customFormat="1" ht="12" customHeight="1">
      <c r="A29" s="53" t="s">
        <v>233</v>
      </c>
      <c r="B29" s="54" t="s">
        <v>326</v>
      </c>
      <c r="C29" s="53" t="s">
        <v>327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99375</v>
      </c>
      <c r="N29" s="74">
        <f t="shared" si="4"/>
        <v>94942</v>
      </c>
      <c r="O29" s="74">
        <v>0</v>
      </c>
      <c r="P29" s="74">
        <v>0</v>
      </c>
      <c r="Q29" s="74">
        <v>0</v>
      </c>
      <c r="R29" s="74">
        <v>86447</v>
      </c>
      <c r="S29" s="75">
        <v>114280</v>
      </c>
      <c r="T29" s="74">
        <v>8495</v>
      </c>
      <c r="U29" s="74">
        <v>4433</v>
      </c>
      <c r="V29" s="74">
        <f t="shared" si="5"/>
        <v>99375</v>
      </c>
      <c r="W29" s="74">
        <f t="shared" si="6"/>
        <v>94942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86447</v>
      </c>
      <c r="AB29" s="75">
        <f aca="true" t="shared" si="13" ref="AB29:AB40">+SUM(J29,S29)</f>
        <v>114280</v>
      </c>
      <c r="AC29" s="74">
        <f t="shared" si="11"/>
        <v>8495</v>
      </c>
      <c r="AD29" s="74">
        <f t="shared" si="12"/>
        <v>4433</v>
      </c>
    </row>
    <row r="30" spans="1:30" s="50" customFormat="1" ht="12" customHeight="1">
      <c r="A30" s="53" t="s">
        <v>233</v>
      </c>
      <c r="B30" s="54" t="s">
        <v>328</v>
      </c>
      <c r="C30" s="53" t="s">
        <v>329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115474</v>
      </c>
      <c r="N30" s="74">
        <f t="shared" si="4"/>
        <v>74297</v>
      </c>
      <c r="O30" s="74">
        <v>0</v>
      </c>
      <c r="P30" s="74">
        <v>0</v>
      </c>
      <c r="Q30" s="74">
        <v>0</v>
      </c>
      <c r="R30" s="74">
        <v>0</v>
      </c>
      <c r="S30" s="75">
        <v>100200</v>
      </c>
      <c r="T30" s="74">
        <v>74297</v>
      </c>
      <c r="U30" s="74">
        <v>41177</v>
      </c>
      <c r="V30" s="74">
        <f t="shared" si="5"/>
        <v>115474</v>
      </c>
      <c r="W30" s="74">
        <f t="shared" si="6"/>
        <v>74297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f t="shared" si="13"/>
        <v>100200</v>
      </c>
      <c r="AC30" s="74">
        <f t="shared" si="11"/>
        <v>74297</v>
      </c>
      <c r="AD30" s="74">
        <f t="shared" si="12"/>
        <v>41177</v>
      </c>
    </row>
    <row r="31" spans="1:30" s="50" customFormat="1" ht="12" customHeight="1">
      <c r="A31" s="53" t="s">
        <v>233</v>
      </c>
      <c r="B31" s="54" t="s">
        <v>330</v>
      </c>
      <c r="C31" s="53" t="s">
        <v>331</v>
      </c>
      <c r="D31" s="74">
        <f t="shared" si="1"/>
        <v>136669</v>
      </c>
      <c r="E31" s="74">
        <f t="shared" si="2"/>
        <v>128048</v>
      </c>
      <c r="F31" s="74">
        <v>0</v>
      </c>
      <c r="G31" s="74">
        <v>1284</v>
      </c>
      <c r="H31" s="74">
        <v>0</v>
      </c>
      <c r="I31" s="74">
        <v>43698</v>
      </c>
      <c r="J31" s="75">
        <v>295388</v>
      </c>
      <c r="K31" s="74">
        <v>83066</v>
      </c>
      <c r="L31" s="74">
        <v>8621</v>
      </c>
      <c r="M31" s="74">
        <f t="shared" si="3"/>
        <v>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0</v>
      </c>
      <c r="V31" s="74">
        <f t="shared" si="5"/>
        <v>136669</v>
      </c>
      <c r="W31" s="74">
        <f t="shared" si="6"/>
        <v>128048</v>
      </c>
      <c r="X31" s="74">
        <f t="shared" si="7"/>
        <v>0</v>
      </c>
      <c r="Y31" s="74">
        <f t="shared" si="8"/>
        <v>1284</v>
      </c>
      <c r="Z31" s="74">
        <f t="shared" si="9"/>
        <v>0</v>
      </c>
      <c r="AA31" s="74">
        <f t="shared" si="10"/>
        <v>43698</v>
      </c>
      <c r="AB31" s="75">
        <f t="shared" si="13"/>
        <v>295388</v>
      </c>
      <c r="AC31" s="74">
        <f t="shared" si="11"/>
        <v>83066</v>
      </c>
      <c r="AD31" s="74">
        <f t="shared" si="12"/>
        <v>8621</v>
      </c>
    </row>
    <row r="32" spans="1:30" s="50" customFormat="1" ht="12" customHeight="1">
      <c r="A32" s="53" t="s">
        <v>233</v>
      </c>
      <c r="B32" s="54" t="s">
        <v>332</v>
      </c>
      <c r="C32" s="53" t="s">
        <v>333</v>
      </c>
      <c r="D32" s="74">
        <f t="shared" si="1"/>
        <v>130235</v>
      </c>
      <c r="E32" s="74">
        <f t="shared" si="2"/>
        <v>89419</v>
      </c>
      <c r="F32" s="74">
        <v>0</v>
      </c>
      <c r="G32" s="74">
        <v>0</v>
      </c>
      <c r="H32" s="74">
        <v>0</v>
      </c>
      <c r="I32" s="74">
        <v>89419</v>
      </c>
      <c r="J32" s="75">
        <v>111734</v>
      </c>
      <c r="K32" s="74">
        <v>0</v>
      </c>
      <c r="L32" s="74">
        <v>40816</v>
      </c>
      <c r="M32" s="74">
        <f t="shared" si="3"/>
        <v>130107</v>
      </c>
      <c r="N32" s="74">
        <f t="shared" si="4"/>
        <v>117917</v>
      </c>
      <c r="O32" s="74">
        <v>0</v>
      </c>
      <c r="P32" s="74">
        <v>0</v>
      </c>
      <c r="Q32" s="74">
        <v>0</v>
      </c>
      <c r="R32" s="74">
        <v>117917</v>
      </c>
      <c r="S32" s="75">
        <v>62235</v>
      </c>
      <c r="T32" s="74">
        <v>0</v>
      </c>
      <c r="U32" s="74">
        <v>12190</v>
      </c>
      <c r="V32" s="74">
        <f t="shared" si="5"/>
        <v>260342</v>
      </c>
      <c r="W32" s="74">
        <f t="shared" si="6"/>
        <v>207336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207336</v>
      </c>
      <c r="AB32" s="75">
        <f t="shared" si="13"/>
        <v>173969</v>
      </c>
      <c r="AC32" s="74">
        <f t="shared" si="11"/>
        <v>0</v>
      </c>
      <c r="AD32" s="74">
        <f t="shared" si="12"/>
        <v>53006</v>
      </c>
    </row>
    <row r="33" spans="1:30" s="50" customFormat="1" ht="12" customHeight="1">
      <c r="A33" s="53" t="s">
        <v>233</v>
      </c>
      <c r="B33" s="54" t="s">
        <v>334</v>
      </c>
      <c r="C33" s="53" t="s">
        <v>335</v>
      </c>
      <c r="D33" s="74">
        <f t="shared" si="1"/>
        <v>40241</v>
      </c>
      <c r="E33" s="74">
        <f t="shared" si="2"/>
        <v>12477</v>
      </c>
      <c r="F33" s="74">
        <v>0</v>
      </c>
      <c r="G33" s="74">
        <v>0</v>
      </c>
      <c r="H33" s="74">
        <v>0</v>
      </c>
      <c r="I33" s="74">
        <v>12477</v>
      </c>
      <c r="J33" s="75">
        <v>145129</v>
      </c>
      <c r="K33" s="74">
        <v>0</v>
      </c>
      <c r="L33" s="74">
        <v>27764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40241</v>
      </c>
      <c r="W33" s="74">
        <f t="shared" si="6"/>
        <v>12477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12477</v>
      </c>
      <c r="AB33" s="75">
        <f t="shared" si="13"/>
        <v>145129</v>
      </c>
      <c r="AC33" s="74">
        <f t="shared" si="11"/>
        <v>0</v>
      </c>
      <c r="AD33" s="74">
        <f t="shared" si="12"/>
        <v>27764</v>
      </c>
    </row>
    <row r="34" spans="1:30" s="50" customFormat="1" ht="12" customHeight="1">
      <c r="A34" s="53" t="s">
        <v>233</v>
      </c>
      <c r="B34" s="54" t="s">
        <v>336</v>
      </c>
      <c r="C34" s="53" t="s">
        <v>337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111691</v>
      </c>
      <c r="K34" s="74">
        <v>0</v>
      </c>
      <c r="L34" s="74">
        <v>0</v>
      </c>
      <c r="M34" s="74">
        <f t="shared" si="3"/>
        <v>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0</v>
      </c>
      <c r="V34" s="74">
        <f t="shared" si="5"/>
        <v>0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f t="shared" si="13"/>
        <v>111691</v>
      </c>
      <c r="AC34" s="74">
        <f t="shared" si="11"/>
        <v>0</v>
      </c>
      <c r="AD34" s="74">
        <f t="shared" si="12"/>
        <v>0</v>
      </c>
    </row>
    <row r="35" spans="1:30" s="50" customFormat="1" ht="12" customHeight="1">
      <c r="A35" s="53" t="s">
        <v>233</v>
      </c>
      <c r="B35" s="54" t="s">
        <v>338</v>
      </c>
      <c r="C35" s="53" t="s">
        <v>339</v>
      </c>
      <c r="D35" s="74">
        <f t="shared" si="1"/>
        <v>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0</v>
      </c>
      <c r="M35" s="74">
        <f t="shared" si="3"/>
        <v>7019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120784</v>
      </c>
      <c r="T35" s="74">
        <v>0</v>
      </c>
      <c r="U35" s="74">
        <v>7019</v>
      </c>
      <c r="V35" s="74">
        <f t="shared" si="5"/>
        <v>7019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f t="shared" si="13"/>
        <v>120784</v>
      </c>
      <c r="AC35" s="74">
        <f t="shared" si="11"/>
        <v>0</v>
      </c>
      <c r="AD35" s="74">
        <f t="shared" si="12"/>
        <v>7019</v>
      </c>
    </row>
    <row r="36" spans="1:30" s="50" customFormat="1" ht="12" customHeight="1">
      <c r="A36" s="53" t="s">
        <v>233</v>
      </c>
      <c r="B36" s="54" t="s">
        <v>340</v>
      </c>
      <c r="C36" s="53" t="s">
        <v>341</v>
      </c>
      <c r="D36" s="74">
        <f t="shared" si="1"/>
        <v>133433</v>
      </c>
      <c r="E36" s="74">
        <f t="shared" si="2"/>
        <v>59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59</v>
      </c>
      <c r="L36" s="74">
        <v>133374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133433</v>
      </c>
      <c r="W36" s="74">
        <f t="shared" si="6"/>
        <v>59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f t="shared" si="13"/>
        <v>0</v>
      </c>
      <c r="AC36" s="74">
        <f t="shared" si="11"/>
        <v>59</v>
      </c>
      <c r="AD36" s="74">
        <f t="shared" si="12"/>
        <v>133374</v>
      </c>
    </row>
    <row r="37" spans="1:30" s="50" customFormat="1" ht="12" customHeight="1">
      <c r="A37" s="53" t="s">
        <v>233</v>
      </c>
      <c r="B37" s="54" t="s">
        <v>342</v>
      </c>
      <c r="C37" s="53" t="s">
        <v>343</v>
      </c>
      <c r="D37" s="74">
        <f t="shared" si="1"/>
        <v>18560</v>
      </c>
      <c r="E37" s="74">
        <f t="shared" si="2"/>
        <v>482</v>
      </c>
      <c r="F37" s="74">
        <v>0</v>
      </c>
      <c r="G37" s="74">
        <v>0</v>
      </c>
      <c r="H37" s="74">
        <v>0</v>
      </c>
      <c r="I37" s="74">
        <v>0</v>
      </c>
      <c r="J37" s="75">
        <v>31226</v>
      </c>
      <c r="K37" s="74">
        <v>482</v>
      </c>
      <c r="L37" s="74">
        <v>18078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18560</v>
      </c>
      <c r="W37" s="74">
        <f t="shared" si="6"/>
        <v>482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f t="shared" si="13"/>
        <v>31226</v>
      </c>
      <c r="AC37" s="74">
        <f t="shared" si="11"/>
        <v>482</v>
      </c>
      <c r="AD37" s="74">
        <f t="shared" si="12"/>
        <v>18078</v>
      </c>
    </row>
    <row r="38" spans="1:30" s="50" customFormat="1" ht="12" customHeight="1">
      <c r="A38" s="53" t="s">
        <v>233</v>
      </c>
      <c r="B38" s="54" t="s">
        <v>344</v>
      </c>
      <c r="C38" s="53" t="s">
        <v>345</v>
      </c>
      <c r="D38" s="74">
        <f t="shared" si="1"/>
        <v>916290</v>
      </c>
      <c r="E38" s="74">
        <f t="shared" si="2"/>
        <v>520380</v>
      </c>
      <c r="F38" s="74">
        <v>0</v>
      </c>
      <c r="G38" s="74">
        <v>0</v>
      </c>
      <c r="H38" s="74">
        <v>0</v>
      </c>
      <c r="I38" s="74">
        <v>178304</v>
      </c>
      <c r="J38" s="75">
        <v>1450000</v>
      </c>
      <c r="K38" s="74">
        <v>342076</v>
      </c>
      <c r="L38" s="74">
        <v>395910</v>
      </c>
      <c r="M38" s="74">
        <f t="shared" si="3"/>
        <v>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0</v>
      </c>
      <c r="V38" s="74">
        <f t="shared" si="5"/>
        <v>916290</v>
      </c>
      <c r="W38" s="74">
        <f t="shared" si="6"/>
        <v>520380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178304</v>
      </c>
      <c r="AB38" s="75">
        <f t="shared" si="13"/>
        <v>1450000</v>
      </c>
      <c r="AC38" s="74">
        <f t="shared" si="11"/>
        <v>342076</v>
      </c>
      <c r="AD38" s="74">
        <f t="shared" si="12"/>
        <v>395910</v>
      </c>
    </row>
    <row r="39" spans="1:30" s="50" customFormat="1" ht="12" customHeight="1">
      <c r="A39" s="53" t="s">
        <v>233</v>
      </c>
      <c r="B39" s="54" t="s">
        <v>346</v>
      </c>
      <c r="C39" s="53" t="s">
        <v>347</v>
      </c>
      <c r="D39" s="74">
        <f t="shared" si="1"/>
        <v>34692</v>
      </c>
      <c r="E39" s="74">
        <f t="shared" si="2"/>
        <v>19177</v>
      </c>
      <c r="F39" s="74">
        <v>0</v>
      </c>
      <c r="G39" s="74">
        <v>0</v>
      </c>
      <c r="H39" s="74">
        <v>0</v>
      </c>
      <c r="I39" s="74">
        <v>12280</v>
      </c>
      <c r="J39" s="75">
        <v>581150</v>
      </c>
      <c r="K39" s="74">
        <v>6897</v>
      </c>
      <c r="L39" s="74">
        <v>15515</v>
      </c>
      <c r="M39" s="74">
        <f t="shared" si="3"/>
        <v>2606</v>
      </c>
      <c r="N39" s="74">
        <f t="shared" si="4"/>
        <v>2606</v>
      </c>
      <c r="O39" s="74">
        <v>0</v>
      </c>
      <c r="P39" s="74">
        <v>0</v>
      </c>
      <c r="Q39" s="74">
        <v>0</v>
      </c>
      <c r="R39" s="74">
        <v>0</v>
      </c>
      <c r="S39" s="75">
        <v>366895</v>
      </c>
      <c r="T39" s="74">
        <v>2606</v>
      </c>
      <c r="U39" s="74">
        <v>0</v>
      </c>
      <c r="V39" s="74">
        <f t="shared" si="5"/>
        <v>37298</v>
      </c>
      <c r="W39" s="74">
        <f t="shared" si="6"/>
        <v>21783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12280</v>
      </c>
      <c r="AB39" s="75">
        <f t="shared" si="13"/>
        <v>948045</v>
      </c>
      <c r="AC39" s="74">
        <f t="shared" si="11"/>
        <v>9503</v>
      </c>
      <c r="AD39" s="74">
        <f t="shared" si="12"/>
        <v>15515</v>
      </c>
    </row>
    <row r="40" spans="1:30" s="50" customFormat="1" ht="12" customHeight="1">
      <c r="A40" s="53" t="s">
        <v>233</v>
      </c>
      <c r="B40" s="54" t="s">
        <v>348</v>
      </c>
      <c r="C40" s="53" t="s">
        <v>349</v>
      </c>
      <c r="D40" s="74">
        <f t="shared" si="1"/>
        <v>136348</v>
      </c>
      <c r="E40" s="74">
        <f t="shared" si="2"/>
        <v>128411</v>
      </c>
      <c r="F40" s="74">
        <v>45318</v>
      </c>
      <c r="G40" s="74">
        <v>0</v>
      </c>
      <c r="H40" s="74">
        <v>73500</v>
      </c>
      <c r="I40" s="74">
        <v>9593</v>
      </c>
      <c r="J40" s="75">
        <v>225762</v>
      </c>
      <c r="K40" s="74">
        <v>0</v>
      </c>
      <c r="L40" s="74">
        <v>7937</v>
      </c>
      <c r="M40" s="74">
        <f t="shared" si="3"/>
        <v>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0</v>
      </c>
      <c r="V40" s="74">
        <f t="shared" si="5"/>
        <v>136348</v>
      </c>
      <c r="W40" s="74">
        <f t="shared" si="6"/>
        <v>128411</v>
      </c>
      <c r="X40" s="74">
        <f t="shared" si="7"/>
        <v>45318</v>
      </c>
      <c r="Y40" s="74">
        <f t="shared" si="8"/>
        <v>0</v>
      </c>
      <c r="Z40" s="74">
        <f t="shared" si="9"/>
        <v>73500</v>
      </c>
      <c r="AA40" s="74">
        <f t="shared" si="10"/>
        <v>9593</v>
      </c>
      <c r="AB40" s="75">
        <f t="shared" si="13"/>
        <v>225762</v>
      </c>
      <c r="AC40" s="74">
        <f t="shared" si="11"/>
        <v>0</v>
      </c>
      <c r="AD40" s="74">
        <f t="shared" si="12"/>
        <v>7937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350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351</v>
      </c>
      <c r="B2" s="147" t="s">
        <v>352</v>
      </c>
      <c r="C2" s="153" t="s">
        <v>353</v>
      </c>
      <c r="D2" s="132" t="s">
        <v>354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355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356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357</v>
      </c>
      <c r="E3" s="80"/>
      <c r="F3" s="80"/>
      <c r="G3" s="80"/>
      <c r="H3" s="80"/>
      <c r="I3" s="80"/>
      <c r="J3" s="80"/>
      <c r="K3" s="85"/>
      <c r="L3" s="81" t="s">
        <v>358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359</v>
      </c>
      <c r="AE3" s="90" t="s">
        <v>360</v>
      </c>
      <c r="AF3" s="134" t="s">
        <v>357</v>
      </c>
      <c r="AG3" s="80"/>
      <c r="AH3" s="80"/>
      <c r="AI3" s="80"/>
      <c r="AJ3" s="80"/>
      <c r="AK3" s="80"/>
      <c r="AL3" s="80"/>
      <c r="AM3" s="85"/>
      <c r="AN3" s="81" t="s">
        <v>358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359</v>
      </c>
      <c r="BG3" s="90" t="s">
        <v>360</v>
      </c>
      <c r="BH3" s="134" t="s">
        <v>357</v>
      </c>
      <c r="BI3" s="80"/>
      <c r="BJ3" s="80"/>
      <c r="BK3" s="80"/>
      <c r="BL3" s="80"/>
      <c r="BM3" s="80"/>
      <c r="BN3" s="80"/>
      <c r="BO3" s="85"/>
      <c r="BP3" s="81" t="s">
        <v>358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359</v>
      </c>
      <c r="CI3" s="90" t="s">
        <v>360</v>
      </c>
    </row>
    <row r="4" spans="1:87" s="45" customFormat="1" ht="13.5" customHeight="1">
      <c r="A4" s="148"/>
      <c r="B4" s="148"/>
      <c r="C4" s="154"/>
      <c r="D4" s="90" t="s">
        <v>360</v>
      </c>
      <c r="E4" s="95" t="s">
        <v>361</v>
      </c>
      <c r="F4" s="89"/>
      <c r="G4" s="93"/>
      <c r="H4" s="80"/>
      <c r="I4" s="94"/>
      <c r="J4" s="135" t="s">
        <v>362</v>
      </c>
      <c r="K4" s="145" t="s">
        <v>363</v>
      </c>
      <c r="L4" s="90" t="s">
        <v>360</v>
      </c>
      <c r="M4" s="134" t="s">
        <v>364</v>
      </c>
      <c r="N4" s="87"/>
      <c r="O4" s="87"/>
      <c r="P4" s="87"/>
      <c r="Q4" s="88"/>
      <c r="R4" s="134" t="s">
        <v>365</v>
      </c>
      <c r="S4" s="80"/>
      <c r="T4" s="80"/>
      <c r="U4" s="94"/>
      <c r="V4" s="95" t="s">
        <v>366</v>
      </c>
      <c r="W4" s="134" t="s">
        <v>367</v>
      </c>
      <c r="X4" s="86"/>
      <c r="Y4" s="87"/>
      <c r="Z4" s="87"/>
      <c r="AA4" s="88"/>
      <c r="AB4" s="95" t="s">
        <v>368</v>
      </c>
      <c r="AC4" s="95" t="s">
        <v>369</v>
      </c>
      <c r="AD4" s="90"/>
      <c r="AE4" s="90"/>
      <c r="AF4" s="90" t="s">
        <v>360</v>
      </c>
      <c r="AG4" s="95" t="s">
        <v>361</v>
      </c>
      <c r="AH4" s="89"/>
      <c r="AI4" s="93"/>
      <c r="AJ4" s="80"/>
      <c r="AK4" s="94"/>
      <c r="AL4" s="135" t="s">
        <v>362</v>
      </c>
      <c r="AM4" s="145" t="s">
        <v>363</v>
      </c>
      <c r="AN4" s="90" t="s">
        <v>360</v>
      </c>
      <c r="AO4" s="134" t="s">
        <v>364</v>
      </c>
      <c r="AP4" s="87"/>
      <c r="AQ4" s="87"/>
      <c r="AR4" s="87"/>
      <c r="AS4" s="88"/>
      <c r="AT4" s="134" t="s">
        <v>365</v>
      </c>
      <c r="AU4" s="80"/>
      <c r="AV4" s="80"/>
      <c r="AW4" s="94"/>
      <c r="AX4" s="95" t="s">
        <v>366</v>
      </c>
      <c r="AY4" s="134" t="s">
        <v>367</v>
      </c>
      <c r="AZ4" s="96"/>
      <c r="BA4" s="96"/>
      <c r="BB4" s="97"/>
      <c r="BC4" s="88"/>
      <c r="BD4" s="95" t="s">
        <v>368</v>
      </c>
      <c r="BE4" s="95" t="s">
        <v>369</v>
      </c>
      <c r="BF4" s="90"/>
      <c r="BG4" s="90"/>
      <c r="BH4" s="90" t="s">
        <v>360</v>
      </c>
      <c r="BI4" s="95" t="s">
        <v>361</v>
      </c>
      <c r="BJ4" s="89"/>
      <c r="BK4" s="93"/>
      <c r="BL4" s="80"/>
      <c r="BM4" s="94"/>
      <c r="BN4" s="135" t="s">
        <v>362</v>
      </c>
      <c r="BO4" s="145" t="s">
        <v>363</v>
      </c>
      <c r="BP4" s="90" t="s">
        <v>360</v>
      </c>
      <c r="BQ4" s="134" t="s">
        <v>364</v>
      </c>
      <c r="BR4" s="87"/>
      <c r="BS4" s="87"/>
      <c r="BT4" s="87"/>
      <c r="BU4" s="88"/>
      <c r="BV4" s="134" t="s">
        <v>365</v>
      </c>
      <c r="BW4" s="80"/>
      <c r="BX4" s="80"/>
      <c r="BY4" s="94"/>
      <c r="BZ4" s="95" t="s">
        <v>366</v>
      </c>
      <c r="CA4" s="134" t="s">
        <v>367</v>
      </c>
      <c r="CB4" s="87"/>
      <c r="CC4" s="87"/>
      <c r="CD4" s="87"/>
      <c r="CE4" s="88"/>
      <c r="CF4" s="95" t="s">
        <v>368</v>
      </c>
      <c r="CG4" s="95" t="s">
        <v>369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360</v>
      </c>
      <c r="F5" s="135" t="s">
        <v>370</v>
      </c>
      <c r="G5" s="135" t="s">
        <v>371</v>
      </c>
      <c r="H5" s="135" t="s">
        <v>372</v>
      </c>
      <c r="I5" s="135" t="s">
        <v>359</v>
      </c>
      <c r="J5" s="98"/>
      <c r="K5" s="146"/>
      <c r="L5" s="90"/>
      <c r="M5" s="90" t="s">
        <v>360</v>
      </c>
      <c r="N5" s="90" t="s">
        <v>373</v>
      </c>
      <c r="O5" s="90" t="s">
        <v>374</v>
      </c>
      <c r="P5" s="90" t="s">
        <v>375</v>
      </c>
      <c r="Q5" s="90" t="s">
        <v>376</v>
      </c>
      <c r="R5" s="90" t="s">
        <v>360</v>
      </c>
      <c r="S5" s="95" t="s">
        <v>377</v>
      </c>
      <c r="T5" s="95" t="s">
        <v>378</v>
      </c>
      <c r="U5" s="95" t="s">
        <v>379</v>
      </c>
      <c r="V5" s="90"/>
      <c r="W5" s="90" t="s">
        <v>360</v>
      </c>
      <c r="X5" s="95" t="s">
        <v>377</v>
      </c>
      <c r="Y5" s="95" t="s">
        <v>378</v>
      </c>
      <c r="Z5" s="95" t="s">
        <v>379</v>
      </c>
      <c r="AA5" s="95" t="s">
        <v>359</v>
      </c>
      <c r="AB5" s="90"/>
      <c r="AC5" s="90"/>
      <c r="AD5" s="90"/>
      <c r="AE5" s="90"/>
      <c r="AF5" s="90"/>
      <c r="AG5" s="90" t="s">
        <v>360</v>
      </c>
      <c r="AH5" s="135" t="s">
        <v>370</v>
      </c>
      <c r="AI5" s="135" t="s">
        <v>371</v>
      </c>
      <c r="AJ5" s="135" t="s">
        <v>372</v>
      </c>
      <c r="AK5" s="135" t="s">
        <v>359</v>
      </c>
      <c r="AL5" s="98"/>
      <c r="AM5" s="146"/>
      <c r="AN5" s="90"/>
      <c r="AO5" s="90" t="s">
        <v>360</v>
      </c>
      <c r="AP5" s="90" t="s">
        <v>373</v>
      </c>
      <c r="AQ5" s="90" t="s">
        <v>374</v>
      </c>
      <c r="AR5" s="90" t="s">
        <v>375</v>
      </c>
      <c r="AS5" s="90" t="s">
        <v>376</v>
      </c>
      <c r="AT5" s="90" t="s">
        <v>360</v>
      </c>
      <c r="AU5" s="95" t="s">
        <v>377</v>
      </c>
      <c r="AV5" s="95" t="s">
        <v>378</v>
      </c>
      <c r="AW5" s="95" t="s">
        <v>379</v>
      </c>
      <c r="AX5" s="90"/>
      <c r="AY5" s="90" t="s">
        <v>360</v>
      </c>
      <c r="AZ5" s="95" t="s">
        <v>377</v>
      </c>
      <c r="BA5" s="95" t="s">
        <v>378</v>
      </c>
      <c r="BB5" s="95" t="s">
        <v>379</v>
      </c>
      <c r="BC5" s="95" t="s">
        <v>359</v>
      </c>
      <c r="BD5" s="90"/>
      <c r="BE5" s="90"/>
      <c r="BF5" s="90"/>
      <c r="BG5" s="90"/>
      <c r="BH5" s="90"/>
      <c r="BI5" s="90" t="s">
        <v>360</v>
      </c>
      <c r="BJ5" s="135" t="s">
        <v>370</v>
      </c>
      <c r="BK5" s="135" t="s">
        <v>371</v>
      </c>
      <c r="BL5" s="135" t="s">
        <v>372</v>
      </c>
      <c r="BM5" s="135" t="s">
        <v>359</v>
      </c>
      <c r="BN5" s="98"/>
      <c r="BO5" s="146"/>
      <c r="BP5" s="90"/>
      <c r="BQ5" s="90" t="s">
        <v>360</v>
      </c>
      <c r="BR5" s="90" t="s">
        <v>373</v>
      </c>
      <c r="BS5" s="90" t="s">
        <v>374</v>
      </c>
      <c r="BT5" s="90" t="s">
        <v>375</v>
      </c>
      <c r="BU5" s="90" t="s">
        <v>376</v>
      </c>
      <c r="BV5" s="90" t="s">
        <v>360</v>
      </c>
      <c r="BW5" s="95" t="s">
        <v>377</v>
      </c>
      <c r="BX5" s="95" t="s">
        <v>378</v>
      </c>
      <c r="BY5" s="95" t="s">
        <v>379</v>
      </c>
      <c r="BZ5" s="90"/>
      <c r="CA5" s="90" t="s">
        <v>360</v>
      </c>
      <c r="CB5" s="95" t="s">
        <v>377</v>
      </c>
      <c r="CC5" s="95" t="s">
        <v>378</v>
      </c>
      <c r="CD5" s="95" t="s">
        <v>379</v>
      </c>
      <c r="CE5" s="95" t="s">
        <v>359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380</v>
      </c>
      <c r="E6" s="101" t="s">
        <v>380</v>
      </c>
      <c r="F6" s="102" t="s">
        <v>380</v>
      </c>
      <c r="G6" s="102" t="s">
        <v>380</v>
      </c>
      <c r="H6" s="102" t="s">
        <v>380</v>
      </c>
      <c r="I6" s="102" t="s">
        <v>380</v>
      </c>
      <c r="J6" s="102" t="s">
        <v>380</v>
      </c>
      <c r="K6" s="102" t="s">
        <v>380</v>
      </c>
      <c r="L6" s="101" t="s">
        <v>380</v>
      </c>
      <c r="M6" s="101" t="s">
        <v>380</v>
      </c>
      <c r="N6" s="101" t="s">
        <v>380</v>
      </c>
      <c r="O6" s="101" t="s">
        <v>380</v>
      </c>
      <c r="P6" s="101" t="s">
        <v>380</v>
      </c>
      <c r="Q6" s="101" t="s">
        <v>380</v>
      </c>
      <c r="R6" s="101" t="s">
        <v>380</v>
      </c>
      <c r="S6" s="101" t="s">
        <v>380</v>
      </c>
      <c r="T6" s="101" t="s">
        <v>380</v>
      </c>
      <c r="U6" s="101" t="s">
        <v>380</v>
      </c>
      <c r="V6" s="101" t="s">
        <v>380</v>
      </c>
      <c r="W6" s="101" t="s">
        <v>380</v>
      </c>
      <c r="X6" s="101" t="s">
        <v>380</v>
      </c>
      <c r="Y6" s="101" t="s">
        <v>380</v>
      </c>
      <c r="Z6" s="101" t="s">
        <v>380</v>
      </c>
      <c r="AA6" s="101" t="s">
        <v>380</v>
      </c>
      <c r="AB6" s="101" t="s">
        <v>380</v>
      </c>
      <c r="AC6" s="101" t="s">
        <v>380</v>
      </c>
      <c r="AD6" s="101" t="s">
        <v>380</v>
      </c>
      <c r="AE6" s="101" t="s">
        <v>380</v>
      </c>
      <c r="AF6" s="101" t="s">
        <v>380</v>
      </c>
      <c r="AG6" s="101" t="s">
        <v>380</v>
      </c>
      <c r="AH6" s="102" t="s">
        <v>380</v>
      </c>
      <c r="AI6" s="102" t="s">
        <v>380</v>
      </c>
      <c r="AJ6" s="102" t="s">
        <v>380</v>
      </c>
      <c r="AK6" s="102" t="s">
        <v>380</v>
      </c>
      <c r="AL6" s="102" t="s">
        <v>380</v>
      </c>
      <c r="AM6" s="102" t="s">
        <v>380</v>
      </c>
      <c r="AN6" s="101" t="s">
        <v>380</v>
      </c>
      <c r="AO6" s="101" t="s">
        <v>380</v>
      </c>
      <c r="AP6" s="101" t="s">
        <v>380</v>
      </c>
      <c r="AQ6" s="101" t="s">
        <v>380</v>
      </c>
      <c r="AR6" s="101" t="s">
        <v>380</v>
      </c>
      <c r="AS6" s="101" t="s">
        <v>380</v>
      </c>
      <c r="AT6" s="101" t="s">
        <v>380</v>
      </c>
      <c r="AU6" s="101" t="s">
        <v>380</v>
      </c>
      <c r="AV6" s="101" t="s">
        <v>380</v>
      </c>
      <c r="AW6" s="101" t="s">
        <v>380</v>
      </c>
      <c r="AX6" s="101" t="s">
        <v>380</v>
      </c>
      <c r="AY6" s="101" t="s">
        <v>380</v>
      </c>
      <c r="AZ6" s="101" t="s">
        <v>380</v>
      </c>
      <c r="BA6" s="101" t="s">
        <v>380</v>
      </c>
      <c r="BB6" s="101" t="s">
        <v>380</v>
      </c>
      <c r="BC6" s="101" t="s">
        <v>380</v>
      </c>
      <c r="BD6" s="101" t="s">
        <v>380</v>
      </c>
      <c r="BE6" s="101" t="s">
        <v>380</v>
      </c>
      <c r="BF6" s="101" t="s">
        <v>380</v>
      </c>
      <c r="BG6" s="101" t="s">
        <v>380</v>
      </c>
      <c r="BH6" s="101" t="s">
        <v>380</v>
      </c>
      <c r="BI6" s="101" t="s">
        <v>380</v>
      </c>
      <c r="BJ6" s="102" t="s">
        <v>380</v>
      </c>
      <c r="BK6" s="102" t="s">
        <v>380</v>
      </c>
      <c r="BL6" s="102" t="s">
        <v>380</v>
      </c>
      <c r="BM6" s="102" t="s">
        <v>380</v>
      </c>
      <c r="BN6" s="102" t="s">
        <v>380</v>
      </c>
      <c r="BO6" s="102" t="s">
        <v>380</v>
      </c>
      <c r="BP6" s="101" t="s">
        <v>380</v>
      </c>
      <c r="BQ6" s="101" t="s">
        <v>380</v>
      </c>
      <c r="BR6" s="102" t="s">
        <v>380</v>
      </c>
      <c r="BS6" s="102" t="s">
        <v>380</v>
      </c>
      <c r="BT6" s="102" t="s">
        <v>380</v>
      </c>
      <c r="BU6" s="102" t="s">
        <v>380</v>
      </c>
      <c r="BV6" s="101" t="s">
        <v>380</v>
      </c>
      <c r="BW6" s="101" t="s">
        <v>380</v>
      </c>
      <c r="BX6" s="101" t="s">
        <v>380</v>
      </c>
      <c r="BY6" s="101" t="s">
        <v>380</v>
      </c>
      <c r="BZ6" s="101" t="s">
        <v>380</v>
      </c>
      <c r="CA6" s="101" t="s">
        <v>380</v>
      </c>
      <c r="CB6" s="101" t="s">
        <v>380</v>
      </c>
      <c r="CC6" s="101" t="s">
        <v>380</v>
      </c>
      <c r="CD6" s="101" t="s">
        <v>380</v>
      </c>
      <c r="CE6" s="101" t="s">
        <v>380</v>
      </c>
      <c r="CF6" s="101" t="s">
        <v>380</v>
      </c>
      <c r="CG6" s="101" t="s">
        <v>380</v>
      </c>
      <c r="CH6" s="101" t="s">
        <v>380</v>
      </c>
      <c r="CI6" s="101" t="s">
        <v>380</v>
      </c>
    </row>
    <row r="7" spans="1:87" s="50" customFormat="1" ht="12" customHeight="1">
      <c r="A7" s="48" t="s">
        <v>381</v>
      </c>
      <c r="B7" s="63" t="s">
        <v>382</v>
      </c>
      <c r="C7" s="48" t="s">
        <v>360</v>
      </c>
      <c r="D7" s="70">
        <f aca="true" t="shared" si="0" ref="D7:AI7">SUM(D8:D40)</f>
        <v>2036868</v>
      </c>
      <c r="E7" s="70">
        <f t="shared" si="0"/>
        <v>1977101</v>
      </c>
      <c r="F7" s="70">
        <f t="shared" si="0"/>
        <v>38386</v>
      </c>
      <c r="G7" s="70">
        <f t="shared" si="0"/>
        <v>1622882</v>
      </c>
      <c r="H7" s="70">
        <f t="shared" si="0"/>
        <v>315833</v>
      </c>
      <c r="I7" s="70">
        <f t="shared" si="0"/>
        <v>0</v>
      </c>
      <c r="J7" s="70">
        <f t="shared" si="0"/>
        <v>59767</v>
      </c>
      <c r="K7" s="70">
        <f t="shared" si="0"/>
        <v>154704</v>
      </c>
      <c r="L7" s="70">
        <f t="shared" si="0"/>
        <v>20058955</v>
      </c>
      <c r="M7" s="70">
        <f t="shared" si="0"/>
        <v>6724838</v>
      </c>
      <c r="N7" s="70">
        <f t="shared" si="0"/>
        <v>3230483</v>
      </c>
      <c r="O7" s="70">
        <f t="shared" si="0"/>
        <v>2534192</v>
      </c>
      <c r="P7" s="70">
        <f t="shared" si="0"/>
        <v>832672</v>
      </c>
      <c r="Q7" s="70">
        <f t="shared" si="0"/>
        <v>127491</v>
      </c>
      <c r="R7" s="70">
        <f t="shared" si="0"/>
        <v>5499102</v>
      </c>
      <c r="S7" s="70">
        <f t="shared" si="0"/>
        <v>376785</v>
      </c>
      <c r="T7" s="70">
        <f t="shared" si="0"/>
        <v>3384158</v>
      </c>
      <c r="U7" s="70">
        <f t="shared" si="0"/>
        <v>1738159</v>
      </c>
      <c r="V7" s="70">
        <f t="shared" si="0"/>
        <v>62909</v>
      </c>
      <c r="W7" s="70">
        <f t="shared" si="0"/>
        <v>7751019</v>
      </c>
      <c r="X7" s="70">
        <f t="shared" si="0"/>
        <v>2867472</v>
      </c>
      <c r="Y7" s="70">
        <f t="shared" si="0"/>
        <v>3706345</v>
      </c>
      <c r="Z7" s="70">
        <f t="shared" si="0"/>
        <v>299806</v>
      </c>
      <c r="AA7" s="70">
        <f t="shared" si="0"/>
        <v>877396</v>
      </c>
      <c r="AB7" s="70">
        <f t="shared" si="0"/>
        <v>3002922</v>
      </c>
      <c r="AC7" s="70">
        <f t="shared" si="0"/>
        <v>21087</v>
      </c>
      <c r="AD7" s="70">
        <f t="shared" si="0"/>
        <v>2310196</v>
      </c>
      <c r="AE7" s="70">
        <f t="shared" si="0"/>
        <v>24406019</v>
      </c>
      <c r="AF7" s="70">
        <f t="shared" si="0"/>
        <v>587160</v>
      </c>
      <c r="AG7" s="70">
        <f t="shared" si="0"/>
        <v>579883</v>
      </c>
      <c r="AH7" s="70">
        <f t="shared" si="0"/>
        <v>3948</v>
      </c>
      <c r="AI7" s="70">
        <f t="shared" si="0"/>
        <v>575935</v>
      </c>
      <c r="AJ7" s="70">
        <f aca="true" t="shared" si="1" ref="AJ7:BO7">SUM(AJ8:AJ40)</f>
        <v>0</v>
      </c>
      <c r="AK7" s="70">
        <f t="shared" si="1"/>
        <v>0</v>
      </c>
      <c r="AL7" s="70">
        <f t="shared" si="1"/>
        <v>7277</v>
      </c>
      <c r="AM7" s="70">
        <f t="shared" si="1"/>
        <v>51739</v>
      </c>
      <c r="AN7" s="70">
        <f t="shared" si="1"/>
        <v>4301853</v>
      </c>
      <c r="AO7" s="70">
        <f t="shared" si="1"/>
        <v>1103899</v>
      </c>
      <c r="AP7" s="70">
        <f t="shared" si="1"/>
        <v>509543</v>
      </c>
      <c r="AQ7" s="70">
        <f t="shared" si="1"/>
        <v>214307</v>
      </c>
      <c r="AR7" s="70">
        <f t="shared" si="1"/>
        <v>365547</v>
      </c>
      <c r="AS7" s="70">
        <f t="shared" si="1"/>
        <v>14502</v>
      </c>
      <c r="AT7" s="70">
        <f t="shared" si="1"/>
        <v>1765955</v>
      </c>
      <c r="AU7" s="70">
        <f t="shared" si="1"/>
        <v>101856</v>
      </c>
      <c r="AV7" s="70">
        <f t="shared" si="1"/>
        <v>1649532</v>
      </c>
      <c r="AW7" s="70">
        <f t="shared" si="1"/>
        <v>14567</v>
      </c>
      <c r="AX7" s="70">
        <f t="shared" si="1"/>
        <v>13942</v>
      </c>
      <c r="AY7" s="70">
        <f t="shared" si="1"/>
        <v>1415636</v>
      </c>
      <c r="AZ7" s="70">
        <f t="shared" si="1"/>
        <v>107727</v>
      </c>
      <c r="BA7" s="70">
        <f t="shared" si="1"/>
        <v>1245085</v>
      </c>
      <c r="BB7" s="70">
        <f t="shared" si="1"/>
        <v>38354</v>
      </c>
      <c r="BC7" s="70">
        <f t="shared" si="1"/>
        <v>24470</v>
      </c>
      <c r="BD7" s="70">
        <f t="shared" si="1"/>
        <v>850018</v>
      </c>
      <c r="BE7" s="70">
        <f t="shared" si="1"/>
        <v>2421</v>
      </c>
      <c r="BF7" s="70">
        <f t="shared" si="1"/>
        <v>316162</v>
      </c>
      <c r="BG7" s="70">
        <f t="shared" si="1"/>
        <v>5205175</v>
      </c>
      <c r="BH7" s="70">
        <f t="shared" si="1"/>
        <v>2624028</v>
      </c>
      <c r="BI7" s="70">
        <f t="shared" si="1"/>
        <v>2556984</v>
      </c>
      <c r="BJ7" s="70">
        <f t="shared" si="1"/>
        <v>42334</v>
      </c>
      <c r="BK7" s="70">
        <f t="shared" si="1"/>
        <v>2198817</v>
      </c>
      <c r="BL7" s="70">
        <f t="shared" si="1"/>
        <v>315833</v>
      </c>
      <c r="BM7" s="70">
        <f t="shared" si="1"/>
        <v>0</v>
      </c>
      <c r="BN7" s="70">
        <f t="shared" si="1"/>
        <v>67044</v>
      </c>
      <c r="BO7" s="70">
        <f t="shared" si="1"/>
        <v>206443</v>
      </c>
      <c r="BP7" s="70">
        <f aca="true" t="shared" si="2" ref="BP7:CU7">SUM(BP8:BP40)</f>
        <v>24360808</v>
      </c>
      <c r="BQ7" s="70">
        <f t="shared" si="2"/>
        <v>7828737</v>
      </c>
      <c r="BR7" s="70">
        <f t="shared" si="2"/>
        <v>3740026</v>
      </c>
      <c r="BS7" s="70">
        <f t="shared" si="2"/>
        <v>2748499</v>
      </c>
      <c r="BT7" s="70">
        <f t="shared" si="2"/>
        <v>1198219</v>
      </c>
      <c r="BU7" s="70">
        <f t="shared" si="2"/>
        <v>141993</v>
      </c>
      <c r="BV7" s="70">
        <f t="shared" si="2"/>
        <v>7265057</v>
      </c>
      <c r="BW7" s="70">
        <f t="shared" si="2"/>
        <v>478641</v>
      </c>
      <c r="BX7" s="70">
        <f t="shared" si="2"/>
        <v>5033690</v>
      </c>
      <c r="BY7" s="70">
        <f t="shared" si="2"/>
        <v>1752726</v>
      </c>
      <c r="BZ7" s="70">
        <f t="shared" si="2"/>
        <v>76851</v>
      </c>
      <c r="CA7" s="70">
        <f t="shared" si="2"/>
        <v>9166655</v>
      </c>
      <c r="CB7" s="70">
        <f t="shared" si="2"/>
        <v>2975199</v>
      </c>
      <c r="CC7" s="70">
        <f t="shared" si="2"/>
        <v>4951430</v>
      </c>
      <c r="CD7" s="70">
        <f t="shared" si="2"/>
        <v>338160</v>
      </c>
      <c r="CE7" s="70">
        <f t="shared" si="2"/>
        <v>901866</v>
      </c>
      <c r="CF7" s="70">
        <f t="shared" si="2"/>
        <v>3852940</v>
      </c>
      <c r="CG7" s="70">
        <f t="shared" si="2"/>
        <v>23508</v>
      </c>
      <c r="CH7" s="70">
        <f t="shared" si="2"/>
        <v>2626358</v>
      </c>
      <c r="CI7" s="70">
        <f t="shared" si="2"/>
        <v>29611194</v>
      </c>
    </row>
    <row r="8" spans="1:87" s="50" customFormat="1" ht="12" customHeight="1">
      <c r="A8" s="51" t="s">
        <v>381</v>
      </c>
      <c r="B8" s="64" t="s">
        <v>383</v>
      </c>
      <c r="C8" s="51" t="s">
        <v>384</v>
      </c>
      <c r="D8" s="72">
        <f aca="true" t="shared" si="3" ref="D8:D40">+SUM(E8,J8)</f>
        <v>774587</v>
      </c>
      <c r="E8" s="72">
        <f aca="true" t="shared" si="4" ref="E8:E40">+SUM(F8:I8)</f>
        <v>774587</v>
      </c>
      <c r="F8" s="72">
        <v>0</v>
      </c>
      <c r="G8" s="72">
        <v>704951</v>
      </c>
      <c r="H8" s="72">
        <v>69636</v>
      </c>
      <c r="I8" s="72">
        <v>0</v>
      </c>
      <c r="J8" s="72">
        <v>0</v>
      </c>
      <c r="K8" s="73">
        <v>0</v>
      </c>
      <c r="L8" s="72">
        <f aca="true" t="shared" si="5" ref="L8:L40">+SUM(M8,R8,V8,W8,AC8)</f>
        <v>6617235</v>
      </c>
      <c r="M8" s="72">
        <f aca="true" t="shared" si="6" ref="M8:M40">+SUM(N8:Q8)</f>
        <v>2593080</v>
      </c>
      <c r="N8" s="72">
        <v>420814</v>
      </c>
      <c r="O8" s="72">
        <v>1826495</v>
      </c>
      <c r="P8" s="72">
        <v>268672</v>
      </c>
      <c r="Q8" s="72">
        <v>77099</v>
      </c>
      <c r="R8" s="72">
        <f aca="true" t="shared" si="7" ref="R8:R40">+SUM(S8:U8)</f>
        <v>2195608</v>
      </c>
      <c r="S8" s="72">
        <v>243423</v>
      </c>
      <c r="T8" s="72">
        <v>369484</v>
      </c>
      <c r="U8" s="72">
        <v>1582701</v>
      </c>
      <c r="V8" s="72">
        <v>29336</v>
      </c>
      <c r="W8" s="72">
        <f aca="true" t="shared" si="8" ref="W8:W40">+SUM(X8:AA8)</f>
        <v>1799211</v>
      </c>
      <c r="X8" s="72">
        <v>804811</v>
      </c>
      <c r="Y8" s="72">
        <v>406954</v>
      </c>
      <c r="Z8" s="72">
        <v>88548</v>
      </c>
      <c r="AA8" s="72">
        <v>498898</v>
      </c>
      <c r="AB8" s="73">
        <v>0</v>
      </c>
      <c r="AC8" s="72">
        <v>0</v>
      </c>
      <c r="AD8" s="72">
        <v>0</v>
      </c>
      <c r="AE8" s="72">
        <f aca="true" t="shared" si="9" ref="AE8:AE40">+SUM(D8,L8,AD8)</f>
        <v>7391822</v>
      </c>
      <c r="AF8" s="72">
        <f aca="true" t="shared" si="10" ref="AF8:AF40">+SUM(AG8,AL8)</f>
        <v>0</v>
      </c>
      <c r="AG8" s="72">
        <f aca="true" t="shared" si="11" ref="AG8:AG40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0">+SUM(AO8,AT8,AX8,AY8,BE8)</f>
        <v>661908</v>
      </c>
      <c r="AO8" s="72">
        <f aca="true" t="shared" si="13" ref="AO8:AO40">+SUM(AP8:AS8)</f>
        <v>79197</v>
      </c>
      <c r="AP8" s="72">
        <v>0</v>
      </c>
      <c r="AQ8" s="72">
        <v>0</v>
      </c>
      <c r="AR8" s="72">
        <v>79197</v>
      </c>
      <c r="AS8" s="72">
        <v>0</v>
      </c>
      <c r="AT8" s="72">
        <f aca="true" t="shared" si="14" ref="AT8:AT40">+SUM(AU8:AW8)</f>
        <v>179936</v>
      </c>
      <c r="AU8" s="72">
        <v>7893</v>
      </c>
      <c r="AV8" s="72">
        <v>172043</v>
      </c>
      <c r="AW8" s="72">
        <v>0</v>
      </c>
      <c r="AX8" s="72">
        <v>0</v>
      </c>
      <c r="AY8" s="72">
        <f aca="true" t="shared" si="15" ref="AY8:AY40">+SUM(AZ8:BC8)</f>
        <v>402775</v>
      </c>
      <c r="AZ8" s="72">
        <v>32113</v>
      </c>
      <c r="BA8" s="72">
        <v>366220</v>
      </c>
      <c r="BB8" s="72">
        <v>0</v>
      </c>
      <c r="BC8" s="72">
        <v>4442</v>
      </c>
      <c r="BD8" s="73">
        <v>58435</v>
      </c>
      <c r="BE8" s="72">
        <v>0</v>
      </c>
      <c r="BF8" s="72">
        <v>64857</v>
      </c>
      <c r="BG8" s="72">
        <f aca="true" t="shared" si="16" ref="BG8:BG40">+SUM(BF8,AN8,AF8)</f>
        <v>726765</v>
      </c>
      <c r="BH8" s="72">
        <f aca="true" t="shared" si="17" ref="BH8:BH28">SUM(D8,AF8)</f>
        <v>774587</v>
      </c>
      <c r="BI8" s="72">
        <f aca="true" t="shared" si="18" ref="BI8:BI28">SUM(E8,AG8)</f>
        <v>774587</v>
      </c>
      <c r="BJ8" s="72">
        <f aca="true" t="shared" si="19" ref="BJ8:BJ28">SUM(F8,AH8)</f>
        <v>0</v>
      </c>
      <c r="BK8" s="72">
        <f aca="true" t="shared" si="20" ref="BK8:BK28">SUM(G8,AI8)</f>
        <v>704951</v>
      </c>
      <c r="BL8" s="72">
        <f aca="true" t="shared" si="21" ref="BL8:BL28">SUM(H8,AJ8)</f>
        <v>69636</v>
      </c>
      <c r="BM8" s="72">
        <f aca="true" t="shared" si="22" ref="BM8:BM28">SUM(I8,AK8)</f>
        <v>0</v>
      </c>
      <c r="BN8" s="72">
        <f aca="true" t="shared" si="23" ref="BN8:BN28">SUM(J8,AL8)</f>
        <v>0</v>
      </c>
      <c r="BO8" s="73">
        <f aca="true" t="shared" si="24" ref="BO8:BO28">SUM(K8,AM8)</f>
        <v>0</v>
      </c>
      <c r="BP8" s="72">
        <f aca="true" t="shared" si="25" ref="BP8:BP28">SUM(L8,AN8)</f>
        <v>7279143</v>
      </c>
      <c r="BQ8" s="72">
        <f aca="true" t="shared" si="26" ref="BQ8:BQ28">SUM(M8,AO8)</f>
        <v>2672277</v>
      </c>
      <c r="BR8" s="72">
        <f aca="true" t="shared" si="27" ref="BR8:BR28">SUM(N8,AP8)</f>
        <v>420814</v>
      </c>
      <c r="BS8" s="72">
        <f aca="true" t="shared" si="28" ref="BS8:BS28">SUM(O8,AQ8)</f>
        <v>1826495</v>
      </c>
      <c r="BT8" s="72">
        <f aca="true" t="shared" si="29" ref="BT8:BT28">SUM(P8,AR8)</f>
        <v>347869</v>
      </c>
      <c r="BU8" s="72">
        <f aca="true" t="shared" si="30" ref="BU8:BU28">SUM(Q8,AS8)</f>
        <v>77099</v>
      </c>
      <c r="BV8" s="72">
        <f aca="true" t="shared" si="31" ref="BV8:BV28">SUM(R8,AT8)</f>
        <v>2375544</v>
      </c>
      <c r="BW8" s="72">
        <f aca="true" t="shared" si="32" ref="BW8:BW28">SUM(S8,AU8)</f>
        <v>251316</v>
      </c>
      <c r="BX8" s="72">
        <f aca="true" t="shared" si="33" ref="BX8:BX28">SUM(T8,AV8)</f>
        <v>541527</v>
      </c>
      <c r="BY8" s="72">
        <f aca="true" t="shared" si="34" ref="BY8:BY28">SUM(U8,AW8)</f>
        <v>1582701</v>
      </c>
      <c r="BZ8" s="72">
        <f aca="true" t="shared" si="35" ref="BZ8:BZ28">SUM(V8,AX8)</f>
        <v>29336</v>
      </c>
      <c r="CA8" s="72">
        <f aca="true" t="shared" si="36" ref="CA8:CA28">SUM(W8,AY8)</f>
        <v>2201986</v>
      </c>
      <c r="CB8" s="72">
        <f aca="true" t="shared" si="37" ref="CB8:CB28">SUM(X8,AZ8)</f>
        <v>836924</v>
      </c>
      <c r="CC8" s="72">
        <f aca="true" t="shared" si="38" ref="CC8:CC28">SUM(Y8,BA8)</f>
        <v>773174</v>
      </c>
      <c r="CD8" s="72">
        <f aca="true" t="shared" si="39" ref="CD8:CD28">SUM(Z8,BB8)</f>
        <v>88548</v>
      </c>
      <c r="CE8" s="72">
        <f aca="true" t="shared" si="40" ref="CE8:CE28">SUM(AA8,BC8)</f>
        <v>503340</v>
      </c>
      <c r="CF8" s="73">
        <f aca="true" t="shared" si="41" ref="CF8:CF28">SUM(AB8,BD8)</f>
        <v>58435</v>
      </c>
      <c r="CG8" s="72">
        <f aca="true" t="shared" si="42" ref="CG8:CG28">SUM(AC8,BE8)</f>
        <v>0</v>
      </c>
      <c r="CH8" s="72">
        <f aca="true" t="shared" si="43" ref="CH8:CH28">SUM(AD8,BF8)</f>
        <v>64857</v>
      </c>
      <c r="CI8" s="72">
        <f aca="true" t="shared" si="44" ref="CI8:CI28">SUM(AE8,BG8)</f>
        <v>8118587</v>
      </c>
    </row>
    <row r="9" spans="1:87" s="50" customFormat="1" ht="12" customHeight="1">
      <c r="A9" s="51" t="s">
        <v>381</v>
      </c>
      <c r="B9" s="64" t="s">
        <v>385</v>
      </c>
      <c r="C9" s="51" t="s">
        <v>386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3245847</v>
      </c>
      <c r="M9" s="72">
        <f t="shared" si="6"/>
        <v>1106283</v>
      </c>
      <c r="N9" s="72">
        <v>637395</v>
      </c>
      <c r="O9" s="72">
        <v>256423</v>
      </c>
      <c r="P9" s="72">
        <v>197812</v>
      </c>
      <c r="Q9" s="72">
        <v>14653</v>
      </c>
      <c r="R9" s="72">
        <f t="shared" si="7"/>
        <v>862917</v>
      </c>
      <c r="S9" s="72">
        <v>16661</v>
      </c>
      <c r="T9" s="72">
        <v>780391</v>
      </c>
      <c r="U9" s="72">
        <v>65865</v>
      </c>
      <c r="V9" s="72">
        <v>4462</v>
      </c>
      <c r="W9" s="72">
        <f t="shared" si="8"/>
        <v>1272185</v>
      </c>
      <c r="X9" s="72">
        <v>412641</v>
      </c>
      <c r="Y9" s="72">
        <v>747511</v>
      </c>
      <c r="Z9" s="72">
        <v>45108</v>
      </c>
      <c r="AA9" s="72">
        <v>66925</v>
      </c>
      <c r="AB9" s="73">
        <v>183198</v>
      </c>
      <c r="AC9" s="72">
        <v>0</v>
      </c>
      <c r="AD9" s="72">
        <v>246984</v>
      </c>
      <c r="AE9" s="72">
        <f t="shared" si="9"/>
        <v>3492831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51739</v>
      </c>
      <c r="AN9" s="72">
        <f t="shared" si="12"/>
        <v>311919</v>
      </c>
      <c r="AO9" s="72">
        <f t="shared" si="13"/>
        <v>65938</v>
      </c>
      <c r="AP9" s="72">
        <v>36632</v>
      </c>
      <c r="AQ9" s="72">
        <v>0</v>
      </c>
      <c r="AR9" s="72">
        <v>29306</v>
      </c>
      <c r="AS9" s="72">
        <v>0</v>
      </c>
      <c r="AT9" s="72">
        <f t="shared" si="14"/>
        <v>187316</v>
      </c>
      <c r="AU9" s="72">
        <v>0</v>
      </c>
      <c r="AV9" s="72">
        <v>187316</v>
      </c>
      <c r="AW9" s="72">
        <v>0</v>
      </c>
      <c r="AX9" s="72">
        <v>0</v>
      </c>
      <c r="AY9" s="72">
        <f t="shared" si="15"/>
        <v>58665</v>
      </c>
      <c r="AZ9" s="72">
        <v>0</v>
      </c>
      <c r="BA9" s="72">
        <v>58665</v>
      </c>
      <c r="BB9" s="72">
        <v>0</v>
      </c>
      <c r="BC9" s="72">
        <v>0</v>
      </c>
      <c r="BD9" s="73">
        <v>15293</v>
      </c>
      <c r="BE9" s="72">
        <v>0</v>
      </c>
      <c r="BF9" s="72">
        <v>0</v>
      </c>
      <c r="BG9" s="72">
        <f t="shared" si="16"/>
        <v>311919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51739</v>
      </c>
      <c r="BP9" s="72">
        <f t="shared" si="25"/>
        <v>3557766</v>
      </c>
      <c r="BQ9" s="72">
        <f t="shared" si="26"/>
        <v>1172221</v>
      </c>
      <c r="BR9" s="72">
        <f t="shared" si="27"/>
        <v>674027</v>
      </c>
      <c r="BS9" s="72">
        <f t="shared" si="28"/>
        <v>256423</v>
      </c>
      <c r="BT9" s="72">
        <f t="shared" si="29"/>
        <v>227118</v>
      </c>
      <c r="BU9" s="72">
        <f t="shared" si="30"/>
        <v>14653</v>
      </c>
      <c r="BV9" s="72">
        <f t="shared" si="31"/>
        <v>1050233</v>
      </c>
      <c r="BW9" s="72">
        <f t="shared" si="32"/>
        <v>16661</v>
      </c>
      <c r="BX9" s="72">
        <f t="shared" si="33"/>
        <v>967707</v>
      </c>
      <c r="BY9" s="72">
        <f t="shared" si="34"/>
        <v>65865</v>
      </c>
      <c r="BZ9" s="72">
        <f t="shared" si="35"/>
        <v>4462</v>
      </c>
      <c r="CA9" s="72">
        <f t="shared" si="36"/>
        <v>1330850</v>
      </c>
      <c r="CB9" s="72">
        <f t="shared" si="37"/>
        <v>412641</v>
      </c>
      <c r="CC9" s="72">
        <f t="shared" si="38"/>
        <v>806176</v>
      </c>
      <c r="CD9" s="72">
        <f t="shared" si="39"/>
        <v>45108</v>
      </c>
      <c r="CE9" s="72">
        <f t="shared" si="40"/>
        <v>66925</v>
      </c>
      <c r="CF9" s="73">
        <f t="shared" si="41"/>
        <v>198491</v>
      </c>
      <c r="CG9" s="72">
        <f t="shared" si="42"/>
        <v>0</v>
      </c>
      <c r="CH9" s="72">
        <f t="shared" si="43"/>
        <v>246984</v>
      </c>
      <c r="CI9" s="72">
        <f t="shared" si="44"/>
        <v>3804750</v>
      </c>
    </row>
    <row r="10" spans="1:87" s="50" customFormat="1" ht="12" customHeight="1">
      <c r="A10" s="51" t="s">
        <v>381</v>
      </c>
      <c r="B10" s="64" t="s">
        <v>387</v>
      </c>
      <c r="C10" s="51" t="s">
        <v>388</v>
      </c>
      <c r="D10" s="72">
        <f t="shared" si="3"/>
        <v>34548</v>
      </c>
      <c r="E10" s="72">
        <f t="shared" si="4"/>
        <v>34548</v>
      </c>
      <c r="F10" s="72">
        <v>34548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241181</v>
      </c>
      <c r="M10" s="72">
        <f t="shared" si="6"/>
        <v>176775</v>
      </c>
      <c r="N10" s="72">
        <v>21372</v>
      </c>
      <c r="O10" s="72">
        <v>155403</v>
      </c>
      <c r="P10" s="72">
        <v>0</v>
      </c>
      <c r="Q10" s="72">
        <v>0</v>
      </c>
      <c r="R10" s="72">
        <f t="shared" si="7"/>
        <v>38185</v>
      </c>
      <c r="S10" s="72">
        <v>38185</v>
      </c>
      <c r="T10" s="72">
        <v>0</v>
      </c>
      <c r="U10" s="72">
        <v>0</v>
      </c>
      <c r="V10" s="72">
        <v>6185</v>
      </c>
      <c r="W10" s="72">
        <f t="shared" si="8"/>
        <v>20036</v>
      </c>
      <c r="X10" s="72">
        <v>0</v>
      </c>
      <c r="Y10" s="72">
        <v>20036</v>
      </c>
      <c r="Z10" s="72">
        <v>0</v>
      </c>
      <c r="AA10" s="72">
        <v>0</v>
      </c>
      <c r="AB10" s="73">
        <v>407345</v>
      </c>
      <c r="AC10" s="72">
        <v>0</v>
      </c>
      <c r="AD10" s="72">
        <v>11090</v>
      </c>
      <c r="AE10" s="72">
        <f t="shared" si="9"/>
        <v>286819</v>
      </c>
      <c r="AF10" s="72">
        <f t="shared" si="10"/>
        <v>5346</v>
      </c>
      <c r="AG10" s="72">
        <f t="shared" si="11"/>
        <v>5346</v>
      </c>
      <c r="AH10" s="72">
        <v>0</v>
      </c>
      <c r="AI10" s="72">
        <v>5346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123001</v>
      </c>
      <c r="AO10" s="72">
        <f t="shared" si="13"/>
        <v>7715</v>
      </c>
      <c r="AP10" s="72">
        <v>7715</v>
      </c>
      <c r="AQ10" s="72">
        <v>0</v>
      </c>
      <c r="AR10" s="72">
        <v>0</v>
      </c>
      <c r="AS10" s="72">
        <v>0</v>
      </c>
      <c r="AT10" s="72">
        <f t="shared" si="14"/>
        <v>74336</v>
      </c>
      <c r="AU10" s="72">
        <v>0</v>
      </c>
      <c r="AV10" s="72">
        <v>74336</v>
      </c>
      <c r="AW10" s="72">
        <v>0</v>
      </c>
      <c r="AX10" s="72">
        <v>0</v>
      </c>
      <c r="AY10" s="72">
        <f t="shared" si="15"/>
        <v>40950</v>
      </c>
      <c r="AZ10" s="72">
        <v>0</v>
      </c>
      <c r="BA10" s="72">
        <v>40950</v>
      </c>
      <c r="BB10" s="72">
        <v>0</v>
      </c>
      <c r="BC10" s="72">
        <v>0</v>
      </c>
      <c r="BD10" s="73">
        <v>58210</v>
      </c>
      <c r="BE10" s="72">
        <v>0</v>
      </c>
      <c r="BF10" s="72"/>
      <c r="BG10" s="72">
        <f t="shared" si="16"/>
        <v>128347</v>
      </c>
      <c r="BH10" s="72">
        <f t="shared" si="17"/>
        <v>39894</v>
      </c>
      <c r="BI10" s="72">
        <f t="shared" si="18"/>
        <v>39894</v>
      </c>
      <c r="BJ10" s="72">
        <f t="shared" si="19"/>
        <v>34548</v>
      </c>
      <c r="BK10" s="72">
        <f t="shared" si="20"/>
        <v>5346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364182</v>
      </c>
      <c r="BQ10" s="72">
        <f t="shared" si="26"/>
        <v>184490</v>
      </c>
      <c r="BR10" s="72">
        <f t="shared" si="27"/>
        <v>29087</v>
      </c>
      <c r="BS10" s="72">
        <f t="shared" si="28"/>
        <v>155403</v>
      </c>
      <c r="BT10" s="72">
        <f t="shared" si="29"/>
        <v>0</v>
      </c>
      <c r="BU10" s="72">
        <f t="shared" si="30"/>
        <v>0</v>
      </c>
      <c r="BV10" s="72">
        <f t="shared" si="31"/>
        <v>112521</v>
      </c>
      <c r="BW10" s="72">
        <f t="shared" si="32"/>
        <v>38185</v>
      </c>
      <c r="BX10" s="72">
        <f t="shared" si="33"/>
        <v>74336</v>
      </c>
      <c r="BY10" s="72">
        <f t="shared" si="34"/>
        <v>0</v>
      </c>
      <c r="BZ10" s="72">
        <f t="shared" si="35"/>
        <v>6185</v>
      </c>
      <c r="CA10" s="72">
        <f t="shared" si="36"/>
        <v>60986</v>
      </c>
      <c r="CB10" s="72">
        <f t="shared" si="37"/>
        <v>0</v>
      </c>
      <c r="CC10" s="72">
        <f t="shared" si="38"/>
        <v>60986</v>
      </c>
      <c r="CD10" s="72">
        <f t="shared" si="39"/>
        <v>0</v>
      </c>
      <c r="CE10" s="72">
        <f t="shared" si="40"/>
        <v>0</v>
      </c>
      <c r="CF10" s="73">
        <f t="shared" si="41"/>
        <v>465555</v>
      </c>
      <c r="CG10" s="72">
        <f t="shared" si="42"/>
        <v>0</v>
      </c>
      <c r="CH10" s="72">
        <f t="shared" si="43"/>
        <v>11090</v>
      </c>
      <c r="CI10" s="72">
        <f t="shared" si="44"/>
        <v>415166</v>
      </c>
    </row>
    <row r="11" spans="1:87" s="50" customFormat="1" ht="12" customHeight="1">
      <c r="A11" s="51" t="s">
        <v>381</v>
      </c>
      <c r="B11" s="64" t="s">
        <v>389</v>
      </c>
      <c r="C11" s="51" t="s">
        <v>390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642462</v>
      </c>
      <c r="M11" s="72">
        <f t="shared" si="6"/>
        <v>94824</v>
      </c>
      <c r="N11" s="72">
        <v>94824</v>
      </c>
      <c r="O11" s="72">
        <v>0</v>
      </c>
      <c r="P11" s="72">
        <v>0</v>
      </c>
      <c r="Q11" s="72">
        <v>0</v>
      </c>
      <c r="R11" s="72">
        <f t="shared" si="7"/>
        <v>4435</v>
      </c>
      <c r="S11" s="72">
        <v>0</v>
      </c>
      <c r="T11" s="72">
        <v>0</v>
      </c>
      <c r="U11" s="72">
        <v>4435</v>
      </c>
      <c r="V11" s="72">
        <v>0</v>
      </c>
      <c r="W11" s="72">
        <f t="shared" si="8"/>
        <v>543203</v>
      </c>
      <c r="X11" s="72">
        <v>307860</v>
      </c>
      <c r="Y11" s="72">
        <v>0</v>
      </c>
      <c r="Z11" s="72">
        <v>15050</v>
      </c>
      <c r="AA11" s="72">
        <v>220293</v>
      </c>
      <c r="AB11" s="73">
        <v>840528</v>
      </c>
      <c r="AC11" s="72">
        <v>0</v>
      </c>
      <c r="AD11" s="72">
        <v>662830</v>
      </c>
      <c r="AE11" s="72">
        <f t="shared" si="9"/>
        <v>1305292</v>
      </c>
      <c r="AF11" s="72">
        <f t="shared" si="10"/>
        <v>37485</v>
      </c>
      <c r="AG11" s="72">
        <f t="shared" si="11"/>
        <v>37485</v>
      </c>
      <c r="AH11" s="72">
        <v>0</v>
      </c>
      <c r="AI11" s="72">
        <v>37485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328486</v>
      </c>
      <c r="AO11" s="72">
        <f t="shared" si="13"/>
        <v>91886</v>
      </c>
      <c r="AP11" s="72">
        <v>91886</v>
      </c>
      <c r="AQ11" s="72">
        <v>0</v>
      </c>
      <c r="AR11" s="72">
        <v>0</v>
      </c>
      <c r="AS11" s="72">
        <v>0</v>
      </c>
      <c r="AT11" s="72">
        <f t="shared" si="14"/>
        <v>178338</v>
      </c>
      <c r="AU11" s="72">
        <v>0</v>
      </c>
      <c r="AV11" s="72">
        <v>178338</v>
      </c>
      <c r="AW11" s="72">
        <v>0</v>
      </c>
      <c r="AX11" s="72">
        <v>0</v>
      </c>
      <c r="AY11" s="72">
        <f t="shared" si="15"/>
        <v>58262</v>
      </c>
      <c r="AZ11" s="72">
        <v>0</v>
      </c>
      <c r="BA11" s="72">
        <v>56477</v>
      </c>
      <c r="BB11" s="72">
        <v>0</v>
      </c>
      <c r="BC11" s="72">
        <v>1785</v>
      </c>
      <c r="BD11" s="73">
        <v>0</v>
      </c>
      <c r="BE11" s="72">
        <v>0</v>
      </c>
      <c r="BF11" s="72">
        <v>51170</v>
      </c>
      <c r="BG11" s="72">
        <f t="shared" si="16"/>
        <v>417141</v>
      </c>
      <c r="BH11" s="72">
        <f t="shared" si="17"/>
        <v>37485</v>
      </c>
      <c r="BI11" s="72">
        <f t="shared" si="18"/>
        <v>37485</v>
      </c>
      <c r="BJ11" s="72">
        <f t="shared" si="19"/>
        <v>0</v>
      </c>
      <c r="BK11" s="72">
        <f t="shared" si="20"/>
        <v>37485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970948</v>
      </c>
      <c r="BQ11" s="72">
        <f t="shared" si="26"/>
        <v>186710</v>
      </c>
      <c r="BR11" s="72">
        <f t="shared" si="27"/>
        <v>186710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182773</v>
      </c>
      <c r="BW11" s="72">
        <f t="shared" si="32"/>
        <v>0</v>
      </c>
      <c r="BX11" s="72">
        <f t="shared" si="33"/>
        <v>178338</v>
      </c>
      <c r="BY11" s="72">
        <f t="shared" si="34"/>
        <v>4435</v>
      </c>
      <c r="BZ11" s="72">
        <f t="shared" si="35"/>
        <v>0</v>
      </c>
      <c r="CA11" s="72">
        <f t="shared" si="36"/>
        <v>601465</v>
      </c>
      <c r="CB11" s="72">
        <f t="shared" si="37"/>
        <v>307860</v>
      </c>
      <c r="CC11" s="72">
        <f t="shared" si="38"/>
        <v>56477</v>
      </c>
      <c r="CD11" s="72">
        <f t="shared" si="39"/>
        <v>15050</v>
      </c>
      <c r="CE11" s="72">
        <f t="shared" si="40"/>
        <v>222078</v>
      </c>
      <c r="CF11" s="73">
        <f t="shared" si="41"/>
        <v>840528</v>
      </c>
      <c r="CG11" s="72">
        <f t="shared" si="42"/>
        <v>0</v>
      </c>
      <c r="CH11" s="72">
        <f t="shared" si="43"/>
        <v>714000</v>
      </c>
      <c r="CI11" s="72">
        <f t="shared" si="44"/>
        <v>1722433</v>
      </c>
    </row>
    <row r="12" spans="1:87" s="50" customFormat="1" ht="12" customHeight="1">
      <c r="A12" s="53" t="s">
        <v>381</v>
      </c>
      <c r="B12" s="54" t="s">
        <v>391</v>
      </c>
      <c r="C12" s="53" t="s">
        <v>392</v>
      </c>
      <c r="D12" s="74">
        <f t="shared" si="3"/>
        <v>189126</v>
      </c>
      <c r="E12" s="74">
        <f t="shared" si="4"/>
        <v>189126</v>
      </c>
      <c r="F12" s="74">
        <v>0</v>
      </c>
      <c r="G12" s="74">
        <v>162309</v>
      </c>
      <c r="H12" s="74">
        <v>26817</v>
      </c>
      <c r="I12" s="74">
        <v>0</v>
      </c>
      <c r="J12" s="74">
        <v>0</v>
      </c>
      <c r="K12" s="75">
        <v>0</v>
      </c>
      <c r="L12" s="74">
        <f t="shared" si="5"/>
        <v>639288</v>
      </c>
      <c r="M12" s="74">
        <f t="shared" si="6"/>
        <v>264551</v>
      </c>
      <c r="N12" s="74">
        <v>51344</v>
      </c>
      <c r="O12" s="74">
        <v>140239</v>
      </c>
      <c r="P12" s="74">
        <v>72968</v>
      </c>
      <c r="Q12" s="74">
        <v>0</v>
      </c>
      <c r="R12" s="74">
        <f t="shared" si="7"/>
        <v>115256</v>
      </c>
      <c r="S12" s="74">
        <v>6688</v>
      </c>
      <c r="T12" s="74">
        <v>105282</v>
      </c>
      <c r="U12" s="74">
        <v>3286</v>
      </c>
      <c r="V12" s="74">
        <v>891</v>
      </c>
      <c r="W12" s="74">
        <f t="shared" si="8"/>
        <v>258590</v>
      </c>
      <c r="X12" s="74">
        <v>109427</v>
      </c>
      <c r="Y12" s="74">
        <v>141600</v>
      </c>
      <c r="Z12" s="74">
        <v>5723</v>
      </c>
      <c r="AA12" s="74">
        <v>1840</v>
      </c>
      <c r="AB12" s="75">
        <v>0</v>
      </c>
      <c r="AC12" s="74">
        <v>0</v>
      </c>
      <c r="AD12" s="74">
        <v>18007</v>
      </c>
      <c r="AE12" s="74">
        <f t="shared" si="9"/>
        <v>846421</v>
      </c>
      <c r="AF12" s="74">
        <f t="shared" si="10"/>
        <v>19635</v>
      </c>
      <c r="AG12" s="74">
        <f t="shared" si="11"/>
        <v>19635</v>
      </c>
      <c r="AH12" s="74">
        <v>0</v>
      </c>
      <c r="AI12" s="74">
        <v>19635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34680</v>
      </c>
      <c r="AO12" s="74">
        <f t="shared" si="13"/>
        <v>18438</v>
      </c>
      <c r="AP12" s="74">
        <v>0</v>
      </c>
      <c r="AQ12" s="74">
        <v>0</v>
      </c>
      <c r="AR12" s="74">
        <v>18438</v>
      </c>
      <c r="AS12" s="74">
        <v>0</v>
      </c>
      <c r="AT12" s="74">
        <f t="shared" si="14"/>
        <v>12631</v>
      </c>
      <c r="AU12" s="74">
        <v>0</v>
      </c>
      <c r="AV12" s="74">
        <v>12631</v>
      </c>
      <c r="AW12" s="74">
        <v>0</v>
      </c>
      <c r="AX12" s="74">
        <v>0</v>
      </c>
      <c r="AY12" s="74">
        <f t="shared" si="15"/>
        <v>3611</v>
      </c>
      <c r="AZ12" s="74">
        <v>0</v>
      </c>
      <c r="BA12" s="74">
        <v>3611</v>
      </c>
      <c r="BB12" s="74">
        <v>0</v>
      </c>
      <c r="BC12" s="74">
        <v>0</v>
      </c>
      <c r="BD12" s="75">
        <v>0</v>
      </c>
      <c r="BE12" s="74">
        <v>0</v>
      </c>
      <c r="BF12" s="74">
        <v>21391</v>
      </c>
      <c r="BG12" s="74">
        <f t="shared" si="16"/>
        <v>75706</v>
      </c>
      <c r="BH12" s="74">
        <f t="shared" si="17"/>
        <v>208761</v>
      </c>
      <c r="BI12" s="74">
        <f t="shared" si="18"/>
        <v>208761</v>
      </c>
      <c r="BJ12" s="74">
        <f t="shared" si="19"/>
        <v>0</v>
      </c>
      <c r="BK12" s="74">
        <f t="shared" si="20"/>
        <v>181944</v>
      </c>
      <c r="BL12" s="74">
        <f t="shared" si="21"/>
        <v>26817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673968</v>
      </c>
      <c r="BQ12" s="74">
        <f t="shared" si="26"/>
        <v>282989</v>
      </c>
      <c r="BR12" s="74">
        <f t="shared" si="27"/>
        <v>51344</v>
      </c>
      <c r="BS12" s="74">
        <f t="shared" si="28"/>
        <v>140239</v>
      </c>
      <c r="BT12" s="74">
        <f t="shared" si="29"/>
        <v>91406</v>
      </c>
      <c r="BU12" s="74">
        <f t="shared" si="30"/>
        <v>0</v>
      </c>
      <c r="BV12" s="74">
        <f t="shared" si="31"/>
        <v>127887</v>
      </c>
      <c r="BW12" s="74">
        <f t="shared" si="32"/>
        <v>6688</v>
      </c>
      <c r="BX12" s="74">
        <f t="shared" si="33"/>
        <v>117913</v>
      </c>
      <c r="BY12" s="74">
        <f t="shared" si="34"/>
        <v>3286</v>
      </c>
      <c r="BZ12" s="74">
        <f t="shared" si="35"/>
        <v>891</v>
      </c>
      <c r="CA12" s="74">
        <f t="shared" si="36"/>
        <v>262201</v>
      </c>
      <c r="CB12" s="74">
        <f t="shared" si="37"/>
        <v>109427</v>
      </c>
      <c r="CC12" s="74">
        <f t="shared" si="38"/>
        <v>145211</v>
      </c>
      <c r="CD12" s="74">
        <f t="shared" si="39"/>
        <v>5723</v>
      </c>
      <c r="CE12" s="74">
        <f t="shared" si="40"/>
        <v>1840</v>
      </c>
      <c r="CF12" s="75">
        <f t="shared" si="41"/>
        <v>0</v>
      </c>
      <c r="CG12" s="74">
        <f t="shared" si="42"/>
        <v>0</v>
      </c>
      <c r="CH12" s="74">
        <f t="shared" si="43"/>
        <v>39398</v>
      </c>
      <c r="CI12" s="74">
        <f t="shared" si="44"/>
        <v>922127</v>
      </c>
    </row>
    <row r="13" spans="1:87" s="50" customFormat="1" ht="12" customHeight="1">
      <c r="A13" s="53" t="s">
        <v>381</v>
      </c>
      <c r="B13" s="54" t="s">
        <v>393</v>
      </c>
      <c r="C13" s="53" t="s">
        <v>394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213667</v>
      </c>
      <c r="M13" s="74">
        <f t="shared" si="6"/>
        <v>15735</v>
      </c>
      <c r="N13" s="74">
        <v>7786</v>
      </c>
      <c r="O13" s="74">
        <v>0</v>
      </c>
      <c r="P13" s="74">
        <v>0</v>
      </c>
      <c r="Q13" s="74">
        <v>7949</v>
      </c>
      <c r="R13" s="74">
        <f t="shared" si="7"/>
        <v>34716</v>
      </c>
      <c r="S13" s="74">
        <v>10711</v>
      </c>
      <c r="T13" s="74">
        <v>12762</v>
      </c>
      <c r="U13" s="74">
        <v>11243</v>
      </c>
      <c r="V13" s="74">
        <v>6953</v>
      </c>
      <c r="W13" s="74">
        <f t="shared" si="8"/>
        <v>156263</v>
      </c>
      <c r="X13" s="74">
        <v>138968</v>
      </c>
      <c r="Y13" s="74">
        <v>17266</v>
      </c>
      <c r="Z13" s="74">
        <v>29</v>
      </c>
      <c r="AA13" s="74">
        <v>0</v>
      </c>
      <c r="AB13" s="75">
        <v>349373</v>
      </c>
      <c r="AC13" s="74">
        <v>0</v>
      </c>
      <c r="AD13" s="74">
        <v>0</v>
      </c>
      <c r="AE13" s="74">
        <f t="shared" si="9"/>
        <v>213667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27280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19153</v>
      </c>
      <c r="AU13" s="74">
        <v>7061</v>
      </c>
      <c r="AV13" s="74">
        <v>12092</v>
      </c>
      <c r="AW13" s="74">
        <v>0</v>
      </c>
      <c r="AX13" s="74">
        <v>0</v>
      </c>
      <c r="AY13" s="74">
        <f t="shared" si="15"/>
        <v>8127</v>
      </c>
      <c r="AZ13" s="74">
        <v>0</v>
      </c>
      <c r="BA13" s="74">
        <v>8127</v>
      </c>
      <c r="BB13" s="74">
        <v>0</v>
      </c>
      <c r="BC13" s="74">
        <v>0</v>
      </c>
      <c r="BD13" s="75">
        <v>220568</v>
      </c>
      <c r="BE13" s="74">
        <v>0</v>
      </c>
      <c r="BF13" s="74">
        <v>0</v>
      </c>
      <c r="BG13" s="74">
        <f t="shared" si="16"/>
        <v>27280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240947</v>
      </c>
      <c r="BQ13" s="74">
        <f t="shared" si="26"/>
        <v>15735</v>
      </c>
      <c r="BR13" s="74">
        <f t="shared" si="27"/>
        <v>7786</v>
      </c>
      <c r="BS13" s="74">
        <f t="shared" si="28"/>
        <v>0</v>
      </c>
      <c r="BT13" s="74">
        <f t="shared" si="29"/>
        <v>0</v>
      </c>
      <c r="BU13" s="74">
        <f t="shared" si="30"/>
        <v>7949</v>
      </c>
      <c r="BV13" s="74">
        <f t="shared" si="31"/>
        <v>53869</v>
      </c>
      <c r="BW13" s="74">
        <f t="shared" si="32"/>
        <v>17772</v>
      </c>
      <c r="BX13" s="74">
        <f t="shared" si="33"/>
        <v>24854</v>
      </c>
      <c r="BY13" s="74">
        <f t="shared" si="34"/>
        <v>11243</v>
      </c>
      <c r="BZ13" s="74">
        <f t="shared" si="35"/>
        <v>6953</v>
      </c>
      <c r="CA13" s="74">
        <f t="shared" si="36"/>
        <v>164390</v>
      </c>
      <c r="CB13" s="74">
        <f t="shared" si="37"/>
        <v>138968</v>
      </c>
      <c r="CC13" s="74">
        <f t="shared" si="38"/>
        <v>25393</v>
      </c>
      <c r="CD13" s="74">
        <f t="shared" si="39"/>
        <v>29</v>
      </c>
      <c r="CE13" s="74">
        <f t="shared" si="40"/>
        <v>0</v>
      </c>
      <c r="CF13" s="75">
        <f t="shared" si="41"/>
        <v>569941</v>
      </c>
      <c r="CG13" s="74">
        <f t="shared" si="42"/>
        <v>0</v>
      </c>
      <c r="CH13" s="74">
        <f t="shared" si="43"/>
        <v>0</v>
      </c>
      <c r="CI13" s="74">
        <f t="shared" si="44"/>
        <v>240947</v>
      </c>
    </row>
    <row r="14" spans="1:87" s="50" customFormat="1" ht="12" customHeight="1">
      <c r="A14" s="53" t="s">
        <v>381</v>
      </c>
      <c r="B14" s="54" t="s">
        <v>395</v>
      </c>
      <c r="C14" s="53" t="s">
        <v>396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246603</v>
      </c>
      <c r="M14" s="74">
        <f t="shared" si="6"/>
        <v>44347</v>
      </c>
      <c r="N14" s="74">
        <v>41560</v>
      </c>
      <c r="O14" s="74">
        <v>2787</v>
      </c>
      <c r="P14" s="74">
        <v>0</v>
      </c>
      <c r="Q14" s="74">
        <v>0</v>
      </c>
      <c r="R14" s="74">
        <f t="shared" si="7"/>
        <v>15677</v>
      </c>
      <c r="S14" s="74">
        <v>5984</v>
      </c>
      <c r="T14" s="74">
        <v>8620</v>
      </c>
      <c r="U14" s="74">
        <v>1073</v>
      </c>
      <c r="V14" s="74">
        <v>723</v>
      </c>
      <c r="W14" s="74">
        <f t="shared" si="8"/>
        <v>185856</v>
      </c>
      <c r="X14" s="74">
        <v>137948</v>
      </c>
      <c r="Y14" s="74">
        <v>0</v>
      </c>
      <c r="Z14" s="74">
        <v>47908</v>
      </c>
      <c r="AA14" s="74">
        <v>0</v>
      </c>
      <c r="AB14" s="75">
        <v>231777</v>
      </c>
      <c r="AC14" s="74">
        <v>0</v>
      </c>
      <c r="AD14" s="74">
        <v>0</v>
      </c>
      <c r="AE14" s="74">
        <f t="shared" si="9"/>
        <v>246603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28566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6917</v>
      </c>
      <c r="AU14" s="74">
        <v>5009</v>
      </c>
      <c r="AV14" s="74">
        <v>791</v>
      </c>
      <c r="AW14" s="74">
        <v>1117</v>
      </c>
      <c r="AX14" s="74">
        <v>0</v>
      </c>
      <c r="AY14" s="74">
        <f t="shared" si="15"/>
        <v>21649</v>
      </c>
      <c r="AZ14" s="74">
        <v>0</v>
      </c>
      <c r="BA14" s="74">
        <v>164</v>
      </c>
      <c r="BB14" s="74">
        <v>21485</v>
      </c>
      <c r="BC14" s="74">
        <v>0</v>
      </c>
      <c r="BD14" s="75">
        <v>146327</v>
      </c>
      <c r="BE14" s="74">
        <v>0</v>
      </c>
      <c r="BF14" s="74">
        <v>0</v>
      </c>
      <c r="BG14" s="74">
        <f t="shared" si="16"/>
        <v>28566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275169</v>
      </c>
      <c r="BQ14" s="74">
        <f t="shared" si="26"/>
        <v>44347</v>
      </c>
      <c r="BR14" s="74">
        <f t="shared" si="27"/>
        <v>41560</v>
      </c>
      <c r="BS14" s="74">
        <f t="shared" si="28"/>
        <v>2787</v>
      </c>
      <c r="BT14" s="74">
        <f t="shared" si="29"/>
        <v>0</v>
      </c>
      <c r="BU14" s="74">
        <f t="shared" si="30"/>
        <v>0</v>
      </c>
      <c r="BV14" s="74">
        <f t="shared" si="31"/>
        <v>22594</v>
      </c>
      <c r="BW14" s="74">
        <f t="shared" si="32"/>
        <v>10993</v>
      </c>
      <c r="BX14" s="74">
        <f t="shared" si="33"/>
        <v>9411</v>
      </c>
      <c r="BY14" s="74">
        <f t="shared" si="34"/>
        <v>2190</v>
      </c>
      <c r="BZ14" s="74">
        <f t="shared" si="35"/>
        <v>723</v>
      </c>
      <c r="CA14" s="74">
        <f t="shared" si="36"/>
        <v>207505</v>
      </c>
      <c r="CB14" s="74">
        <f t="shared" si="37"/>
        <v>137948</v>
      </c>
      <c r="CC14" s="74">
        <f t="shared" si="38"/>
        <v>164</v>
      </c>
      <c r="CD14" s="74">
        <f t="shared" si="39"/>
        <v>69393</v>
      </c>
      <c r="CE14" s="74">
        <f t="shared" si="40"/>
        <v>0</v>
      </c>
      <c r="CF14" s="75">
        <f t="shared" si="41"/>
        <v>378104</v>
      </c>
      <c r="CG14" s="74">
        <f t="shared" si="42"/>
        <v>0</v>
      </c>
      <c r="CH14" s="74">
        <f t="shared" si="43"/>
        <v>0</v>
      </c>
      <c r="CI14" s="74">
        <f t="shared" si="44"/>
        <v>275169</v>
      </c>
    </row>
    <row r="15" spans="1:87" s="50" customFormat="1" ht="12" customHeight="1">
      <c r="A15" s="53" t="s">
        <v>381</v>
      </c>
      <c r="B15" s="54" t="s">
        <v>397</v>
      </c>
      <c r="C15" s="53" t="s">
        <v>398</v>
      </c>
      <c r="D15" s="74">
        <f t="shared" si="3"/>
        <v>40947</v>
      </c>
      <c r="E15" s="74">
        <f t="shared" si="4"/>
        <v>39477</v>
      </c>
      <c r="F15" s="74">
        <v>0</v>
      </c>
      <c r="G15" s="74">
        <v>0</v>
      </c>
      <c r="H15" s="74">
        <v>39477</v>
      </c>
      <c r="I15" s="74">
        <v>0</v>
      </c>
      <c r="J15" s="74">
        <v>1470</v>
      </c>
      <c r="K15" s="75">
        <v>0</v>
      </c>
      <c r="L15" s="74">
        <f t="shared" si="5"/>
        <v>598837</v>
      </c>
      <c r="M15" s="74">
        <f t="shared" si="6"/>
        <v>131671</v>
      </c>
      <c r="N15" s="74">
        <v>59230</v>
      </c>
      <c r="O15" s="74">
        <v>0</v>
      </c>
      <c r="P15" s="74">
        <v>63702</v>
      </c>
      <c r="Q15" s="74">
        <v>8739</v>
      </c>
      <c r="R15" s="74">
        <f t="shared" si="7"/>
        <v>320917</v>
      </c>
      <c r="S15" s="74">
        <v>2897</v>
      </c>
      <c r="T15" s="74">
        <v>318020</v>
      </c>
      <c r="U15" s="74">
        <v>0</v>
      </c>
      <c r="V15" s="74">
        <v>0</v>
      </c>
      <c r="W15" s="74">
        <f t="shared" si="8"/>
        <v>145829</v>
      </c>
      <c r="X15" s="74">
        <v>103779</v>
      </c>
      <c r="Y15" s="74">
        <v>41351</v>
      </c>
      <c r="Z15" s="74">
        <v>699</v>
      </c>
      <c r="AA15" s="74">
        <v>0</v>
      </c>
      <c r="AB15" s="75">
        <v>0</v>
      </c>
      <c r="AC15" s="74">
        <v>420</v>
      </c>
      <c r="AD15" s="74">
        <v>0</v>
      </c>
      <c r="AE15" s="74">
        <f t="shared" si="9"/>
        <v>639784</v>
      </c>
      <c r="AF15" s="74">
        <f t="shared" si="10"/>
        <v>22706</v>
      </c>
      <c r="AG15" s="74">
        <f t="shared" si="11"/>
        <v>22706</v>
      </c>
      <c r="AH15" s="74">
        <v>0</v>
      </c>
      <c r="AI15" s="74">
        <v>22706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405528</v>
      </c>
      <c r="AO15" s="74">
        <f t="shared" si="13"/>
        <v>121968</v>
      </c>
      <c r="AP15" s="74">
        <v>5270</v>
      </c>
      <c r="AQ15" s="74">
        <v>0</v>
      </c>
      <c r="AR15" s="74">
        <v>116698</v>
      </c>
      <c r="AS15" s="74">
        <v>0</v>
      </c>
      <c r="AT15" s="74">
        <f t="shared" si="14"/>
        <v>153904</v>
      </c>
      <c r="AU15" s="74">
        <v>0</v>
      </c>
      <c r="AV15" s="74">
        <v>153904</v>
      </c>
      <c r="AW15" s="74">
        <v>0</v>
      </c>
      <c r="AX15" s="74">
        <v>0</v>
      </c>
      <c r="AY15" s="74">
        <f t="shared" si="15"/>
        <v>129656</v>
      </c>
      <c r="AZ15" s="74">
        <v>0</v>
      </c>
      <c r="BA15" s="74">
        <v>127546</v>
      </c>
      <c r="BB15" s="74">
        <v>0</v>
      </c>
      <c r="BC15" s="74">
        <v>2110</v>
      </c>
      <c r="BD15" s="75">
        <v>0</v>
      </c>
      <c r="BE15" s="74">
        <v>0</v>
      </c>
      <c r="BF15" s="74">
        <v>0</v>
      </c>
      <c r="BG15" s="74">
        <f t="shared" si="16"/>
        <v>428234</v>
      </c>
      <c r="BH15" s="74">
        <f t="shared" si="17"/>
        <v>63653</v>
      </c>
      <c r="BI15" s="74">
        <f t="shared" si="18"/>
        <v>62183</v>
      </c>
      <c r="BJ15" s="74">
        <f t="shared" si="19"/>
        <v>0</v>
      </c>
      <c r="BK15" s="74">
        <f t="shared" si="20"/>
        <v>22706</v>
      </c>
      <c r="BL15" s="74">
        <f t="shared" si="21"/>
        <v>39477</v>
      </c>
      <c r="BM15" s="74">
        <f t="shared" si="22"/>
        <v>0</v>
      </c>
      <c r="BN15" s="74">
        <f t="shared" si="23"/>
        <v>1470</v>
      </c>
      <c r="BO15" s="75">
        <f t="shared" si="24"/>
        <v>0</v>
      </c>
      <c r="BP15" s="74">
        <f t="shared" si="25"/>
        <v>1004365</v>
      </c>
      <c r="BQ15" s="74">
        <f t="shared" si="26"/>
        <v>253639</v>
      </c>
      <c r="BR15" s="74">
        <f t="shared" si="27"/>
        <v>64500</v>
      </c>
      <c r="BS15" s="74">
        <f t="shared" si="28"/>
        <v>0</v>
      </c>
      <c r="BT15" s="74">
        <f t="shared" si="29"/>
        <v>180400</v>
      </c>
      <c r="BU15" s="74">
        <f t="shared" si="30"/>
        <v>8739</v>
      </c>
      <c r="BV15" s="74">
        <f t="shared" si="31"/>
        <v>474821</v>
      </c>
      <c r="BW15" s="74">
        <f t="shared" si="32"/>
        <v>2897</v>
      </c>
      <c r="BX15" s="74">
        <f t="shared" si="33"/>
        <v>471924</v>
      </c>
      <c r="BY15" s="74">
        <f t="shared" si="34"/>
        <v>0</v>
      </c>
      <c r="BZ15" s="74">
        <f t="shared" si="35"/>
        <v>0</v>
      </c>
      <c r="CA15" s="74">
        <f t="shared" si="36"/>
        <v>275485</v>
      </c>
      <c r="CB15" s="74">
        <f t="shared" si="37"/>
        <v>103779</v>
      </c>
      <c r="CC15" s="74">
        <f t="shared" si="38"/>
        <v>168897</v>
      </c>
      <c r="CD15" s="74">
        <f t="shared" si="39"/>
        <v>699</v>
      </c>
      <c r="CE15" s="74">
        <f t="shared" si="40"/>
        <v>2110</v>
      </c>
      <c r="CF15" s="75">
        <f t="shared" si="41"/>
        <v>0</v>
      </c>
      <c r="CG15" s="74">
        <f t="shared" si="42"/>
        <v>420</v>
      </c>
      <c r="CH15" s="74">
        <f t="shared" si="43"/>
        <v>0</v>
      </c>
      <c r="CI15" s="74">
        <f t="shared" si="44"/>
        <v>1068018</v>
      </c>
    </row>
    <row r="16" spans="1:87" s="50" customFormat="1" ht="12" customHeight="1">
      <c r="A16" s="53" t="s">
        <v>381</v>
      </c>
      <c r="B16" s="54" t="s">
        <v>399</v>
      </c>
      <c r="C16" s="53" t="s">
        <v>400</v>
      </c>
      <c r="D16" s="74">
        <f t="shared" si="3"/>
        <v>226671</v>
      </c>
      <c r="E16" s="74">
        <f t="shared" si="4"/>
        <v>215393</v>
      </c>
      <c r="F16" s="74">
        <v>0</v>
      </c>
      <c r="G16" s="74">
        <v>82825</v>
      </c>
      <c r="H16" s="74">
        <v>132568</v>
      </c>
      <c r="I16" s="74">
        <v>0</v>
      </c>
      <c r="J16" s="74">
        <v>11278</v>
      </c>
      <c r="K16" s="75">
        <v>0</v>
      </c>
      <c r="L16" s="74">
        <f t="shared" si="5"/>
        <v>410809</v>
      </c>
      <c r="M16" s="74">
        <f t="shared" si="6"/>
        <v>118001</v>
      </c>
      <c r="N16" s="74">
        <v>118001</v>
      </c>
      <c r="O16" s="74">
        <v>0</v>
      </c>
      <c r="P16" s="74">
        <v>0</v>
      </c>
      <c r="Q16" s="74">
        <v>0</v>
      </c>
      <c r="R16" s="74">
        <f t="shared" si="7"/>
        <v>72388</v>
      </c>
      <c r="S16" s="74">
        <v>4526</v>
      </c>
      <c r="T16" s="74">
        <v>67862</v>
      </c>
      <c r="U16" s="74">
        <v>0</v>
      </c>
      <c r="V16" s="74">
        <v>1028</v>
      </c>
      <c r="W16" s="74">
        <f t="shared" si="8"/>
        <v>219392</v>
      </c>
      <c r="X16" s="74">
        <v>44100</v>
      </c>
      <c r="Y16" s="74">
        <v>144783</v>
      </c>
      <c r="Z16" s="74">
        <v>30509</v>
      </c>
      <c r="AA16" s="74">
        <v>0</v>
      </c>
      <c r="AB16" s="75">
        <v>0</v>
      </c>
      <c r="AC16" s="74">
        <v>0</v>
      </c>
      <c r="AD16" s="74">
        <v>0</v>
      </c>
      <c r="AE16" s="74">
        <f t="shared" si="9"/>
        <v>637480</v>
      </c>
      <c r="AF16" s="74">
        <f t="shared" si="10"/>
        <v>238059</v>
      </c>
      <c r="AG16" s="74">
        <f t="shared" si="11"/>
        <v>233008</v>
      </c>
      <c r="AH16" s="74">
        <v>0</v>
      </c>
      <c r="AI16" s="74">
        <v>233008</v>
      </c>
      <c r="AJ16" s="74">
        <v>0</v>
      </c>
      <c r="AK16" s="74">
        <v>0</v>
      </c>
      <c r="AL16" s="74">
        <v>5051</v>
      </c>
      <c r="AM16" s="75">
        <v>0</v>
      </c>
      <c r="AN16" s="74">
        <f t="shared" si="12"/>
        <v>146448</v>
      </c>
      <c r="AO16" s="74">
        <f t="shared" si="13"/>
        <v>37502</v>
      </c>
      <c r="AP16" s="74">
        <v>37502</v>
      </c>
      <c r="AQ16" s="74">
        <v>0</v>
      </c>
      <c r="AR16" s="74">
        <v>0</v>
      </c>
      <c r="AS16" s="74">
        <v>0</v>
      </c>
      <c r="AT16" s="74">
        <f t="shared" si="14"/>
        <v>45652</v>
      </c>
      <c r="AU16" s="74">
        <v>6459</v>
      </c>
      <c r="AV16" s="74">
        <v>39193</v>
      </c>
      <c r="AW16" s="74">
        <v>0</v>
      </c>
      <c r="AX16" s="74">
        <v>6424</v>
      </c>
      <c r="AY16" s="74">
        <f t="shared" si="15"/>
        <v>56870</v>
      </c>
      <c r="AZ16" s="74">
        <v>0</v>
      </c>
      <c r="BA16" s="74">
        <v>54733</v>
      </c>
      <c r="BB16" s="74">
        <v>2137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384507</v>
      </c>
      <c r="BH16" s="74">
        <f t="shared" si="17"/>
        <v>464730</v>
      </c>
      <c r="BI16" s="74">
        <f t="shared" si="18"/>
        <v>448401</v>
      </c>
      <c r="BJ16" s="74">
        <f t="shared" si="19"/>
        <v>0</v>
      </c>
      <c r="BK16" s="74">
        <f t="shared" si="20"/>
        <v>315833</v>
      </c>
      <c r="BL16" s="74">
        <f t="shared" si="21"/>
        <v>132568</v>
      </c>
      <c r="BM16" s="74">
        <f t="shared" si="22"/>
        <v>0</v>
      </c>
      <c r="BN16" s="74">
        <f t="shared" si="23"/>
        <v>16329</v>
      </c>
      <c r="BO16" s="75">
        <f t="shared" si="24"/>
        <v>0</v>
      </c>
      <c r="BP16" s="74">
        <f t="shared" si="25"/>
        <v>557257</v>
      </c>
      <c r="BQ16" s="74">
        <f t="shared" si="26"/>
        <v>155503</v>
      </c>
      <c r="BR16" s="74">
        <f t="shared" si="27"/>
        <v>155503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118040</v>
      </c>
      <c r="BW16" s="74">
        <f t="shared" si="32"/>
        <v>10985</v>
      </c>
      <c r="BX16" s="74">
        <f t="shared" si="33"/>
        <v>107055</v>
      </c>
      <c r="BY16" s="74">
        <f t="shared" si="34"/>
        <v>0</v>
      </c>
      <c r="BZ16" s="74">
        <f t="shared" si="35"/>
        <v>7452</v>
      </c>
      <c r="CA16" s="74">
        <f t="shared" si="36"/>
        <v>276262</v>
      </c>
      <c r="CB16" s="74">
        <f t="shared" si="37"/>
        <v>44100</v>
      </c>
      <c r="CC16" s="74">
        <f t="shared" si="38"/>
        <v>199516</v>
      </c>
      <c r="CD16" s="74">
        <f t="shared" si="39"/>
        <v>32646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0</v>
      </c>
      <c r="CI16" s="74">
        <f t="shared" si="44"/>
        <v>1021987</v>
      </c>
    </row>
    <row r="17" spans="1:87" s="50" customFormat="1" ht="12" customHeight="1">
      <c r="A17" s="53" t="s">
        <v>381</v>
      </c>
      <c r="B17" s="54" t="s">
        <v>401</v>
      </c>
      <c r="C17" s="53" t="s">
        <v>402</v>
      </c>
      <c r="D17" s="74">
        <f t="shared" si="3"/>
        <v>17505</v>
      </c>
      <c r="E17" s="74">
        <f t="shared" si="4"/>
        <v>15615</v>
      </c>
      <c r="F17" s="74">
        <v>0</v>
      </c>
      <c r="G17" s="74">
        <v>0</v>
      </c>
      <c r="H17" s="74">
        <v>15615</v>
      </c>
      <c r="I17" s="74">
        <v>0</v>
      </c>
      <c r="J17" s="74">
        <v>1890</v>
      </c>
      <c r="K17" s="75">
        <v>0</v>
      </c>
      <c r="L17" s="74">
        <f t="shared" si="5"/>
        <v>1952033</v>
      </c>
      <c r="M17" s="74">
        <f t="shared" si="6"/>
        <v>1153736</v>
      </c>
      <c r="N17" s="74">
        <v>1145553</v>
      </c>
      <c r="O17" s="74">
        <v>8183</v>
      </c>
      <c r="P17" s="74">
        <v>0</v>
      </c>
      <c r="Q17" s="74">
        <v>0</v>
      </c>
      <c r="R17" s="74">
        <f t="shared" si="7"/>
        <v>400112</v>
      </c>
      <c r="S17" s="74">
        <v>6834</v>
      </c>
      <c r="T17" s="74">
        <v>362778</v>
      </c>
      <c r="U17" s="74">
        <v>30500</v>
      </c>
      <c r="V17" s="74">
        <v>0</v>
      </c>
      <c r="W17" s="74">
        <f t="shared" si="8"/>
        <v>398185</v>
      </c>
      <c r="X17" s="74">
        <v>136915</v>
      </c>
      <c r="Y17" s="74">
        <v>235139</v>
      </c>
      <c r="Z17" s="74">
        <v>3910</v>
      </c>
      <c r="AA17" s="74">
        <v>22221</v>
      </c>
      <c r="AB17" s="75">
        <v>0</v>
      </c>
      <c r="AC17" s="74">
        <v>0</v>
      </c>
      <c r="AD17" s="74">
        <v>0</v>
      </c>
      <c r="AE17" s="74">
        <f t="shared" si="9"/>
        <v>1969538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251330</v>
      </c>
      <c r="AO17" s="74">
        <f t="shared" si="13"/>
        <v>73642</v>
      </c>
      <c r="AP17" s="74">
        <v>73642</v>
      </c>
      <c r="AQ17" s="74">
        <v>0</v>
      </c>
      <c r="AR17" s="74">
        <v>0</v>
      </c>
      <c r="AS17" s="74">
        <v>0</v>
      </c>
      <c r="AT17" s="74">
        <f t="shared" si="14"/>
        <v>130373</v>
      </c>
      <c r="AU17" s="74">
        <v>0</v>
      </c>
      <c r="AV17" s="74">
        <v>130373</v>
      </c>
      <c r="AW17" s="74">
        <v>0</v>
      </c>
      <c r="AX17" s="74">
        <v>0</v>
      </c>
      <c r="AY17" s="74">
        <f t="shared" si="15"/>
        <v>47315</v>
      </c>
      <c r="AZ17" s="74">
        <v>0</v>
      </c>
      <c r="BA17" s="74">
        <v>47315</v>
      </c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251330</v>
      </c>
      <c r="BH17" s="74">
        <f t="shared" si="17"/>
        <v>17505</v>
      </c>
      <c r="BI17" s="74">
        <f t="shared" si="18"/>
        <v>15615</v>
      </c>
      <c r="BJ17" s="74">
        <f t="shared" si="19"/>
        <v>0</v>
      </c>
      <c r="BK17" s="74">
        <f t="shared" si="20"/>
        <v>0</v>
      </c>
      <c r="BL17" s="74">
        <f t="shared" si="21"/>
        <v>15615</v>
      </c>
      <c r="BM17" s="74">
        <f t="shared" si="22"/>
        <v>0</v>
      </c>
      <c r="BN17" s="74">
        <f t="shared" si="23"/>
        <v>1890</v>
      </c>
      <c r="BO17" s="75">
        <f t="shared" si="24"/>
        <v>0</v>
      </c>
      <c r="BP17" s="74">
        <f t="shared" si="25"/>
        <v>2203363</v>
      </c>
      <c r="BQ17" s="74">
        <f t="shared" si="26"/>
        <v>1227378</v>
      </c>
      <c r="BR17" s="74">
        <f t="shared" si="27"/>
        <v>1219195</v>
      </c>
      <c r="BS17" s="74">
        <f t="shared" si="28"/>
        <v>8183</v>
      </c>
      <c r="BT17" s="74">
        <f t="shared" si="29"/>
        <v>0</v>
      </c>
      <c r="BU17" s="74">
        <f t="shared" si="30"/>
        <v>0</v>
      </c>
      <c r="BV17" s="74">
        <f t="shared" si="31"/>
        <v>530485</v>
      </c>
      <c r="BW17" s="74">
        <f t="shared" si="32"/>
        <v>6834</v>
      </c>
      <c r="BX17" s="74">
        <f t="shared" si="33"/>
        <v>493151</v>
      </c>
      <c r="BY17" s="74">
        <f t="shared" si="34"/>
        <v>30500</v>
      </c>
      <c r="BZ17" s="74">
        <f t="shared" si="35"/>
        <v>0</v>
      </c>
      <c r="CA17" s="74">
        <f t="shared" si="36"/>
        <v>445500</v>
      </c>
      <c r="CB17" s="74">
        <f t="shared" si="37"/>
        <v>136915</v>
      </c>
      <c r="CC17" s="74">
        <f t="shared" si="38"/>
        <v>282454</v>
      </c>
      <c r="CD17" s="74">
        <f t="shared" si="39"/>
        <v>3910</v>
      </c>
      <c r="CE17" s="74">
        <f t="shared" si="40"/>
        <v>22221</v>
      </c>
      <c r="CF17" s="75">
        <f t="shared" si="41"/>
        <v>0</v>
      </c>
      <c r="CG17" s="74">
        <f t="shared" si="42"/>
        <v>0</v>
      </c>
      <c r="CH17" s="74">
        <f t="shared" si="43"/>
        <v>0</v>
      </c>
      <c r="CI17" s="74">
        <f t="shared" si="44"/>
        <v>2220868</v>
      </c>
    </row>
    <row r="18" spans="1:87" s="50" customFormat="1" ht="12" customHeight="1">
      <c r="A18" s="53" t="s">
        <v>381</v>
      </c>
      <c r="B18" s="54" t="s">
        <v>403</v>
      </c>
      <c r="C18" s="53" t="s">
        <v>404</v>
      </c>
      <c r="D18" s="74">
        <f t="shared" si="3"/>
        <v>81143</v>
      </c>
      <c r="E18" s="74">
        <f t="shared" si="4"/>
        <v>75221</v>
      </c>
      <c r="F18" s="74">
        <v>0</v>
      </c>
      <c r="G18" s="74">
        <v>75221</v>
      </c>
      <c r="H18" s="74">
        <v>0</v>
      </c>
      <c r="I18" s="74">
        <v>0</v>
      </c>
      <c r="J18" s="74">
        <v>5922</v>
      </c>
      <c r="K18" s="75">
        <v>0</v>
      </c>
      <c r="L18" s="74">
        <f t="shared" si="5"/>
        <v>261131</v>
      </c>
      <c r="M18" s="74">
        <f t="shared" si="6"/>
        <v>70486</v>
      </c>
      <c r="N18" s="74">
        <v>70486</v>
      </c>
      <c r="O18" s="74">
        <v>0</v>
      </c>
      <c r="P18" s="74">
        <v>0</v>
      </c>
      <c r="Q18" s="74">
        <v>0</v>
      </c>
      <c r="R18" s="74">
        <f t="shared" si="7"/>
        <v>48481</v>
      </c>
      <c r="S18" s="74">
        <v>1982</v>
      </c>
      <c r="T18" s="74">
        <v>45009</v>
      </c>
      <c r="U18" s="74">
        <v>1490</v>
      </c>
      <c r="V18" s="74">
        <v>2318</v>
      </c>
      <c r="W18" s="74">
        <f t="shared" si="8"/>
        <v>139846</v>
      </c>
      <c r="X18" s="74">
        <v>93977</v>
      </c>
      <c r="Y18" s="74">
        <v>37569</v>
      </c>
      <c r="Z18" s="74">
        <v>8300</v>
      </c>
      <c r="AA18" s="74">
        <v>0</v>
      </c>
      <c r="AB18" s="75">
        <v>0</v>
      </c>
      <c r="AC18" s="74">
        <v>0</v>
      </c>
      <c r="AD18" s="74">
        <v>5803</v>
      </c>
      <c r="AE18" s="74">
        <f t="shared" si="9"/>
        <v>348077</v>
      </c>
      <c r="AF18" s="74">
        <f t="shared" si="10"/>
        <v>201827</v>
      </c>
      <c r="AG18" s="74">
        <f t="shared" si="11"/>
        <v>199601</v>
      </c>
      <c r="AH18" s="74">
        <v>0</v>
      </c>
      <c r="AI18" s="74">
        <v>199601</v>
      </c>
      <c r="AJ18" s="74">
        <v>0</v>
      </c>
      <c r="AK18" s="74">
        <v>0</v>
      </c>
      <c r="AL18" s="74">
        <v>2226</v>
      </c>
      <c r="AM18" s="75">
        <v>0</v>
      </c>
      <c r="AN18" s="74">
        <f t="shared" si="12"/>
        <v>262896</v>
      </c>
      <c r="AO18" s="74">
        <f t="shared" si="13"/>
        <v>17164</v>
      </c>
      <c r="AP18" s="74">
        <v>17164</v>
      </c>
      <c r="AQ18" s="74">
        <v>0</v>
      </c>
      <c r="AR18" s="74">
        <v>0</v>
      </c>
      <c r="AS18" s="74">
        <v>0</v>
      </c>
      <c r="AT18" s="74">
        <f t="shared" si="14"/>
        <v>49083</v>
      </c>
      <c r="AU18" s="74">
        <v>3218</v>
      </c>
      <c r="AV18" s="74">
        <v>45865</v>
      </c>
      <c r="AW18" s="74">
        <v>0</v>
      </c>
      <c r="AX18" s="74">
        <v>0</v>
      </c>
      <c r="AY18" s="74">
        <f t="shared" si="15"/>
        <v>196649</v>
      </c>
      <c r="AZ18" s="74">
        <v>35997</v>
      </c>
      <c r="BA18" s="74">
        <v>160652</v>
      </c>
      <c r="BB18" s="74">
        <v>0</v>
      </c>
      <c r="BC18" s="74">
        <v>0</v>
      </c>
      <c r="BD18" s="75">
        <v>62349</v>
      </c>
      <c r="BE18" s="74">
        <v>0</v>
      </c>
      <c r="BF18" s="74">
        <v>0</v>
      </c>
      <c r="BG18" s="74">
        <f t="shared" si="16"/>
        <v>464723</v>
      </c>
      <c r="BH18" s="74">
        <f t="shared" si="17"/>
        <v>282970</v>
      </c>
      <c r="BI18" s="74">
        <f t="shared" si="18"/>
        <v>274822</v>
      </c>
      <c r="BJ18" s="74">
        <f t="shared" si="19"/>
        <v>0</v>
      </c>
      <c r="BK18" s="74">
        <f t="shared" si="20"/>
        <v>274822</v>
      </c>
      <c r="BL18" s="74">
        <f t="shared" si="21"/>
        <v>0</v>
      </c>
      <c r="BM18" s="74">
        <f t="shared" si="22"/>
        <v>0</v>
      </c>
      <c r="BN18" s="74">
        <f t="shared" si="23"/>
        <v>8148</v>
      </c>
      <c r="BO18" s="75">
        <f t="shared" si="24"/>
        <v>0</v>
      </c>
      <c r="BP18" s="74">
        <f t="shared" si="25"/>
        <v>524027</v>
      </c>
      <c r="BQ18" s="74">
        <f t="shared" si="26"/>
        <v>87650</v>
      </c>
      <c r="BR18" s="74">
        <f t="shared" si="27"/>
        <v>87650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97564</v>
      </c>
      <c r="BW18" s="74">
        <f t="shared" si="32"/>
        <v>5200</v>
      </c>
      <c r="BX18" s="74">
        <f t="shared" si="33"/>
        <v>90874</v>
      </c>
      <c r="BY18" s="74">
        <f t="shared" si="34"/>
        <v>1490</v>
      </c>
      <c r="BZ18" s="74">
        <f t="shared" si="35"/>
        <v>2318</v>
      </c>
      <c r="CA18" s="74">
        <f t="shared" si="36"/>
        <v>336495</v>
      </c>
      <c r="CB18" s="74">
        <f t="shared" si="37"/>
        <v>129974</v>
      </c>
      <c r="CC18" s="74">
        <f t="shared" si="38"/>
        <v>198221</v>
      </c>
      <c r="CD18" s="74">
        <f t="shared" si="39"/>
        <v>8300</v>
      </c>
      <c r="CE18" s="74">
        <f t="shared" si="40"/>
        <v>0</v>
      </c>
      <c r="CF18" s="75">
        <f t="shared" si="41"/>
        <v>62349</v>
      </c>
      <c r="CG18" s="74">
        <f t="shared" si="42"/>
        <v>0</v>
      </c>
      <c r="CH18" s="74">
        <f t="shared" si="43"/>
        <v>5803</v>
      </c>
      <c r="CI18" s="74">
        <f t="shared" si="44"/>
        <v>812800</v>
      </c>
    </row>
    <row r="19" spans="1:87" s="50" customFormat="1" ht="12" customHeight="1">
      <c r="A19" s="53" t="s">
        <v>381</v>
      </c>
      <c r="B19" s="54" t="s">
        <v>405</v>
      </c>
      <c r="C19" s="53" t="s">
        <v>406</v>
      </c>
      <c r="D19" s="74">
        <f t="shared" si="3"/>
        <v>3838</v>
      </c>
      <c r="E19" s="74">
        <f t="shared" si="4"/>
        <v>3838</v>
      </c>
      <c r="F19" s="74">
        <v>3838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72238</v>
      </c>
      <c r="M19" s="74">
        <f t="shared" si="6"/>
        <v>11381</v>
      </c>
      <c r="N19" s="74">
        <v>11244</v>
      </c>
      <c r="O19" s="74">
        <v>137</v>
      </c>
      <c r="P19" s="74">
        <v>0</v>
      </c>
      <c r="Q19" s="74">
        <v>0</v>
      </c>
      <c r="R19" s="74">
        <f t="shared" si="7"/>
        <v>8065</v>
      </c>
      <c r="S19" s="74">
        <v>8065</v>
      </c>
      <c r="T19" s="74">
        <v>0</v>
      </c>
      <c r="U19" s="74">
        <v>0</v>
      </c>
      <c r="V19" s="74">
        <v>0</v>
      </c>
      <c r="W19" s="74">
        <f t="shared" si="8"/>
        <v>52792</v>
      </c>
      <c r="X19" s="74">
        <v>52027</v>
      </c>
      <c r="Y19" s="74">
        <v>0</v>
      </c>
      <c r="Z19" s="74">
        <v>765</v>
      </c>
      <c r="AA19" s="74">
        <v>0</v>
      </c>
      <c r="AB19" s="75">
        <v>346611</v>
      </c>
      <c r="AC19" s="74">
        <v>0</v>
      </c>
      <c r="AD19" s="74">
        <v>24344</v>
      </c>
      <c r="AE19" s="74">
        <f t="shared" si="9"/>
        <v>100420</v>
      </c>
      <c r="AF19" s="74">
        <f t="shared" si="10"/>
        <v>19215</v>
      </c>
      <c r="AG19" s="74">
        <f t="shared" si="11"/>
        <v>19215</v>
      </c>
      <c r="AH19" s="74">
        <v>0</v>
      </c>
      <c r="AI19" s="74">
        <v>19215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135885</v>
      </c>
      <c r="AO19" s="74">
        <f t="shared" si="13"/>
        <v>43623</v>
      </c>
      <c r="AP19" s="74">
        <v>29082</v>
      </c>
      <c r="AQ19" s="74">
        <v>0</v>
      </c>
      <c r="AR19" s="74">
        <v>14541</v>
      </c>
      <c r="AS19" s="74">
        <v>0</v>
      </c>
      <c r="AT19" s="74">
        <f t="shared" si="14"/>
        <v>81317</v>
      </c>
      <c r="AU19" s="74">
        <v>33116</v>
      </c>
      <c r="AV19" s="74">
        <v>48201</v>
      </c>
      <c r="AW19" s="74">
        <v>0</v>
      </c>
      <c r="AX19" s="74">
        <v>0</v>
      </c>
      <c r="AY19" s="74">
        <f t="shared" si="15"/>
        <v>10945</v>
      </c>
      <c r="AZ19" s="74">
        <v>0</v>
      </c>
      <c r="BA19" s="74">
        <v>0</v>
      </c>
      <c r="BB19" s="74">
        <v>7990</v>
      </c>
      <c r="BC19" s="74">
        <v>2955</v>
      </c>
      <c r="BD19" s="75">
        <v>144517</v>
      </c>
      <c r="BE19" s="74">
        <v>0</v>
      </c>
      <c r="BF19" s="74">
        <v>4246</v>
      </c>
      <c r="BG19" s="74">
        <f t="shared" si="16"/>
        <v>159346</v>
      </c>
      <c r="BH19" s="74">
        <f t="shared" si="17"/>
        <v>23053</v>
      </c>
      <c r="BI19" s="74">
        <f t="shared" si="18"/>
        <v>23053</v>
      </c>
      <c r="BJ19" s="74">
        <f t="shared" si="19"/>
        <v>3838</v>
      </c>
      <c r="BK19" s="74">
        <f t="shared" si="20"/>
        <v>19215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208123</v>
      </c>
      <c r="BQ19" s="74">
        <f t="shared" si="26"/>
        <v>55004</v>
      </c>
      <c r="BR19" s="74">
        <f t="shared" si="27"/>
        <v>40326</v>
      </c>
      <c r="BS19" s="74">
        <f t="shared" si="28"/>
        <v>137</v>
      </c>
      <c r="BT19" s="74">
        <f t="shared" si="29"/>
        <v>14541</v>
      </c>
      <c r="BU19" s="74">
        <f t="shared" si="30"/>
        <v>0</v>
      </c>
      <c r="BV19" s="74">
        <f t="shared" si="31"/>
        <v>89382</v>
      </c>
      <c r="BW19" s="74">
        <f t="shared" si="32"/>
        <v>41181</v>
      </c>
      <c r="BX19" s="74">
        <f t="shared" si="33"/>
        <v>48201</v>
      </c>
      <c r="BY19" s="74">
        <f t="shared" si="34"/>
        <v>0</v>
      </c>
      <c r="BZ19" s="74">
        <f t="shared" si="35"/>
        <v>0</v>
      </c>
      <c r="CA19" s="74">
        <f t="shared" si="36"/>
        <v>63737</v>
      </c>
      <c r="CB19" s="74">
        <f t="shared" si="37"/>
        <v>52027</v>
      </c>
      <c r="CC19" s="74">
        <f t="shared" si="38"/>
        <v>0</v>
      </c>
      <c r="CD19" s="74">
        <f t="shared" si="39"/>
        <v>8755</v>
      </c>
      <c r="CE19" s="74">
        <f t="shared" si="40"/>
        <v>2955</v>
      </c>
      <c r="CF19" s="75">
        <f t="shared" si="41"/>
        <v>491128</v>
      </c>
      <c r="CG19" s="74">
        <f t="shared" si="42"/>
        <v>0</v>
      </c>
      <c r="CH19" s="74">
        <f t="shared" si="43"/>
        <v>28590</v>
      </c>
      <c r="CI19" s="74">
        <f t="shared" si="44"/>
        <v>259766</v>
      </c>
    </row>
    <row r="20" spans="1:87" s="50" customFormat="1" ht="12" customHeight="1">
      <c r="A20" s="53" t="s">
        <v>381</v>
      </c>
      <c r="B20" s="54" t="s">
        <v>407</v>
      </c>
      <c r="C20" s="53" t="s">
        <v>408</v>
      </c>
      <c r="D20" s="74">
        <f t="shared" si="3"/>
        <v>136794</v>
      </c>
      <c r="E20" s="74">
        <f t="shared" si="4"/>
        <v>136794</v>
      </c>
      <c r="F20" s="74">
        <v>0</v>
      </c>
      <c r="G20" s="74">
        <v>136794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412353</v>
      </c>
      <c r="M20" s="74">
        <f t="shared" si="6"/>
        <v>233983</v>
      </c>
      <c r="N20" s="74">
        <v>29817</v>
      </c>
      <c r="O20" s="74">
        <v>94778</v>
      </c>
      <c r="P20" s="74">
        <v>109388</v>
      </c>
      <c r="Q20" s="74">
        <v>0</v>
      </c>
      <c r="R20" s="74">
        <f t="shared" si="7"/>
        <v>102352</v>
      </c>
      <c r="S20" s="74">
        <v>8085</v>
      </c>
      <c r="T20" s="74">
        <v>94267</v>
      </c>
      <c r="U20" s="74">
        <v>0</v>
      </c>
      <c r="V20" s="74">
        <v>0</v>
      </c>
      <c r="W20" s="74">
        <f t="shared" si="8"/>
        <v>76018</v>
      </c>
      <c r="X20" s="74">
        <v>29255</v>
      </c>
      <c r="Y20" s="74">
        <v>37202</v>
      </c>
      <c r="Z20" s="74">
        <v>9561</v>
      </c>
      <c r="AA20" s="74">
        <v>0</v>
      </c>
      <c r="AB20" s="75">
        <v>151433</v>
      </c>
      <c r="AC20" s="74">
        <v>0</v>
      </c>
      <c r="AD20" s="74">
        <v>0</v>
      </c>
      <c r="AE20" s="74">
        <f t="shared" si="9"/>
        <v>549147</v>
      </c>
      <c r="AF20" s="74">
        <f t="shared" si="10"/>
        <v>6469</v>
      </c>
      <c r="AG20" s="74">
        <f t="shared" si="11"/>
        <v>6469</v>
      </c>
      <c r="AH20" s="74">
        <v>0</v>
      </c>
      <c r="AI20" s="74">
        <v>6469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311836</v>
      </c>
      <c r="AO20" s="74">
        <f t="shared" si="13"/>
        <v>225661</v>
      </c>
      <c r="AP20" s="74">
        <v>67482</v>
      </c>
      <c r="AQ20" s="74">
        <v>104217</v>
      </c>
      <c r="AR20" s="74">
        <v>53962</v>
      </c>
      <c r="AS20" s="74">
        <v>0</v>
      </c>
      <c r="AT20" s="74">
        <f t="shared" si="14"/>
        <v>68785</v>
      </c>
      <c r="AU20" s="74">
        <v>11853</v>
      </c>
      <c r="AV20" s="74">
        <v>56932</v>
      </c>
      <c r="AW20" s="74">
        <v>0</v>
      </c>
      <c r="AX20" s="74">
        <v>0</v>
      </c>
      <c r="AY20" s="74">
        <f t="shared" si="15"/>
        <v>17390</v>
      </c>
      <c r="AZ20" s="74">
        <v>788</v>
      </c>
      <c r="BA20" s="74">
        <v>10748</v>
      </c>
      <c r="BB20" s="74">
        <v>5854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318305</v>
      </c>
      <c r="BH20" s="74">
        <f t="shared" si="17"/>
        <v>143263</v>
      </c>
      <c r="BI20" s="74">
        <f t="shared" si="18"/>
        <v>143263</v>
      </c>
      <c r="BJ20" s="74">
        <f t="shared" si="19"/>
        <v>0</v>
      </c>
      <c r="BK20" s="74">
        <f t="shared" si="20"/>
        <v>143263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724189</v>
      </c>
      <c r="BQ20" s="74">
        <f t="shared" si="26"/>
        <v>459644</v>
      </c>
      <c r="BR20" s="74">
        <f t="shared" si="27"/>
        <v>97299</v>
      </c>
      <c r="BS20" s="74">
        <f t="shared" si="28"/>
        <v>198995</v>
      </c>
      <c r="BT20" s="74">
        <f t="shared" si="29"/>
        <v>163350</v>
      </c>
      <c r="BU20" s="74">
        <f t="shared" si="30"/>
        <v>0</v>
      </c>
      <c r="BV20" s="74">
        <f t="shared" si="31"/>
        <v>171137</v>
      </c>
      <c r="BW20" s="74">
        <f t="shared" si="32"/>
        <v>19938</v>
      </c>
      <c r="BX20" s="74">
        <f t="shared" si="33"/>
        <v>151199</v>
      </c>
      <c r="BY20" s="74">
        <f t="shared" si="34"/>
        <v>0</v>
      </c>
      <c r="BZ20" s="74">
        <f t="shared" si="35"/>
        <v>0</v>
      </c>
      <c r="CA20" s="74">
        <f t="shared" si="36"/>
        <v>93408</v>
      </c>
      <c r="CB20" s="74">
        <f t="shared" si="37"/>
        <v>30043</v>
      </c>
      <c r="CC20" s="74">
        <f t="shared" si="38"/>
        <v>47950</v>
      </c>
      <c r="CD20" s="74">
        <f t="shared" si="39"/>
        <v>15415</v>
      </c>
      <c r="CE20" s="74">
        <f t="shared" si="40"/>
        <v>0</v>
      </c>
      <c r="CF20" s="75">
        <f t="shared" si="41"/>
        <v>151433</v>
      </c>
      <c r="CG20" s="74">
        <f t="shared" si="42"/>
        <v>0</v>
      </c>
      <c r="CH20" s="74">
        <f t="shared" si="43"/>
        <v>0</v>
      </c>
      <c r="CI20" s="74">
        <f t="shared" si="44"/>
        <v>867452</v>
      </c>
    </row>
    <row r="21" spans="1:87" s="50" customFormat="1" ht="12" customHeight="1">
      <c r="A21" s="53" t="s">
        <v>381</v>
      </c>
      <c r="B21" s="54" t="s">
        <v>409</v>
      </c>
      <c r="C21" s="53" t="s">
        <v>410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87312</v>
      </c>
      <c r="L21" s="74">
        <f t="shared" si="5"/>
        <v>372340</v>
      </c>
      <c r="M21" s="74">
        <f t="shared" si="6"/>
        <v>61942</v>
      </c>
      <c r="N21" s="74">
        <v>41317</v>
      </c>
      <c r="O21" s="74">
        <v>20625</v>
      </c>
      <c r="P21" s="74">
        <v>0</v>
      </c>
      <c r="Q21" s="74">
        <v>0</v>
      </c>
      <c r="R21" s="74">
        <f t="shared" si="7"/>
        <v>2538</v>
      </c>
      <c r="S21" s="74">
        <v>2538</v>
      </c>
      <c r="T21" s="74">
        <v>0</v>
      </c>
      <c r="U21" s="74">
        <v>0</v>
      </c>
      <c r="V21" s="74">
        <v>0</v>
      </c>
      <c r="W21" s="74">
        <f t="shared" si="8"/>
        <v>307860</v>
      </c>
      <c r="X21" s="74">
        <v>79968</v>
      </c>
      <c r="Y21" s="74">
        <v>227892</v>
      </c>
      <c r="Z21" s="74">
        <v>0</v>
      </c>
      <c r="AA21" s="74">
        <v>0</v>
      </c>
      <c r="AB21" s="75">
        <v>105124</v>
      </c>
      <c r="AC21" s="74">
        <v>0</v>
      </c>
      <c r="AD21" s="74">
        <v>29255</v>
      </c>
      <c r="AE21" s="74">
        <f t="shared" si="9"/>
        <v>401595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39887</v>
      </c>
      <c r="AO21" s="74">
        <f t="shared" si="13"/>
        <v>4381</v>
      </c>
      <c r="AP21" s="74">
        <v>4381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35506</v>
      </c>
      <c r="AZ21" s="74">
        <v>34020</v>
      </c>
      <c r="BA21" s="74">
        <v>1187</v>
      </c>
      <c r="BB21" s="74">
        <v>0</v>
      </c>
      <c r="BC21" s="74">
        <v>299</v>
      </c>
      <c r="BD21" s="75">
        <v>0</v>
      </c>
      <c r="BE21" s="74">
        <v>0</v>
      </c>
      <c r="BF21" s="74">
        <v>488</v>
      </c>
      <c r="BG21" s="74">
        <f t="shared" si="16"/>
        <v>40375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87312</v>
      </c>
      <c r="BP21" s="74">
        <f t="shared" si="25"/>
        <v>412227</v>
      </c>
      <c r="BQ21" s="74">
        <f t="shared" si="26"/>
        <v>66323</v>
      </c>
      <c r="BR21" s="74">
        <f t="shared" si="27"/>
        <v>45698</v>
      </c>
      <c r="BS21" s="74">
        <f t="shared" si="28"/>
        <v>20625</v>
      </c>
      <c r="BT21" s="74">
        <f t="shared" si="29"/>
        <v>0</v>
      </c>
      <c r="BU21" s="74">
        <f t="shared" si="30"/>
        <v>0</v>
      </c>
      <c r="BV21" s="74">
        <f t="shared" si="31"/>
        <v>2538</v>
      </c>
      <c r="BW21" s="74">
        <f t="shared" si="32"/>
        <v>2538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343366</v>
      </c>
      <c r="CB21" s="74">
        <f t="shared" si="37"/>
        <v>113988</v>
      </c>
      <c r="CC21" s="74">
        <f t="shared" si="38"/>
        <v>229079</v>
      </c>
      <c r="CD21" s="74">
        <f t="shared" si="39"/>
        <v>0</v>
      </c>
      <c r="CE21" s="74">
        <f t="shared" si="40"/>
        <v>299</v>
      </c>
      <c r="CF21" s="75">
        <f t="shared" si="41"/>
        <v>105124</v>
      </c>
      <c r="CG21" s="74">
        <f t="shared" si="42"/>
        <v>0</v>
      </c>
      <c r="CH21" s="74">
        <f t="shared" si="43"/>
        <v>29743</v>
      </c>
      <c r="CI21" s="74">
        <f t="shared" si="44"/>
        <v>441970</v>
      </c>
    </row>
    <row r="22" spans="1:87" s="50" customFormat="1" ht="12" customHeight="1">
      <c r="A22" s="53" t="s">
        <v>381</v>
      </c>
      <c r="B22" s="54" t="s">
        <v>411</v>
      </c>
      <c r="C22" s="53" t="s">
        <v>412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67392</v>
      </c>
      <c r="L22" s="74">
        <f t="shared" si="5"/>
        <v>302723</v>
      </c>
      <c r="M22" s="74">
        <f t="shared" si="6"/>
        <v>38721</v>
      </c>
      <c r="N22" s="74">
        <v>38721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264002</v>
      </c>
      <c r="X22" s="74">
        <v>98280</v>
      </c>
      <c r="Y22" s="74">
        <v>161641</v>
      </c>
      <c r="Z22" s="74">
        <v>2369</v>
      </c>
      <c r="AA22" s="74">
        <v>1712</v>
      </c>
      <c r="AB22" s="75">
        <v>92766</v>
      </c>
      <c r="AC22" s="74">
        <v>0</v>
      </c>
      <c r="AD22" s="74">
        <v>0</v>
      </c>
      <c r="AE22" s="74">
        <f t="shared" si="9"/>
        <v>302723</v>
      </c>
      <c r="AF22" s="74">
        <f t="shared" si="10"/>
        <v>32470</v>
      </c>
      <c r="AG22" s="74">
        <f t="shared" si="11"/>
        <v>32470</v>
      </c>
      <c r="AH22" s="74">
        <v>0</v>
      </c>
      <c r="AI22" s="74">
        <v>32470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2176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2176</v>
      </c>
      <c r="AZ22" s="74">
        <v>0</v>
      </c>
      <c r="BA22" s="74">
        <v>2176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34646</v>
      </c>
      <c r="BH22" s="74">
        <f t="shared" si="17"/>
        <v>32470</v>
      </c>
      <c r="BI22" s="74">
        <f t="shared" si="18"/>
        <v>32470</v>
      </c>
      <c r="BJ22" s="74">
        <f t="shared" si="19"/>
        <v>0</v>
      </c>
      <c r="BK22" s="74">
        <f t="shared" si="20"/>
        <v>32470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67392</v>
      </c>
      <c r="BP22" s="74">
        <f t="shared" si="25"/>
        <v>304899</v>
      </c>
      <c r="BQ22" s="74">
        <f t="shared" si="26"/>
        <v>38721</v>
      </c>
      <c r="BR22" s="74">
        <f t="shared" si="27"/>
        <v>38721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266178</v>
      </c>
      <c r="CB22" s="74">
        <f t="shared" si="37"/>
        <v>98280</v>
      </c>
      <c r="CC22" s="74">
        <f t="shared" si="38"/>
        <v>163817</v>
      </c>
      <c r="CD22" s="74">
        <f t="shared" si="39"/>
        <v>2369</v>
      </c>
      <c r="CE22" s="74">
        <f t="shared" si="40"/>
        <v>1712</v>
      </c>
      <c r="CF22" s="75">
        <f t="shared" si="41"/>
        <v>92766</v>
      </c>
      <c r="CG22" s="74">
        <f t="shared" si="42"/>
        <v>0</v>
      </c>
      <c r="CH22" s="74">
        <f t="shared" si="43"/>
        <v>0</v>
      </c>
      <c r="CI22" s="74">
        <f t="shared" si="44"/>
        <v>337369</v>
      </c>
    </row>
    <row r="23" spans="1:87" s="50" customFormat="1" ht="12" customHeight="1">
      <c r="A23" s="53" t="s">
        <v>381</v>
      </c>
      <c r="B23" s="54" t="s">
        <v>413</v>
      </c>
      <c r="C23" s="53" t="s">
        <v>414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29971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16693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46664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381</v>
      </c>
      <c r="B24" s="54" t="s">
        <v>415</v>
      </c>
      <c r="C24" s="53" t="s">
        <v>416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40678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22658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63336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381</v>
      </c>
      <c r="B25" s="54" t="s">
        <v>417</v>
      </c>
      <c r="C25" s="53" t="s">
        <v>418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94929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71800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166729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381</v>
      </c>
      <c r="B26" s="54" t="s">
        <v>419</v>
      </c>
      <c r="C26" s="53" t="s">
        <v>420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47372</v>
      </c>
      <c r="M26" s="74">
        <f t="shared" si="6"/>
        <v>12581</v>
      </c>
      <c r="N26" s="74">
        <v>0</v>
      </c>
      <c r="O26" s="74">
        <v>0</v>
      </c>
      <c r="P26" s="74">
        <v>12581</v>
      </c>
      <c r="Q26" s="74">
        <v>0</v>
      </c>
      <c r="R26" s="74">
        <f t="shared" si="7"/>
        <v>9940</v>
      </c>
      <c r="S26" s="74">
        <v>0</v>
      </c>
      <c r="T26" s="74">
        <v>8981</v>
      </c>
      <c r="U26" s="74">
        <v>959</v>
      </c>
      <c r="V26" s="74">
        <v>0</v>
      </c>
      <c r="W26" s="74">
        <f t="shared" si="8"/>
        <v>24851</v>
      </c>
      <c r="X26" s="74">
        <v>15000</v>
      </c>
      <c r="Y26" s="74">
        <v>7603</v>
      </c>
      <c r="Z26" s="74">
        <v>2248</v>
      </c>
      <c r="AA26" s="74">
        <v>0</v>
      </c>
      <c r="AB26" s="75">
        <v>0</v>
      </c>
      <c r="AC26" s="74">
        <v>0</v>
      </c>
      <c r="AD26" s="74">
        <v>0</v>
      </c>
      <c r="AE26" s="74">
        <f t="shared" si="9"/>
        <v>47372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36162</v>
      </c>
      <c r="AO26" s="74">
        <f t="shared" si="13"/>
        <v>22347</v>
      </c>
      <c r="AP26" s="74">
        <v>7845</v>
      </c>
      <c r="AQ26" s="74">
        <v>0</v>
      </c>
      <c r="AR26" s="74">
        <v>0</v>
      </c>
      <c r="AS26" s="74">
        <v>14502</v>
      </c>
      <c r="AT26" s="74">
        <f t="shared" si="14"/>
        <v>13450</v>
      </c>
      <c r="AU26" s="74">
        <v>0</v>
      </c>
      <c r="AV26" s="74">
        <v>0</v>
      </c>
      <c r="AW26" s="74">
        <v>13450</v>
      </c>
      <c r="AX26" s="74">
        <v>0</v>
      </c>
      <c r="AY26" s="74">
        <f t="shared" si="15"/>
        <v>365</v>
      </c>
      <c r="AZ26" s="74">
        <v>0</v>
      </c>
      <c r="BA26" s="74">
        <v>0</v>
      </c>
      <c r="BB26" s="74">
        <v>0</v>
      </c>
      <c r="BC26" s="74">
        <v>365</v>
      </c>
      <c r="BD26" s="75">
        <v>0</v>
      </c>
      <c r="BE26" s="74">
        <v>0</v>
      </c>
      <c r="BF26" s="74">
        <v>0</v>
      </c>
      <c r="BG26" s="74">
        <f t="shared" si="16"/>
        <v>36162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83534</v>
      </c>
      <c r="BQ26" s="74">
        <f t="shared" si="26"/>
        <v>34928</v>
      </c>
      <c r="BR26" s="74">
        <f t="shared" si="27"/>
        <v>7845</v>
      </c>
      <c r="BS26" s="74">
        <f t="shared" si="28"/>
        <v>0</v>
      </c>
      <c r="BT26" s="74">
        <f t="shared" si="29"/>
        <v>12581</v>
      </c>
      <c r="BU26" s="74">
        <f t="shared" si="30"/>
        <v>14502</v>
      </c>
      <c r="BV26" s="74">
        <f t="shared" si="31"/>
        <v>23390</v>
      </c>
      <c r="BW26" s="74">
        <f t="shared" si="32"/>
        <v>0</v>
      </c>
      <c r="BX26" s="74">
        <f t="shared" si="33"/>
        <v>8981</v>
      </c>
      <c r="BY26" s="74">
        <f t="shared" si="34"/>
        <v>14409</v>
      </c>
      <c r="BZ26" s="74">
        <f t="shared" si="35"/>
        <v>0</v>
      </c>
      <c r="CA26" s="74">
        <f t="shared" si="36"/>
        <v>25216</v>
      </c>
      <c r="CB26" s="74">
        <f t="shared" si="37"/>
        <v>15000</v>
      </c>
      <c r="CC26" s="74">
        <f t="shared" si="38"/>
        <v>7603</v>
      </c>
      <c r="CD26" s="74">
        <f t="shared" si="39"/>
        <v>2248</v>
      </c>
      <c r="CE26" s="74">
        <f t="shared" si="40"/>
        <v>365</v>
      </c>
      <c r="CF26" s="75">
        <f t="shared" si="41"/>
        <v>0</v>
      </c>
      <c r="CG26" s="74">
        <f t="shared" si="42"/>
        <v>0</v>
      </c>
      <c r="CH26" s="74">
        <f t="shared" si="43"/>
        <v>0</v>
      </c>
      <c r="CI26" s="74">
        <f t="shared" si="44"/>
        <v>83534</v>
      </c>
    </row>
    <row r="27" spans="1:87" s="50" customFormat="1" ht="12" customHeight="1">
      <c r="A27" s="53" t="s">
        <v>381</v>
      </c>
      <c r="B27" s="54" t="s">
        <v>421</v>
      </c>
      <c r="C27" s="53" t="s">
        <v>422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10276</v>
      </c>
      <c r="M27" s="74">
        <f t="shared" si="6"/>
        <v>1767</v>
      </c>
      <c r="N27" s="74">
        <v>473</v>
      </c>
      <c r="O27" s="74">
        <v>0</v>
      </c>
      <c r="P27" s="74">
        <v>1294</v>
      </c>
      <c r="Q27" s="74">
        <v>0</v>
      </c>
      <c r="R27" s="74">
        <f t="shared" si="7"/>
        <v>7662</v>
      </c>
      <c r="S27" s="74">
        <v>0</v>
      </c>
      <c r="T27" s="74">
        <v>7662</v>
      </c>
      <c r="U27" s="74">
        <v>0</v>
      </c>
      <c r="V27" s="74">
        <v>0</v>
      </c>
      <c r="W27" s="74">
        <f t="shared" si="8"/>
        <v>847</v>
      </c>
      <c r="X27" s="74">
        <v>70</v>
      </c>
      <c r="Y27" s="74">
        <v>777</v>
      </c>
      <c r="Z27" s="74">
        <v>0</v>
      </c>
      <c r="AA27" s="74">
        <v>0</v>
      </c>
      <c r="AB27" s="75">
        <v>129189</v>
      </c>
      <c r="AC27" s="74">
        <v>0</v>
      </c>
      <c r="AD27" s="74">
        <v>81525</v>
      </c>
      <c r="AE27" s="74">
        <f t="shared" si="9"/>
        <v>91801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33168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10276</v>
      </c>
      <c r="BQ27" s="74">
        <f t="shared" si="26"/>
        <v>1767</v>
      </c>
      <c r="BR27" s="74">
        <f t="shared" si="27"/>
        <v>473</v>
      </c>
      <c r="BS27" s="74">
        <f t="shared" si="28"/>
        <v>0</v>
      </c>
      <c r="BT27" s="74">
        <f t="shared" si="29"/>
        <v>1294</v>
      </c>
      <c r="BU27" s="74">
        <f t="shared" si="30"/>
        <v>0</v>
      </c>
      <c r="BV27" s="74">
        <f t="shared" si="31"/>
        <v>7662</v>
      </c>
      <c r="BW27" s="74">
        <f t="shared" si="32"/>
        <v>0</v>
      </c>
      <c r="BX27" s="74">
        <f t="shared" si="33"/>
        <v>7662</v>
      </c>
      <c r="BY27" s="74">
        <f t="shared" si="34"/>
        <v>0</v>
      </c>
      <c r="BZ27" s="74">
        <f t="shared" si="35"/>
        <v>0</v>
      </c>
      <c r="CA27" s="74">
        <f t="shared" si="36"/>
        <v>847</v>
      </c>
      <c r="CB27" s="74">
        <f t="shared" si="37"/>
        <v>70</v>
      </c>
      <c r="CC27" s="74">
        <f t="shared" si="38"/>
        <v>777</v>
      </c>
      <c r="CD27" s="74">
        <f t="shared" si="39"/>
        <v>0</v>
      </c>
      <c r="CE27" s="74">
        <f t="shared" si="40"/>
        <v>0</v>
      </c>
      <c r="CF27" s="75">
        <f t="shared" si="41"/>
        <v>162357</v>
      </c>
      <c r="CG27" s="74">
        <f t="shared" si="42"/>
        <v>0</v>
      </c>
      <c r="CH27" s="74">
        <f t="shared" si="43"/>
        <v>81525</v>
      </c>
      <c r="CI27" s="74">
        <f t="shared" si="44"/>
        <v>91801</v>
      </c>
    </row>
    <row r="28" spans="1:87" s="50" customFormat="1" ht="12" customHeight="1">
      <c r="A28" s="53" t="s">
        <v>381</v>
      </c>
      <c r="B28" s="54" t="s">
        <v>423</v>
      </c>
      <c r="C28" s="53" t="s">
        <v>424</v>
      </c>
      <c r="D28" s="74">
        <f t="shared" si="3"/>
        <v>325629</v>
      </c>
      <c r="E28" s="74">
        <f t="shared" si="4"/>
        <v>295528</v>
      </c>
      <c r="F28" s="74">
        <v>0</v>
      </c>
      <c r="G28" s="74">
        <v>289052</v>
      </c>
      <c r="H28" s="74">
        <v>6476</v>
      </c>
      <c r="I28" s="74">
        <v>0</v>
      </c>
      <c r="J28" s="74">
        <v>30101</v>
      </c>
      <c r="K28" s="75">
        <v>0</v>
      </c>
      <c r="L28" s="74">
        <f t="shared" si="5"/>
        <v>705944</v>
      </c>
      <c r="M28" s="74">
        <f t="shared" si="6"/>
        <v>61644</v>
      </c>
      <c r="N28" s="74">
        <v>61644</v>
      </c>
      <c r="O28" s="74">
        <v>0</v>
      </c>
      <c r="P28" s="74">
        <v>0</v>
      </c>
      <c r="Q28" s="74">
        <v>0</v>
      </c>
      <c r="R28" s="74">
        <f t="shared" si="7"/>
        <v>293410</v>
      </c>
      <c r="S28" s="74">
        <v>15497</v>
      </c>
      <c r="T28" s="74">
        <v>259760</v>
      </c>
      <c r="U28" s="74">
        <v>18153</v>
      </c>
      <c r="V28" s="74">
        <v>11013</v>
      </c>
      <c r="W28" s="74">
        <f t="shared" si="8"/>
        <v>339877</v>
      </c>
      <c r="X28" s="74">
        <v>137693</v>
      </c>
      <c r="Y28" s="74">
        <v>196434</v>
      </c>
      <c r="Z28" s="74">
        <v>5750</v>
      </c>
      <c r="AA28" s="74">
        <v>0</v>
      </c>
      <c r="AB28" s="75">
        <v>0</v>
      </c>
      <c r="AC28" s="74">
        <v>0</v>
      </c>
      <c r="AD28" s="74">
        <v>4506</v>
      </c>
      <c r="AE28" s="74">
        <f t="shared" si="9"/>
        <v>1036079</v>
      </c>
      <c r="AF28" s="74">
        <f t="shared" si="10"/>
        <v>3948</v>
      </c>
      <c r="AG28" s="74">
        <f t="shared" si="11"/>
        <v>3948</v>
      </c>
      <c r="AH28" s="74">
        <v>3948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238854</v>
      </c>
      <c r="AO28" s="74">
        <f t="shared" si="13"/>
        <v>21584</v>
      </c>
      <c r="AP28" s="74">
        <v>21584</v>
      </c>
      <c r="AQ28" s="74">
        <v>0</v>
      </c>
      <c r="AR28" s="74">
        <v>0</v>
      </c>
      <c r="AS28" s="74">
        <v>0</v>
      </c>
      <c r="AT28" s="74">
        <f t="shared" si="14"/>
        <v>106967</v>
      </c>
      <c r="AU28" s="74">
        <v>1282</v>
      </c>
      <c r="AV28" s="74">
        <v>105685</v>
      </c>
      <c r="AW28" s="74">
        <v>0</v>
      </c>
      <c r="AX28" s="74">
        <v>0</v>
      </c>
      <c r="AY28" s="74">
        <f t="shared" si="15"/>
        <v>110303</v>
      </c>
      <c r="AZ28" s="74">
        <v>4809</v>
      </c>
      <c r="BA28" s="74">
        <v>105494</v>
      </c>
      <c r="BB28" s="74">
        <v>0</v>
      </c>
      <c r="BC28" s="74">
        <v>0</v>
      </c>
      <c r="BD28" s="75">
        <v>0</v>
      </c>
      <c r="BE28" s="74">
        <v>0</v>
      </c>
      <c r="BF28" s="74">
        <v>10046</v>
      </c>
      <c r="BG28" s="74">
        <f t="shared" si="16"/>
        <v>252848</v>
      </c>
      <c r="BH28" s="74">
        <f t="shared" si="17"/>
        <v>329577</v>
      </c>
      <c r="BI28" s="74">
        <f t="shared" si="18"/>
        <v>299476</v>
      </c>
      <c r="BJ28" s="74">
        <f t="shared" si="19"/>
        <v>3948</v>
      </c>
      <c r="BK28" s="74">
        <f t="shared" si="20"/>
        <v>289052</v>
      </c>
      <c r="BL28" s="74">
        <f t="shared" si="21"/>
        <v>6476</v>
      </c>
      <c r="BM28" s="74">
        <f t="shared" si="22"/>
        <v>0</v>
      </c>
      <c r="BN28" s="74">
        <f t="shared" si="23"/>
        <v>30101</v>
      </c>
      <c r="BO28" s="75">
        <f t="shared" si="24"/>
        <v>0</v>
      </c>
      <c r="BP28" s="74">
        <f t="shared" si="25"/>
        <v>944798</v>
      </c>
      <c r="BQ28" s="74">
        <f t="shared" si="26"/>
        <v>83228</v>
      </c>
      <c r="BR28" s="74">
        <f t="shared" si="27"/>
        <v>83228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400377</v>
      </c>
      <c r="BW28" s="74">
        <f t="shared" si="32"/>
        <v>16779</v>
      </c>
      <c r="BX28" s="74">
        <f t="shared" si="33"/>
        <v>365445</v>
      </c>
      <c r="BY28" s="74">
        <f t="shared" si="34"/>
        <v>18153</v>
      </c>
      <c r="BZ28" s="74">
        <f t="shared" si="35"/>
        <v>11013</v>
      </c>
      <c r="CA28" s="74">
        <f t="shared" si="36"/>
        <v>450180</v>
      </c>
      <c r="CB28" s="74">
        <f t="shared" si="37"/>
        <v>142502</v>
      </c>
      <c r="CC28" s="74">
        <f t="shared" si="38"/>
        <v>301928</v>
      </c>
      <c r="CD28" s="74">
        <f t="shared" si="39"/>
        <v>5750</v>
      </c>
      <c r="CE28" s="74">
        <f t="shared" si="40"/>
        <v>0</v>
      </c>
      <c r="CF28" s="75">
        <f t="shared" si="41"/>
        <v>0</v>
      </c>
      <c r="CG28" s="74">
        <f t="shared" si="42"/>
        <v>0</v>
      </c>
      <c r="CH28" s="74">
        <f t="shared" si="43"/>
        <v>14552</v>
      </c>
      <c r="CI28" s="74">
        <f t="shared" si="44"/>
        <v>1288927</v>
      </c>
    </row>
    <row r="29" spans="1:87" s="50" customFormat="1" ht="12" customHeight="1">
      <c r="A29" s="53" t="s">
        <v>381</v>
      </c>
      <c r="B29" s="54" t="s">
        <v>425</v>
      </c>
      <c r="C29" s="53" t="s">
        <v>426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167726</v>
      </c>
      <c r="AO29" s="74">
        <f t="shared" si="13"/>
        <v>95755</v>
      </c>
      <c r="AP29" s="74">
        <v>34880</v>
      </c>
      <c r="AQ29" s="74">
        <v>37700</v>
      </c>
      <c r="AR29" s="74">
        <v>23175</v>
      </c>
      <c r="AS29" s="74">
        <v>0</v>
      </c>
      <c r="AT29" s="74">
        <f t="shared" si="14"/>
        <v>62957</v>
      </c>
      <c r="AU29" s="74">
        <v>5232</v>
      </c>
      <c r="AV29" s="74">
        <v>57725</v>
      </c>
      <c r="AW29" s="74">
        <v>0</v>
      </c>
      <c r="AX29" s="74">
        <v>7518</v>
      </c>
      <c r="AY29" s="74">
        <f t="shared" si="15"/>
        <v>1496</v>
      </c>
      <c r="AZ29" s="74">
        <v>0</v>
      </c>
      <c r="BA29" s="74">
        <v>1496</v>
      </c>
      <c r="BB29" s="74">
        <v>0</v>
      </c>
      <c r="BC29" s="74">
        <v>0</v>
      </c>
      <c r="BD29" s="75">
        <v>0</v>
      </c>
      <c r="BE29" s="74">
        <v>0</v>
      </c>
      <c r="BF29" s="74">
        <v>45929</v>
      </c>
      <c r="BG29" s="74">
        <f t="shared" si="16"/>
        <v>213655</v>
      </c>
      <c r="BH29" s="74">
        <f aca="true" t="shared" si="45" ref="BH29:BH40">SUM(D29,AF29)</f>
        <v>0</v>
      </c>
      <c r="BI29" s="74">
        <f aca="true" t="shared" si="46" ref="BI29:BI40">SUM(E29,AG29)</f>
        <v>0</v>
      </c>
      <c r="BJ29" s="74">
        <f aca="true" t="shared" si="47" ref="BJ29:BJ40">SUM(F29,AH29)</f>
        <v>0</v>
      </c>
      <c r="BK29" s="74">
        <f aca="true" t="shared" si="48" ref="BK29:BK40">SUM(G29,AI29)</f>
        <v>0</v>
      </c>
      <c r="BL29" s="74">
        <f aca="true" t="shared" si="49" ref="BL29:BL40">SUM(H29,AJ29)</f>
        <v>0</v>
      </c>
      <c r="BM29" s="74">
        <f aca="true" t="shared" si="50" ref="BM29:BM40">SUM(I29,AK29)</f>
        <v>0</v>
      </c>
      <c r="BN29" s="74">
        <f aca="true" t="shared" si="51" ref="BN29:BN40">SUM(J29,AL29)</f>
        <v>0</v>
      </c>
      <c r="BO29" s="75">
        <v>0</v>
      </c>
      <c r="BP29" s="74">
        <f aca="true" t="shared" si="52" ref="BP29:BP40">SUM(L29,AN29)</f>
        <v>167726</v>
      </c>
      <c r="BQ29" s="74">
        <f aca="true" t="shared" si="53" ref="BQ29:BQ40">SUM(M29,AO29)</f>
        <v>95755</v>
      </c>
      <c r="BR29" s="74">
        <f aca="true" t="shared" si="54" ref="BR29:BR40">SUM(N29,AP29)</f>
        <v>34880</v>
      </c>
      <c r="BS29" s="74">
        <f aca="true" t="shared" si="55" ref="BS29:BS40">SUM(O29,AQ29)</f>
        <v>37700</v>
      </c>
      <c r="BT29" s="74">
        <f aca="true" t="shared" si="56" ref="BT29:BT40">SUM(P29,AR29)</f>
        <v>23175</v>
      </c>
      <c r="BU29" s="74">
        <f aca="true" t="shared" si="57" ref="BU29:BU40">SUM(Q29,AS29)</f>
        <v>0</v>
      </c>
      <c r="BV29" s="74">
        <f aca="true" t="shared" si="58" ref="BV29:BV40">SUM(R29,AT29)</f>
        <v>62957</v>
      </c>
      <c r="BW29" s="74">
        <f aca="true" t="shared" si="59" ref="BW29:BW40">SUM(S29,AU29)</f>
        <v>5232</v>
      </c>
      <c r="BX29" s="74">
        <f aca="true" t="shared" si="60" ref="BX29:BX40">SUM(T29,AV29)</f>
        <v>57725</v>
      </c>
      <c r="BY29" s="74">
        <f aca="true" t="shared" si="61" ref="BY29:BY40">SUM(U29,AW29)</f>
        <v>0</v>
      </c>
      <c r="BZ29" s="74">
        <f aca="true" t="shared" si="62" ref="BZ29:BZ40">SUM(V29,AX29)</f>
        <v>7518</v>
      </c>
      <c r="CA29" s="74">
        <f aca="true" t="shared" si="63" ref="CA29:CA40">SUM(W29,AY29)</f>
        <v>1496</v>
      </c>
      <c r="CB29" s="74">
        <f aca="true" t="shared" si="64" ref="CB29:CB40">SUM(X29,AZ29)</f>
        <v>0</v>
      </c>
      <c r="CC29" s="74">
        <f aca="true" t="shared" si="65" ref="CC29:CC40">SUM(Y29,BA29)</f>
        <v>1496</v>
      </c>
      <c r="CD29" s="74">
        <f aca="true" t="shared" si="66" ref="CD29:CD40">SUM(Z29,BB29)</f>
        <v>0</v>
      </c>
      <c r="CE29" s="74">
        <f aca="true" t="shared" si="67" ref="CE29:CE40">SUM(AA29,BC29)</f>
        <v>0</v>
      </c>
      <c r="CF29" s="75">
        <v>0</v>
      </c>
      <c r="CG29" s="74">
        <f aca="true" t="shared" si="68" ref="CG29:CG40">SUM(AC29,BE29)</f>
        <v>0</v>
      </c>
      <c r="CH29" s="74">
        <f aca="true" t="shared" si="69" ref="CH29:CH40">SUM(AD29,BF29)</f>
        <v>45929</v>
      </c>
      <c r="CI29" s="74">
        <f aca="true" t="shared" si="70" ref="CI29:CI40">SUM(AE29,BG29)</f>
        <v>213655</v>
      </c>
    </row>
    <row r="30" spans="1:87" s="50" customFormat="1" ht="12" customHeight="1">
      <c r="A30" s="53" t="s">
        <v>381</v>
      </c>
      <c r="B30" s="54" t="s">
        <v>427</v>
      </c>
      <c r="C30" s="53" t="s">
        <v>428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118972</v>
      </c>
      <c r="AO30" s="74">
        <f t="shared" si="13"/>
        <v>5003</v>
      </c>
      <c r="AP30" s="74">
        <v>5003</v>
      </c>
      <c r="AQ30" s="74">
        <v>0</v>
      </c>
      <c r="AR30" s="74">
        <v>0</v>
      </c>
      <c r="AS30" s="74">
        <v>0</v>
      </c>
      <c r="AT30" s="74">
        <f t="shared" si="14"/>
        <v>103435</v>
      </c>
      <c r="AU30" s="74">
        <v>0</v>
      </c>
      <c r="AV30" s="74">
        <v>103435</v>
      </c>
      <c r="AW30" s="74">
        <v>0</v>
      </c>
      <c r="AX30" s="74">
        <v>0</v>
      </c>
      <c r="AY30" s="74">
        <f t="shared" si="15"/>
        <v>10534</v>
      </c>
      <c r="AZ30" s="74">
        <v>0</v>
      </c>
      <c r="BA30" s="74">
        <v>6035</v>
      </c>
      <c r="BB30" s="74">
        <v>0</v>
      </c>
      <c r="BC30" s="74">
        <v>4499</v>
      </c>
      <c r="BD30" s="75">
        <v>0</v>
      </c>
      <c r="BE30" s="74">
        <v>0</v>
      </c>
      <c r="BF30" s="74">
        <v>96702</v>
      </c>
      <c r="BG30" s="74">
        <f t="shared" si="16"/>
        <v>215674</v>
      </c>
      <c r="BH30" s="74">
        <f t="shared" si="45"/>
        <v>0</v>
      </c>
      <c r="BI30" s="74">
        <f t="shared" si="46"/>
        <v>0</v>
      </c>
      <c r="BJ30" s="74">
        <f t="shared" si="47"/>
        <v>0</v>
      </c>
      <c r="BK30" s="74">
        <f t="shared" si="48"/>
        <v>0</v>
      </c>
      <c r="BL30" s="74">
        <f t="shared" si="49"/>
        <v>0</v>
      </c>
      <c r="BM30" s="74">
        <f t="shared" si="50"/>
        <v>0</v>
      </c>
      <c r="BN30" s="74">
        <f t="shared" si="51"/>
        <v>0</v>
      </c>
      <c r="BO30" s="75">
        <v>0</v>
      </c>
      <c r="BP30" s="74">
        <f t="shared" si="52"/>
        <v>118972</v>
      </c>
      <c r="BQ30" s="74">
        <f t="shared" si="53"/>
        <v>5003</v>
      </c>
      <c r="BR30" s="74">
        <f t="shared" si="54"/>
        <v>5003</v>
      </c>
      <c r="BS30" s="74">
        <f t="shared" si="55"/>
        <v>0</v>
      </c>
      <c r="BT30" s="74">
        <f t="shared" si="56"/>
        <v>0</v>
      </c>
      <c r="BU30" s="74">
        <f t="shared" si="57"/>
        <v>0</v>
      </c>
      <c r="BV30" s="74">
        <f t="shared" si="58"/>
        <v>103435</v>
      </c>
      <c r="BW30" s="74">
        <f t="shared" si="59"/>
        <v>0</v>
      </c>
      <c r="BX30" s="74">
        <f t="shared" si="60"/>
        <v>103435</v>
      </c>
      <c r="BY30" s="74">
        <f t="shared" si="61"/>
        <v>0</v>
      </c>
      <c r="BZ30" s="74">
        <f t="shared" si="62"/>
        <v>0</v>
      </c>
      <c r="CA30" s="74">
        <f t="shared" si="63"/>
        <v>10534</v>
      </c>
      <c r="CB30" s="74">
        <f t="shared" si="64"/>
        <v>0</v>
      </c>
      <c r="CC30" s="74">
        <f t="shared" si="65"/>
        <v>6035</v>
      </c>
      <c r="CD30" s="74">
        <f t="shared" si="66"/>
        <v>0</v>
      </c>
      <c r="CE30" s="74">
        <f t="shared" si="67"/>
        <v>4499</v>
      </c>
      <c r="CF30" s="75">
        <v>0</v>
      </c>
      <c r="CG30" s="74">
        <f t="shared" si="68"/>
        <v>0</v>
      </c>
      <c r="CH30" s="74">
        <f t="shared" si="69"/>
        <v>96702</v>
      </c>
      <c r="CI30" s="74">
        <f t="shared" si="70"/>
        <v>215674</v>
      </c>
    </row>
    <row r="31" spans="1:87" s="50" customFormat="1" ht="12" customHeight="1">
      <c r="A31" s="53" t="s">
        <v>381</v>
      </c>
      <c r="B31" s="54" t="s">
        <v>429</v>
      </c>
      <c r="C31" s="53" t="s">
        <v>430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322872</v>
      </c>
      <c r="M31" s="74">
        <f t="shared" si="6"/>
        <v>61792</v>
      </c>
      <c r="N31" s="74">
        <v>47622</v>
      </c>
      <c r="O31" s="74">
        <v>0</v>
      </c>
      <c r="P31" s="74">
        <v>14050</v>
      </c>
      <c r="Q31" s="74">
        <v>120</v>
      </c>
      <c r="R31" s="74">
        <f t="shared" si="7"/>
        <v>174197</v>
      </c>
      <c r="S31" s="74">
        <v>0</v>
      </c>
      <c r="T31" s="74">
        <v>172082</v>
      </c>
      <c r="U31" s="74">
        <v>2115</v>
      </c>
      <c r="V31" s="74">
        <v>0</v>
      </c>
      <c r="W31" s="74">
        <f t="shared" si="8"/>
        <v>86883</v>
      </c>
      <c r="X31" s="74">
        <v>45459</v>
      </c>
      <c r="Y31" s="74">
        <v>34065</v>
      </c>
      <c r="Z31" s="74">
        <v>7359</v>
      </c>
      <c r="AA31" s="74">
        <v>0</v>
      </c>
      <c r="AB31" s="75">
        <v>0</v>
      </c>
      <c r="AC31" s="74">
        <v>0</v>
      </c>
      <c r="AD31" s="74">
        <v>109185</v>
      </c>
      <c r="AE31" s="74">
        <f t="shared" si="9"/>
        <v>432057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0</v>
      </c>
      <c r="BH31" s="74">
        <f t="shared" si="45"/>
        <v>0</v>
      </c>
      <c r="BI31" s="74">
        <f t="shared" si="46"/>
        <v>0</v>
      </c>
      <c r="BJ31" s="74">
        <f t="shared" si="47"/>
        <v>0</v>
      </c>
      <c r="BK31" s="74">
        <f t="shared" si="48"/>
        <v>0</v>
      </c>
      <c r="BL31" s="74">
        <f t="shared" si="49"/>
        <v>0</v>
      </c>
      <c r="BM31" s="74">
        <f t="shared" si="50"/>
        <v>0</v>
      </c>
      <c r="BN31" s="74">
        <f t="shared" si="51"/>
        <v>0</v>
      </c>
      <c r="BO31" s="75">
        <v>0</v>
      </c>
      <c r="BP31" s="74">
        <f t="shared" si="52"/>
        <v>322872</v>
      </c>
      <c r="BQ31" s="74">
        <f t="shared" si="53"/>
        <v>61792</v>
      </c>
      <c r="BR31" s="74">
        <f t="shared" si="54"/>
        <v>47622</v>
      </c>
      <c r="BS31" s="74">
        <f t="shared" si="55"/>
        <v>0</v>
      </c>
      <c r="BT31" s="74">
        <f t="shared" si="56"/>
        <v>14050</v>
      </c>
      <c r="BU31" s="74">
        <f t="shared" si="57"/>
        <v>120</v>
      </c>
      <c r="BV31" s="74">
        <f t="shared" si="58"/>
        <v>174197</v>
      </c>
      <c r="BW31" s="74">
        <f t="shared" si="59"/>
        <v>0</v>
      </c>
      <c r="BX31" s="74">
        <f t="shared" si="60"/>
        <v>172082</v>
      </c>
      <c r="BY31" s="74">
        <f t="shared" si="61"/>
        <v>2115</v>
      </c>
      <c r="BZ31" s="74">
        <f t="shared" si="62"/>
        <v>0</v>
      </c>
      <c r="CA31" s="74">
        <f t="shared" si="63"/>
        <v>86883</v>
      </c>
      <c r="CB31" s="74">
        <f t="shared" si="64"/>
        <v>45459</v>
      </c>
      <c r="CC31" s="74">
        <f t="shared" si="65"/>
        <v>34065</v>
      </c>
      <c r="CD31" s="74">
        <f t="shared" si="66"/>
        <v>7359</v>
      </c>
      <c r="CE31" s="74">
        <f t="shared" si="67"/>
        <v>0</v>
      </c>
      <c r="CF31" s="75">
        <v>0</v>
      </c>
      <c r="CG31" s="74">
        <f t="shared" si="68"/>
        <v>0</v>
      </c>
      <c r="CH31" s="74">
        <f t="shared" si="69"/>
        <v>109185</v>
      </c>
      <c r="CI31" s="74">
        <f t="shared" si="70"/>
        <v>432057</v>
      </c>
    </row>
    <row r="32" spans="1:87" s="50" customFormat="1" ht="12" customHeight="1">
      <c r="A32" s="53" t="s">
        <v>381</v>
      </c>
      <c r="B32" s="54" t="s">
        <v>431</v>
      </c>
      <c r="C32" s="53" t="s">
        <v>432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241969</v>
      </c>
      <c r="M32" s="74">
        <f t="shared" si="6"/>
        <v>67822</v>
      </c>
      <c r="N32" s="74">
        <v>27640</v>
      </c>
      <c r="O32" s="74">
        <v>0</v>
      </c>
      <c r="P32" s="74">
        <v>40164</v>
      </c>
      <c r="Q32" s="74">
        <v>18</v>
      </c>
      <c r="R32" s="74">
        <f t="shared" si="7"/>
        <v>110270</v>
      </c>
      <c r="S32" s="74">
        <v>0</v>
      </c>
      <c r="T32" s="74">
        <v>99793</v>
      </c>
      <c r="U32" s="74">
        <v>10477</v>
      </c>
      <c r="V32" s="74">
        <v>0</v>
      </c>
      <c r="W32" s="74">
        <f t="shared" si="8"/>
        <v>63877</v>
      </c>
      <c r="X32" s="74">
        <v>56574</v>
      </c>
      <c r="Y32" s="74">
        <v>7303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241969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192342</v>
      </c>
      <c r="AO32" s="74">
        <f t="shared" si="13"/>
        <v>113469</v>
      </c>
      <c r="AP32" s="74">
        <v>25456</v>
      </c>
      <c r="AQ32" s="74">
        <v>72390</v>
      </c>
      <c r="AR32" s="74">
        <v>15623</v>
      </c>
      <c r="AS32" s="74">
        <v>0</v>
      </c>
      <c r="AT32" s="74">
        <f t="shared" si="14"/>
        <v>78873</v>
      </c>
      <c r="AU32" s="74">
        <v>20733</v>
      </c>
      <c r="AV32" s="74">
        <v>58140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192342</v>
      </c>
      <c r="BH32" s="74">
        <f t="shared" si="45"/>
        <v>0</v>
      </c>
      <c r="BI32" s="74">
        <f t="shared" si="46"/>
        <v>0</v>
      </c>
      <c r="BJ32" s="74">
        <f t="shared" si="47"/>
        <v>0</v>
      </c>
      <c r="BK32" s="74">
        <f t="shared" si="48"/>
        <v>0</v>
      </c>
      <c r="BL32" s="74">
        <f t="shared" si="49"/>
        <v>0</v>
      </c>
      <c r="BM32" s="74">
        <f t="shared" si="50"/>
        <v>0</v>
      </c>
      <c r="BN32" s="74">
        <f t="shared" si="51"/>
        <v>0</v>
      </c>
      <c r="BO32" s="75">
        <v>0</v>
      </c>
      <c r="BP32" s="74">
        <f t="shared" si="52"/>
        <v>434311</v>
      </c>
      <c r="BQ32" s="74">
        <f t="shared" si="53"/>
        <v>181291</v>
      </c>
      <c r="BR32" s="74">
        <f t="shared" si="54"/>
        <v>53096</v>
      </c>
      <c r="BS32" s="74">
        <f t="shared" si="55"/>
        <v>72390</v>
      </c>
      <c r="BT32" s="74">
        <f t="shared" si="56"/>
        <v>55787</v>
      </c>
      <c r="BU32" s="74">
        <f t="shared" si="57"/>
        <v>18</v>
      </c>
      <c r="BV32" s="74">
        <f t="shared" si="58"/>
        <v>189143</v>
      </c>
      <c r="BW32" s="74">
        <f t="shared" si="59"/>
        <v>20733</v>
      </c>
      <c r="BX32" s="74">
        <f t="shared" si="60"/>
        <v>157933</v>
      </c>
      <c r="BY32" s="74">
        <f t="shared" si="61"/>
        <v>10477</v>
      </c>
      <c r="BZ32" s="74">
        <f t="shared" si="62"/>
        <v>0</v>
      </c>
      <c r="CA32" s="74">
        <f t="shared" si="63"/>
        <v>63877</v>
      </c>
      <c r="CB32" s="74">
        <f t="shared" si="64"/>
        <v>56574</v>
      </c>
      <c r="CC32" s="74">
        <f t="shared" si="65"/>
        <v>7303</v>
      </c>
      <c r="CD32" s="74">
        <f t="shared" si="66"/>
        <v>0</v>
      </c>
      <c r="CE32" s="74">
        <f t="shared" si="67"/>
        <v>0</v>
      </c>
      <c r="CF32" s="75">
        <v>0</v>
      </c>
      <c r="CG32" s="74">
        <f t="shared" si="68"/>
        <v>0</v>
      </c>
      <c r="CH32" s="74">
        <f t="shared" si="69"/>
        <v>0</v>
      </c>
      <c r="CI32" s="74">
        <f t="shared" si="70"/>
        <v>434311</v>
      </c>
    </row>
    <row r="33" spans="1:87" s="50" customFormat="1" ht="12" customHeight="1">
      <c r="A33" s="53" t="s">
        <v>381</v>
      </c>
      <c r="B33" s="54" t="s">
        <v>433</v>
      </c>
      <c r="C33" s="53" t="s">
        <v>434</v>
      </c>
      <c r="D33" s="74">
        <f t="shared" si="3"/>
        <v>9450</v>
      </c>
      <c r="E33" s="74">
        <f t="shared" si="4"/>
        <v>9450</v>
      </c>
      <c r="F33" s="74">
        <v>0</v>
      </c>
      <c r="G33" s="74">
        <v>9450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175920</v>
      </c>
      <c r="M33" s="74">
        <f t="shared" si="6"/>
        <v>9472</v>
      </c>
      <c r="N33" s="74">
        <v>9472</v>
      </c>
      <c r="O33" s="74">
        <v>0</v>
      </c>
      <c r="P33" s="74">
        <v>0</v>
      </c>
      <c r="Q33" s="74">
        <v>0</v>
      </c>
      <c r="R33" s="74">
        <f t="shared" si="7"/>
        <v>20498</v>
      </c>
      <c r="S33" s="74">
        <v>0</v>
      </c>
      <c r="T33" s="74">
        <v>20498</v>
      </c>
      <c r="U33" s="74">
        <v>0</v>
      </c>
      <c r="V33" s="74">
        <v>0</v>
      </c>
      <c r="W33" s="74">
        <f t="shared" si="8"/>
        <v>145950</v>
      </c>
      <c r="X33" s="74">
        <v>0</v>
      </c>
      <c r="Y33" s="74">
        <v>145950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f t="shared" si="9"/>
        <v>185370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45"/>
        <v>9450</v>
      </c>
      <c r="BI33" s="74">
        <f t="shared" si="46"/>
        <v>9450</v>
      </c>
      <c r="BJ33" s="74">
        <f t="shared" si="47"/>
        <v>0</v>
      </c>
      <c r="BK33" s="74">
        <f t="shared" si="48"/>
        <v>9450</v>
      </c>
      <c r="BL33" s="74">
        <f t="shared" si="49"/>
        <v>0</v>
      </c>
      <c r="BM33" s="74">
        <f t="shared" si="50"/>
        <v>0</v>
      </c>
      <c r="BN33" s="74">
        <f t="shared" si="51"/>
        <v>0</v>
      </c>
      <c r="BO33" s="75">
        <v>0</v>
      </c>
      <c r="BP33" s="74">
        <f t="shared" si="52"/>
        <v>175920</v>
      </c>
      <c r="BQ33" s="74">
        <f t="shared" si="53"/>
        <v>9472</v>
      </c>
      <c r="BR33" s="74">
        <f t="shared" si="54"/>
        <v>9472</v>
      </c>
      <c r="BS33" s="74">
        <f t="shared" si="55"/>
        <v>0</v>
      </c>
      <c r="BT33" s="74">
        <f t="shared" si="56"/>
        <v>0</v>
      </c>
      <c r="BU33" s="74">
        <f t="shared" si="57"/>
        <v>0</v>
      </c>
      <c r="BV33" s="74">
        <f t="shared" si="58"/>
        <v>20498</v>
      </c>
      <c r="BW33" s="74">
        <f t="shared" si="59"/>
        <v>0</v>
      </c>
      <c r="BX33" s="74">
        <f t="shared" si="60"/>
        <v>20498</v>
      </c>
      <c r="BY33" s="74">
        <f t="shared" si="61"/>
        <v>0</v>
      </c>
      <c r="BZ33" s="74">
        <f t="shared" si="62"/>
        <v>0</v>
      </c>
      <c r="CA33" s="74">
        <f t="shared" si="63"/>
        <v>145950</v>
      </c>
      <c r="CB33" s="74">
        <f t="shared" si="64"/>
        <v>0</v>
      </c>
      <c r="CC33" s="74">
        <f t="shared" si="65"/>
        <v>145950</v>
      </c>
      <c r="CD33" s="74">
        <f t="shared" si="66"/>
        <v>0</v>
      </c>
      <c r="CE33" s="74">
        <f t="shared" si="67"/>
        <v>0</v>
      </c>
      <c r="CF33" s="75">
        <v>0</v>
      </c>
      <c r="CG33" s="74">
        <f t="shared" si="68"/>
        <v>0</v>
      </c>
      <c r="CH33" s="74">
        <f t="shared" si="69"/>
        <v>0</v>
      </c>
      <c r="CI33" s="74">
        <f t="shared" si="70"/>
        <v>185370</v>
      </c>
    </row>
    <row r="34" spans="1:87" s="50" customFormat="1" ht="12" customHeight="1">
      <c r="A34" s="53" t="s">
        <v>381</v>
      </c>
      <c r="B34" s="54" t="s">
        <v>435</v>
      </c>
      <c r="C34" s="53" t="s">
        <v>436</v>
      </c>
      <c r="D34" s="74">
        <f t="shared" si="3"/>
        <v>5609</v>
      </c>
      <c r="E34" s="74">
        <f t="shared" si="4"/>
        <v>5609</v>
      </c>
      <c r="F34" s="74">
        <v>0</v>
      </c>
      <c r="G34" s="74">
        <v>0</v>
      </c>
      <c r="H34" s="74">
        <v>5609</v>
      </c>
      <c r="I34" s="74">
        <v>0</v>
      </c>
      <c r="J34" s="74">
        <v>0</v>
      </c>
      <c r="K34" s="75">
        <v>0</v>
      </c>
      <c r="L34" s="74">
        <f t="shared" si="5"/>
        <v>106082</v>
      </c>
      <c r="M34" s="74">
        <f t="shared" si="6"/>
        <v>18913</v>
      </c>
      <c r="N34" s="74">
        <v>0</v>
      </c>
      <c r="O34" s="74">
        <v>0</v>
      </c>
      <c r="P34" s="74">
        <v>0</v>
      </c>
      <c r="Q34" s="74">
        <v>18913</v>
      </c>
      <c r="R34" s="74">
        <f t="shared" si="7"/>
        <v>5862</v>
      </c>
      <c r="S34" s="74">
        <v>0</v>
      </c>
      <c r="T34" s="74">
        <v>0</v>
      </c>
      <c r="U34" s="74">
        <v>5862</v>
      </c>
      <c r="V34" s="74">
        <v>0</v>
      </c>
      <c r="W34" s="74">
        <f t="shared" si="8"/>
        <v>81307</v>
      </c>
      <c r="X34" s="74">
        <v>2720</v>
      </c>
      <c r="Y34" s="74">
        <v>75797</v>
      </c>
      <c r="Z34" s="74">
        <v>2790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111691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0</v>
      </c>
      <c r="BH34" s="74">
        <f t="shared" si="45"/>
        <v>5609</v>
      </c>
      <c r="BI34" s="74">
        <f t="shared" si="46"/>
        <v>5609</v>
      </c>
      <c r="BJ34" s="74">
        <f t="shared" si="47"/>
        <v>0</v>
      </c>
      <c r="BK34" s="74">
        <f t="shared" si="48"/>
        <v>0</v>
      </c>
      <c r="BL34" s="74">
        <f t="shared" si="49"/>
        <v>5609</v>
      </c>
      <c r="BM34" s="74">
        <f t="shared" si="50"/>
        <v>0</v>
      </c>
      <c r="BN34" s="74">
        <f t="shared" si="51"/>
        <v>0</v>
      </c>
      <c r="BO34" s="75">
        <v>0</v>
      </c>
      <c r="BP34" s="74">
        <f t="shared" si="52"/>
        <v>106082</v>
      </c>
      <c r="BQ34" s="74">
        <f t="shared" si="53"/>
        <v>18913</v>
      </c>
      <c r="BR34" s="74">
        <f t="shared" si="54"/>
        <v>0</v>
      </c>
      <c r="BS34" s="74">
        <f t="shared" si="55"/>
        <v>0</v>
      </c>
      <c r="BT34" s="74">
        <f t="shared" si="56"/>
        <v>0</v>
      </c>
      <c r="BU34" s="74">
        <f t="shared" si="57"/>
        <v>18913</v>
      </c>
      <c r="BV34" s="74">
        <f t="shared" si="58"/>
        <v>5862</v>
      </c>
      <c r="BW34" s="74">
        <f t="shared" si="59"/>
        <v>0</v>
      </c>
      <c r="BX34" s="74">
        <f t="shared" si="60"/>
        <v>0</v>
      </c>
      <c r="BY34" s="74">
        <f t="shared" si="61"/>
        <v>5862</v>
      </c>
      <c r="BZ34" s="74">
        <f t="shared" si="62"/>
        <v>0</v>
      </c>
      <c r="CA34" s="74">
        <f t="shared" si="63"/>
        <v>81307</v>
      </c>
      <c r="CB34" s="74">
        <f t="shared" si="64"/>
        <v>2720</v>
      </c>
      <c r="CC34" s="74">
        <f t="shared" si="65"/>
        <v>75797</v>
      </c>
      <c r="CD34" s="74">
        <f t="shared" si="66"/>
        <v>2790</v>
      </c>
      <c r="CE34" s="74">
        <f t="shared" si="67"/>
        <v>0</v>
      </c>
      <c r="CF34" s="75">
        <v>0</v>
      </c>
      <c r="CG34" s="74">
        <f t="shared" si="68"/>
        <v>0</v>
      </c>
      <c r="CH34" s="74">
        <f t="shared" si="69"/>
        <v>0</v>
      </c>
      <c r="CI34" s="74">
        <f t="shared" si="70"/>
        <v>111691</v>
      </c>
    </row>
    <row r="35" spans="1:87" s="50" customFormat="1" ht="12" customHeight="1">
      <c r="A35" s="53" t="s">
        <v>381</v>
      </c>
      <c r="B35" s="54" t="s">
        <v>437</v>
      </c>
      <c r="C35" s="53" t="s">
        <v>438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121884</v>
      </c>
      <c r="AO35" s="74">
        <f t="shared" si="13"/>
        <v>19058</v>
      </c>
      <c r="AP35" s="74">
        <v>19058</v>
      </c>
      <c r="AQ35" s="74">
        <v>0</v>
      </c>
      <c r="AR35" s="74">
        <v>0</v>
      </c>
      <c r="AS35" s="74">
        <v>0</v>
      </c>
      <c r="AT35" s="74">
        <f t="shared" si="14"/>
        <v>62887</v>
      </c>
      <c r="AU35" s="74">
        <v>0</v>
      </c>
      <c r="AV35" s="74">
        <v>62887</v>
      </c>
      <c r="AW35" s="74">
        <v>0</v>
      </c>
      <c r="AX35" s="74">
        <v>0</v>
      </c>
      <c r="AY35" s="74">
        <f t="shared" si="15"/>
        <v>37518</v>
      </c>
      <c r="AZ35" s="74">
        <v>0</v>
      </c>
      <c r="BA35" s="74">
        <v>36630</v>
      </c>
      <c r="BB35" s="74">
        <v>888</v>
      </c>
      <c r="BC35" s="74">
        <v>0</v>
      </c>
      <c r="BD35" s="75">
        <v>0</v>
      </c>
      <c r="BE35" s="74">
        <v>2421</v>
      </c>
      <c r="BF35" s="74">
        <v>5919</v>
      </c>
      <c r="BG35" s="74">
        <f t="shared" si="16"/>
        <v>127803</v>
      </c>
      <c r="BH35" s="74">
        <f t="shared" si="45"/>
        <v>0</v>
      </c>
      <c r="BI35" s="74">
        <f t="shared" si="46"/>
        <v>0</v>
      </c>
      <c r="BJ35" s="74">
        <f t="shared" si="47"/>
        <v>0</v>
      </c>
      <c r="BK35" s="74">
        <f t="shared" si="48"/>
        <v>0</v>
      </c>
      <c r="BL35" s="74">
        <f t="shared" si="49"/>
        <v>0</v>
      </c>
      <c r="BM35" s="74">
        <f t="shared" si="50"/>
        <v>0</v>
      </c>
      <c r="BN35" s="74">
        <f t="shared" si="51"/>
        <v>0</v>
      </c>
      <c r="BO35" s="75">
        <v>0</v>
      </c>
      <c r="BP35" s="74">
        <f t="shared" si="52"/>
        <v>121884</v>
      </c>
      <c r="BQ35" s="74">
        <f t="shared" si="53"/>
        <v>19058</v>
      </c>
      <c r="BR35" s="74">
        <f t="shared" si="54"/>
        <v>19058</v>
      </c>
      <c r="BS35" s="74">
        <f t="shared" si="55"/>
        <v>0</v>
      </c>
      <c r="BT35" s="74">
        <f t="shared" si="56"/>
        <v>0</v>
      </c>
      <c r="BU35" s="74">
        <f t="shared" si="57"/>
        <v>0</v>
      </c>
      <c r="BV35" s="74">
        <f t="shared" si="58"/>
        <v>62887</v>
      </c>
      <c r="BW35" s="74">
        <f t="shared" si="59"/>
        <v>0</v>
      </c>
      <c r="BX35" s="74">
        <f t="shared" si="60"/>
        <v>62887</v>
      </c>
      <c r="BY35" s="74">
        <f t="shared" si="61"/>
        <v>0</v>
      </c>
      <c r="BZ35" s="74">
        <f t="shared" si="62"/>
        <v>0</v>
      </c>
      <c r="CA35" s="74">
        <f t="shared" si="63"/>
        <v>37518</v>
      </c>
      <c r="CB35" s="74">
        <f t="shared" si="64"/>
        <v>0</v>
      </c>
      <c r="CC35" s="74">
        <f t="shared" si="65"/>
        <v>36630</v>
      </c>
      <c r="CD35" s="74">
        <f t="shared" si="66"/>
        <v>888</v>
      </c>
      <c r="CE35" s="74">
        <f t="shared" si="67"/>
        <v>0</v>
      </c>
      <c r="CF35" s="75">
        <v>0</v>
      </c>
      <c r="CG35" s="74">
        <f t="shared" si="68"/>
        <v>2421</v>
      </c>
      <c r="CH35" s="74">
        <f t="shared" si="69"/>
        <v>5919</v>
      </c>
      <c r="CI35" s="74">
        <f t="shared" si="70"/>
        <v>127803</v>
      </c>
    </row>
    <row r="36" spans="1:87" s="50" customFormat="1" ht="12" customHeight="1">
      <c r="A36" s="53" t="s">
        <v>381</v>
      </c>
      <c r="B36" s="54" t="s">
        <v>439</v>
      </c>
      <c r="C36" s="53" t="s">
        <v>440</v>
      </c>
      <c r="D36" s="74">
        <f t="shared" si="3"/>
        <v>36317</v>
      </c>
      <c r="E36" s="74">
        <f t="shared" si="4"/>
        <v>36317</v>
      </c>
      <c r="F36" s="74">
        <v>0</v>
      </c>
      <c r="G36" s="74">
        <v>16682</v>
      </c>
      <c r="H36" s="74">
        <v>19635</v>
      </c>
      <c r="I36" s="74">
        <v>0</v>
      </c>
      <c r="J36" s="74">
        <v>0</v>
      </c>
      <c r="K36" s="75">
        <v>0</v>
      </c>
      <c r="L36" s="74">
        <f t="shared" si="5"/>
        <v>4100</v>
      </c>
      <c r="M36" s="74">
        <f t="shared" si="6"/>
        <v>983</v>
      </c>
      <c r="N36" s="74">
        <v>983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2594</v>
      </c>
      <c r="X36" s="74">
        <v>0</v>
      </c>
      <c r="Y36" s="74">
        <v>0</v>
      </c>
      <c r="Z36" s="74">
        <v>924</v>
      </c>
      <c r="AA36" s="74">
        <v>1670</v>
      </c>
      <c r="AB36" s="75">
        <v>0</v>
      </c>
      <c r="AC36" s="74">
        <v>523</v>
      </c>
      <c r="AD36" s="74">
        <v>93016</v>
      </c>
      <c r="AE36" s="74">
        <f t="shared" si="9"/>
        <v>133433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0</v>
      </c>
      <c r="BH36" s="74">
        <f t="shared" si="45"/>
        <v>36317</v>
      </c>
      <c r="BI36" s="74">
        <f t="shared" si="46"/>
        <v>36317</v>
      </c>
      <c r="BJ36" s="74">
        <f t="shared" si="47"/>
        <v>0</v>
      </c>
      <c r="BK36" s="74">
        <f t="shared" si="48"/>
        <v>16682</v>
      </c>
      <c r="BL36" s="74">
        <f t="shared" si="49"/>
        <v>19635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4100</v>
      </c>
      <c r="BQ36" s="74">
        <f t="shared" si="53"/>
        <v>983</v>
      </c>
      <c r="BR36" s="74">
        <f t="shared" si="54"/>
        <v>983</v>
      </c>
      <c r="BS36" s="74">
        <f t="shared" si="55"/>
        <v>0</v>
      </c>
      <c r="BT36" s="74">
        <f t="shared" si="56"/>
        <v>0</v>
      </c>
      <c r="BU36" s="74">
        <f t="shared" si="57"/>
        <v>0</v>
      </c>
      <c r="BV36" s="74">
        <f t="shared" si="58"/>
        <v>0</v>
      </c>
      <c r="BW36" s="74">
        <f t="shared" si="59"/>
        <v>0</v>
      </c>
      <c r="BX36" s="74">
        <f t="shared" si="60"/>
        <v>0</v>
      </c>
      <c r="BY36" s="74">
        <f t="shared" si="61"/>
        <v>0</v>
      </c>
      <c r="BZ36" s="74">
        <f t="shared" si="62"/>
        <v>0</v>
      </c>
      <c r="CA36" s="74">
        <f t="shared" si="63"/>
        <v>2594</v>
      </c>
      <c r="CB36" s="74">
        <f t="shared" si="64"/>
        <v>0</v>
      </c>
      <c r="CC36" s="74">
        <f t="shared" si="65"/>
        <v>0</v>
      </c>
      <c r="CD36" s="74">
        <f t="shared" si="66"/>
        <v>924</v>
      </c>
      <c r="CE36" s="74">
        <f t="shared" si="67"/>
        <v>1670</v>
      </c>
      <c r="CF36" s="75">
        <v>0</v>
      </c>
      <c r="CG36" s="74">
        <f t="shared" si="68"/>
        <v>523</v>
      </c>
      <c r="CH36" s="74">
        <f t="shared" si="69"/>
        <v>93016</v>
      </c>
      <c r="CI36" s="74">
        <f t="shared" si="70"/>
        <v>133433</v>
      </c>
    </row>
    <row r="37" spans="1:87" s="50" customFormat="1" ht="12" customHeight="1">
      <c r="A37" s="53" t="s">
        <v>381</v>
      </c>
      <c r="B37" s="54" t="s">
        <v>441</v>
      </c>
      <c r="C37" s="53" t="s">
        <v>442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37909</v>
      </c>
      <c r="M37" s="74">
        <f t="shared" si="6"/>
        <v>33200</v>
      </c>
      <c r="N37" s="74">
        <v>4078</v>
      </c>
      <c r="O37" s="74">
        <v>29122</v>
      </c>
      <c r="P37" s="74">
        <v>0</v>
      </c>
      <c r="Q37" s="74">
        <v>0</v>
      </c>
      <c r="R37" s="74">
        <f t="shared" si="7"/>
        <v>4709</v>
      </c>
      <c r="S37" s="74">
        <v>4709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11877</v>
      </c>
      <c r="AE37" s="74">
        <f t="shared" si="9"/>
        <v>49786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45"/>
        <v>0</v>
      </c>
      <c r="BI37" s="74">
        <f t="shared" si="46"/>
        <v>0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0</v>
      </c>
      <c r="BN37" s="74">
        <f t="shared" si="51"/>
        <v>0</v>
      </c>
      <c r="BO37" s="75">
        <v>0</v>
      </c>
      <c r="BP37" s="74">
        <f t="shared" si="52"/>
        <v>37909</v>
      </c>
      <c r="BQ37" s="74">
        <f t="shared" si="53"/>
        <v>33200</v>
      </c>
      <c r="BR37" s="74">
        <f t="shared" si="54"/>
        <v>4078</v>
      </c>
      <c r="BS37" s="74">
        <f t="shared" si="55"/>
        <v>29122</v>
      </c>
      <c r="BT37" s="74">
        <f t="shared" si="56"/>
        <v>0</v>
      </c>
      <c r="BU37" s="74">
        <f t="shared" si="57"/>
        <v>0</v>
      </c>
      <c r="BV37" s="74">
        <f t="shared" si="58"/>
        <v>4709</v>
      </c>
      <c r="BW37" s="74">
        <f t="shared" si="59"/>
        <v>4709</v>
      </c>
      <c r="BX37" s="74">
        <f t="shared" si="60"/>
        <v>0</v>
      </c>
      <c r="BY37" s="74">
        <f t="shared" si="61"/>
        <v>0</v>
      </c>
      <c r="BZ37" s="74">
        <f t="shared" si="62"/>
        <v>0</v>
      </c>
      <c r="CA37" s="74">
        <f t="shared" si="63"/>
        <v>0</v>
      </c>
      <c r="CB37" s="74">
        <f t="shared" si="64"/>
        <v>0</v>
      </c>
      <c r="CC37" s="74">
        <f t="shared" si="65"/>
        <v>0</v>
      </c>
      <c r="CD37" s="74">
        <f t="shared" si="66"/>
        <v>0</v>
      </c>
      <c r="CE37" s="74">
        <f t="shared" si="67"/>
        <v>0</v>
      </c>
      <c r="CF37" s="75">
        <v>0</v>
      </c>
      <c r="CG37" s="74">
        <f t="shared" si="68"/>
        <v>0</v>
      </c>
      <c r="CH37" s="74">
        <f t="shared" si="69"/>
        <v>11877</v>
      </c>
      <c r="CI37" s="74">
        <f t="shared" si="70"/>
        <v>49786</v>
      </c>
    </row>
    <row r="38" spans="1:87" s="50" customFormat="1" ht="12" customHeight="1">
      <c r="A38" s="53" t="s">
        <v>381</v>
      </c>
      <c r="B38" s="54" t="s">
        <v>443</v>
      </c>
      <c r="C38" s="53" t="s">
        <v>444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1379591</v>
      </c>
      <c r="M38" s="74">
        <f t="shared" si="6"/>
        <v>202849</v>
      </c>
      <c r="N38" s="74">
        <v>202849</v>
      </c>
      <c r="O38" s="74">
        <v>0</v>
      </c>
      <c r="P38" s="74">
        <v>0</v>
      </c>
      <c r="Q38" s="74">
        <v>0</v>
      </c>
      <c r="R38" s="74">
        <f t="shared" si="7"/>
        <v>427767</v>
      </c>
      <c r="S38" s="74">
        <v>0</v>
      </c>
      <c r="T38" s="74">
        <v>427767</v>
      </c>
      <c r="U38" s="74">
        <v>0</v>
      </c>
      <c r="V38" s="74">
        <v>0</v>
      </c>
      <c r="W38" s="74">
        <f t="shared" si="8"/>
        <v>728831</v>
      </c>
      <c r="X38" s="74">
        <v>60000</v>
      </c>
      <c r="Y38" s="74">
        <v>668831</v>
      </c>
      <c r="Z38" s="74">
        <v>0</v>
      </c>
      <c r="AA38" s="74">
        <v>0</v>
      </c>
      <c r="AB38" s="75">
        <v>0</v>
      </c>
      <c r="AC38" s="74">
        <v>20144</v>
      </c>
      <c r="AD38" s="74">
        <v>986699</v>
      </c>
      <c r="AE38" s="74">
        <f t="shared" si="9"/>
        <v>2366290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0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1379591</v>
      </c>
      <c r="BQ38" s="74">
        <f t="shared" si="53"/>
        <v>202849</v>
      </c>
      <c r="BR38" s="74">
        <f t="shared" si="54"/>
        <v>202849</v>
      </c>
      <c r="BS38" s="74">
        <f t="shared" si="55"/>
        <v>0</v>
      </c>
      <c r="BT38" s="74">
        <f t="shared" si="56"/>
        <v>0</v>
      </c>
      <c r="BU38" s="74">
        <f t="shared" si="57"/>
        <v>0</v>
      </c>
      <c r="BV38" s="74">
        <f t="shared" si="58"/>
        <v>427767</v>
      </c>
      <c r="BW38" s="74">
        <f t="shared" si="59"/>
        <v>0</v>
      </c>
      <c r="BX38" s="74">
        <f t="shared" si="60"/>
        <v>427767</v>
      </c>
      <c r="BY38" s="74">
        <f t="shared" si="61"/>
        <v>0</v>
      </c>
      <c r="BZ38" s="74">
        <f t="shared" si="62"/>
        <v>0</v>
      </c>
      <c r="CA38" s="74">
        <f t="shared" si="63"/>
        <v>728831</v>
      </c>
      <c r="CB38" s="74">
        <f t="shared" si="64"/>
        <v>60000</v>
      </c>
      <c r="CC38" s="74">
        <f t="shared" si="65"/>
        <v>668831</v>
      </c>
      <c r="CD38" s="74">
        <f t="shared" si="66"/>
        <v>0</v>
      </c>
      <c r="CE38" s="74">
        <f t="shared" si="67"/>
        <v>0</v>
      </c>
      <c r="CF38" s="75">
        <v>0</v>
      </c>
      <c r="CG38" s="74">
        <f t="shared" si="68"/>
        <v>20144</v>
      </c>
      <c r="CH38" s="74">
        <f t="shared" si="69"/>
        <v>986699</v>
      </c>
      <c r="CI38" s="74">
        <f t="shared" si="70"/>
        <v>2366290</v>
      </c>
    </row>
    <row r="39" spans="1:87" s="50" customFormat="1" ht="12" customHeight="1">
      <c r="A39" s="53" t="s">
        <v>381</v>
      </c>
      <c r="B39" s="54" t="s">
        <v>445</v>
      </c>
      <c r="C39" s="53" t="s">
        <v>446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600283</v>
      </c>
      <c r="M39" s="74">
        <f t="shared" si="6"/>
        <v>47977</v>
      </c>
      <c r="N39" s="74">
        <v>24961</v>
      </c>
      <c r="O39" s="74">
        <v>0</v>
      </c>
      <c r="P39" s="74">
        <v>23016</v>
      </c>
      <c r="Q39" s="74">
        <v>0</v>
      </c>
      <c r="R39" s="74">
        <f t="shared" si="7"/>
        <v>210013</v>
      </c>
      <c r="S39" s="74">
        <v>0</v>
      </c>
      <c r="T39" s="74">
        <v>210013</v>
      </c>
      <c r="U39" s="74">
        <v>0</v>
      </c>
      <c r="V39" s="74">
        <v>0</v>
      </c>
      <c r="W39" s="74">
        <f t="shared" si="8"/>
        <v>342293</v>
      </c>
      <c r="X39" s="74">
        <v>0</v>
      </c>
      <c r="Y39" s="74">
        <v>278773</v>
      </c>
      <c r="Z39" s="74">
        <v>0</v>
      </c>
      <c r="AA39" s="74">
        <v>63520</v>
      </c>
      <c r="AB39" s="75">
        <v>0</v>
      </c>
      <c r="AC39" s="74">
        <v>0</v>
      </c>
      <c r="AD39" s="74">
        <v>15559</v>
      </c>
      <c r="AE39" s="74">
        <f t="shared" si="9"/>
        <v>615842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354087</v>
      </c>
      <c r="AO39" s="74">
        <f t="shared" si="13"/>
        <v>39568</v>
      </c>
      <c r="AP39" s="74">
        <v>24961</v>
      </c>
      <c r="AQ39" s="74">
        <v>0</v>
      </c>
      <c r="AR39" s="74">
        <v>14607</v>
      </c>
      <c r="AS39" s="74">
        <v>0</v>
      </c>
      <c r="AT39" s="74">
        <f t="shared" si="14"/>
        <v>149645</v>
      </c>
      <c r="AU39" s="74">
        <v>0</v>
      </c>
      <c r="AV39" s="74">
        <v>149645</v>
      </c>
      <c r="AW39" s="74">
        <v>0</v>
      </c>
      <c r="AX39" s="74">
        <v>0</v>
      </c>
      <c r="AY39" s="74">
        <f t="shared" si="15"/>
        <v>164874</v>
      </c>
      <c r="AZ39" s="74">
        <v>0</v>
      </c>
      <c r="BA39" s="74">
        <v>156859</v>
      </c>
      <c r="BB39" s="74">
        <v>0</v>
      </c>
      <c r="BC39" s="74">
        <v>8015</v>
      </c>
      <c r="BD39" s="75">
        <v>0</v>
      </c>
      <c r="BE39" s="74">
        <v>0</v>
      </c>
      <c r="BF39" s="74">
        <v>15414</v>
      </c>
      <c r="BG39" s="74">
        <f t="shared" si="16"/>
        <v>369501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954370</v>
      </c>
      <c r="BQ39" s="74">
        <f t="shared" si="53"/>
        <v>87545</v>
      </c>
      <c r="BR39" s="74">
        <f t="shared" si="54"/>
        <v>49922</v>
      </c>
      <c r="BS39" s="74">
        <f t="shared" si="55"/>
        <v>0</v>
      </c>
      <c r="BT39" s="74">
        <f t="shared" si="56"/>
        <v>37623</v>
      </c>
      <c r="BU39" s="74">
        <f t="shared" si="57"/>
        <v>0</v>
      </c>
      <c r="BV39" s="74">
        <f t="shared" si="58"/>
        <v>359658</v>
      </c>
      <c r="BW39" s="74">
        <f t="shared" si="59"/>
        <v>0</v>
      </c>
      <c r="BX39" s="74">
        <f t="shared" si="60"/>
        <v>359658</v>
      </c>
      <c r="BY39" s="74">
        <f t="shared" si="61"/>
        <v>0</v>
      </c>
      <c r="BZ39" s="74">
        <f t="shared" si="62"/>
        <v>0</v>
      </c>
      <c r="CA39" s="74">
        <f t="shared" si="63"/>
        <v>507167</v>
      </c>
      <c r="CB39" s="74">
        <f t="shared" si="64"/>
        <v>0</v>
      </c>
      <c r="CC39" s="74">
        <f t="shared" si="65"/>
        <v>435632</v>
      </c>
      <c r="CD39" s="74">
        <f t="shared" si="66"/>
        <v>0</v>
      </c>
      <c r="CE39" s="74">
        <f t="shared" si="67"/>
        <v>71535</v>
      </c>
      <c r="CF39" s="75">
        <v>0</v>
      </c>
      <c r="CG39" s="74">
        <f t="shared" si="68"/>
        <v>0</v>
      </c>
      <c r="CH39" s="74">
        <f t="shared" si="69"/>
        <v>30973</v>
      </c>
      <c r="CI39" s="74">
        <f t="shared" si="70"/>
        <v>985343</v>
      </c>
    </row>
    <row r="40" spans="1:87" s="50" customFormat="1" ht="12" customHeight="1">
      <c r="A40" s="53" t="s">
        <v>381</v>
      </c>
      <c r="B40" s="54" t="s">
        <v>447</v>
      </c>
      <c r="C40" s="53" t="s">
        <v>448</v>
      </c>
      <c r="D40" s="74">
        <f t="shared" si="3"/>
        <v>154704</v>
      </c>
      <c r="E40" s="74">
        <f t="shared" si="4"/>
        <v>145598</v>
      </c>
      <c r="F40" s="74">
        <v>0</v>
      </c>
      <c r="G40" s="74">
        <v>145598</v>
      </c>
      <c r="H40" s="74">
        <v>0</v>
      </c>
      <c r="I40" s="74">
        <v>0</v>
      </c>
      <c r="J40" s="74">
        <v>9106</v>
      </c>
      <c r="K40" s="75">
        <v>0</v>
      </c>
      <c r="L40" s="74">
        <f t="shared" si="5"/>
        <v>197890</v>
      </c>
      <c r="M40" s="74">
        <f t="shared" si="6"/>
        <v>90322</v>
      </c>
      <c r="N40" s="74">
        <v>61297</v>
      </c>
      <c r="O40" s="74">
        <v>0</v>
      </c>
      <c r="P40" s="74">
        <v>29025</v>
      </c>
      <c r="Q40" s="74">
        <v>0</v>
      </c>
      <c r="R40" s="74">
        <f t="shared" si="7"/>
        <v>13127</v>
      </c>
      <c r="S40" s="74">
        <v>0</v>
      </c>
      <c r="T40" s="74">
        <v>13127</v>
      </c>
      <c r="U40" s="74">
        <v>0</v>
      </c>
      <c r="V40" s="74">
        <v>0</v>
      </c>
      <c r="W40" s="74">
        <f t="shared" si="8"/>
        <v>94441</v>
      </c>
      <c r="X40" s="74">
        <v>0</v>
      </c>
      <c r="Y40" s="74">
        <v>71868</v>
      </c>
      <c r="Z40" s="74">
        <v>22256</v>
      </c>
      <c r="AA40" s="74">
        <v>317</v>
      </c>
      <c r="AB40" s="75">
        <v>0</v>
      </c>
      <c r="AC40" s="74">
        <v>0</v>
      </c>
      <c r="AD40" s="74">
        <v>9516</v>
      </c>
      <c r="AE40" s="74">
        <f t="shared" si="9"/>
        <v>362110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0</v>
      </c>
      <c r="BH40" s="74">
        <f t="shared" si="45"/>
        <v>154704</v>
      </c>
      <c r="BI40" s="74">
        <f t="shared" si="46"/>
        <v>145598</v>
      </c>
      <c r="BJ40" s="74">
        <f t="shared" si="47"/>
        <v>0</v>
      </c>
      <c r="BK40" s="74">
        <f t="shared" si="48"/>
        <v>145598</v>
      </c>
      <c r="BL40" s="74">
        <f t="shared" si="49"/>
        <v>0</v>
      </c>
      <c r="BM40" s="74">
        <f t="shared" si="50"/>
        <v>0</v>
      </c>
      <c r="BN40" s="74">
        <f t="shared" si="51"/>
        <v>9106</v>
      </c>
      <c r="BO40" s="75">
        <v>0</v>
      </c>
      <c r="BP40" s="74">
        <f t="shared" si="52"/>
        <v>197890</v>
      </c>
      <c r="BQ40" s="74">
        <f t="shared" si="53"/>
        <v>90322</v>
      </c>
      <c r="BR40" s="74">
        <f t="shared" si="54"/>
        <v>61297</v>
      </c>
      <c r="BS40" s="74">
        <f t="shared" si="55"/>
        <v>0</v>
      </c>
      <c r="BT40" s="74">
        <f t="shared" si="56"/>
        <v>29025</v>
      </c>
      <c r="BU40" s="74">
        <f t="shared" si="57"/>
        <v>0</v>
      </c>
      <c r="BV40" s="74">
        <f t="shared" si="58"/>
        <v>13127</v>
      </c>
      <c r="BW40" s="74">
        <f t="shared" si="59"/>
        <v>0</v>
      </c>
      <c r="BX40" s="74">
        <f t="shared" si="60"/>
        <v>13127</v>
      </c>
      <c r="BY40" s="74">
        <f t="shared" si="61"/>
        <v>0</v>
      </c>
      <c r="BZ40" s="74">
        <f t="shared" si="62"/>
        <v>0</v>
      </c>
      <c r="CA40" s="74">
        <f t="shared" si="63"/>
        <v>94441</v>
      </c>
      <c r="CB40" s="74">
        <f t="shared" si="64"/>
        <v>0</v>
      </c>
      <c r="CC40" s="74">
        <f t="shared" si="65"/>
        <v>71868</v>
      </c>
      <c r="CD40" s="74">
        <f t="shared" si="66"/>
        <v>22256</v>
      </c>
      <c r="CE40" s="74">
        <f t="shared" si="67"/>
        <v>317</v>
      </c>
      <c r="CF40" s="75">
        <v>0</v>
      </c>
      <c r="CG40" s="74">
        <f t="shared" si="68"/>
        <v>0</v>
      </c>
      <c r="CH40" s="74">
        <f t="shared" si="69"/>
        <v>9516</v>
      </c>
      <c r="CI40" s="74">
        <f t="shared" si="70"/>
        <v>362110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449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450</v>
      </c>
      <c r="B2" s="147" t="s">
        <v>451</v>
      </c>
      <c r="C2" s="156" t="s">
        <v>452</v>
      </c>
      <c r="D2" s="139" t="s">
        <v>453</v>
      </c>
      <c r="E2" s="114"/>
      <c r="F2" s="114"/>
      <c r="G2" s="114"/>
      <c r="H2" s="114"/>
      <c r="I2" s="114"/>
      <c r="J2" s="139" t="s">
        <v>454</v>
      </c>
      <c r="K2" s="59"/>
      <c r="L2" s="59"/>
      <c r="M2" s="59"/>
      <c r="N2" s="59"/>
      <c r="O2" s="59"/>
      <c r="P2" s="59"/>
      <c r="Q2" s="115"/>
      <c r="R2" s="139" t="s">
        <v>455</v>
      </c>
      <c r="S2" s="59"/>
      <c r="T2" s="59"/>
      <c r="U2" s="59"/>
      <c r="V2" s="59"/>
      <c r="W2" s="59"/>
      <c r="X2" s="59"/>
      <c r="Y2" s="115"/>
      <c r="Z2" s="139" t="s">
        <v>456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457</v>
      </c>
      <c r="AQ2" s="59"/>
      <c r="AR2" s="59"/>
      <c r="AS2" s="59"/>
      <c r="AT2" s="59"/>
      <c r="AU2" s="59"/>
      <c r="AV2" s="59"/>
      <c r="AW2" s="115"/>
      <c r="AX2" s="139" t="s">
        <v>458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459</v>
      </c>
      <c r="E4" s="59"/>
      <c r="F4" s="118"/>
      <c r="G4" s="119" t="s">
        <v>460</v>
      </c>
      <c r="H4" s="59"/>
      <c r="I4" s="118"/>
      <c r="J4" s="159" t="s">
        <v>461</v>
      </c>
      <c r="K4" s="156" t="s">
        <v>462</v>
      </c>
      <c r="L4" s="119" t="s">
        <v>459</v>
      </c>
      <c r="M4" s="59"/>
      <c r="N4" s="118"/>
      <c r="O4" s="119" t="s">
        <v>460</v>
      </c>
      <c r="P4" s="59"/>
      <c r="Q4" s="118"/>
      <c r="R4" s="159" t="s">
        <v>461</v>
      </c>
      <c r="S4" s="156" t="s">
        <v>462</v>
      </c>
      <c r="T4" s="119" t="s">
        <v>459</v>
      </c>
      <c r="U4" s="59"/>
      <c r="V4" s="118"/>
      <c r="W4" s="119" t="s">
        <v>460</v>
      </c>
      <c r="X4" s="59"/>
      <c r="Y4" s="118"/>
      <c r="Z4" s="159" t="s">
        <v>461</v>
      </c>
      <c r="AA4" s="156" t="s">
        <v>462</v>
      </c>
      <c r="AB4" s="119" t="s">
        <v>459</v>
      </c>
      <c r="AC4" s="59"/>
      <c r="AD4" s="118"/>
      <c r="AE4" s="119" t="s">
        <v>460</v>
      </c>
      <c r="AF4" s="59"/>
      <c r="AG4" s="118"/>
      <c r="AH4" s="159" t="s">
        <v>461</v>
      </c>
      <c r="AI4" s="156" t="s">
        <v>462</v>
      </c>
      <c r="AJ4" s="119" t="s">
        <v>459</v>
      </c>
      <c r="AK4" s="59"/>
      <c r="AL4" s="118"/>
      <c r="AM4" s="119" t="s">
        <v>460</v>
      </c>
      <c r="AN4" s="59"/>
      <c r="AO4" s="118"/>
      <c r="AP4" s="159" t="s">
        <v>461</v>
      </c>
      <c r="AQ4" s="156" t="s">
        <v>462</v>
      </c>
      <c r="AR4" s="119" t="s">
        <v>459</v>
      </c>
      <c r="AS4" s="59"/>
      <c r="AT4" s="118"/>
      <c r="AU4" s="119" t="s">
        <v>460</v>
      </c>
      <c r="AV4" s="59"/>
      <c r="AW4" s="118"/>
      <c r="AX4" s="159" t="s">
        <v>461</v>
      </c>
      <c r="AY4" s="156" t="s">
        <v>462</v>
      </c>
      <c r="AZ4" s="119" t="s">
        <v>459</v>
      </c>
      <c r="BA4" s="59"/>
      <c r="BB4" s="118"/>
      <c r="BC4" s="119" t="s">
        <v>460</v>
      </c>
      <c r="BD4" s="59"/>
      <c r="BE4" s="118"/>
    </row>
    <row r="5" spans="1:57" s="45" customFormat="1" ht="22.5">
      <c r="A5" s="160"/>
      <c r="B5" s="148"/>
      <c r="C5" s="157"/>
      <c r="D5" s="140" t="s">
        <v>464</v>
      </c>
      <c r="E5" s="128" t="s">
        <v>465</v>
      </c>
      <c r="F5" s="129" t="s">
        <v>466</v>
      </c>
      <c r="G5" s="118" t="s">
        <v>464</v>
      </c>
      <c r="H5" s="128" t="s">
        <v>465</v>
      </c>
      <c r="I5" s="129" t="s">
        <v>466</v>
      </c>
      <c r="J5" s="160"/>
      <c r="K5" s="157"/>
      <c r="L5" s="140" t="s">
        <v>464</v>
      </c>
      <c r="M5" s="128" t="s">
        <v>465</v>
      </c>
      <c r="N5" s="129" t="s">
        <v>468</v>
      </c>
      <c r="O5" s="140" t="s">
        <v>464</v>
      </c>
      <c r="P5" s="128" t="s">
        <v>465</v>
      </c>
      <c r="Q5" s="129" t="s">
        <v>468</v>
      </c>
      <c r="R5" s="160"/>
      <c r="S5" s="157"/>
      <c r="T5" s="140" t="s">
        <v>464</v>
      </c>
      <c r="U5" s="128" t="s">
        <v>465</v>
      </c>
      <c r="V5" s="129" t="s">
        <v>468</v>
      </c>
      <c r="W5" s="140" t="s">
        <v>464</v>
      </c>
      <c r="X5" s="128" t="s">
        <v>465</v>
      </c>
      <c r="Y5" s="129" t="s">
        <v>468</v>
      </c>
      <c r="Z5" s="160"/>
      <c r="AA5" s="157"/>
      <c r="AB5" s="140" t="s">
        <v>464</v>
      </c>
      <c r="AC5" s="128" t="s">
        <v>465</v>
      </c>
      <c r="AD5" s="129" t="s">
        <v>468</v>
      </c>
      <c r="AE5" s="140" t="s">
        <v>464</v>
      </c>
      <c r="AF5" s="128" t="s">
        <v>465</v>
      </c>
      <c r="AG5" s="129" t="s">
        <v>468</v>
      </c>
      <c r="AH5" s="160"/>
      <c r="AI5" s="157"/>
      <c r="AJ5" s="140" t="s">
        <v>464</v>
      </c>
      <c r="AK5" s="128" t="s">
        <v>465</v>
      </c>
      <c r="AL5" s="129" t="s">
        <v>468</v>
      </c>
      <c r="AM5" s="140" t="s">
        <v>464</v>
      </c>
      <c r="AN5" s="128" t="s">
        <v>465</v>
      </c>
      <c r="AO5" s="129" t="s">
        <v>468</v>
      </c>
      <c r="AP5" s="160"/>
      <c r="AQ5" s="157"/>
      <c r="AR5" s="140" t="s">
        <v>464</v>
      </c>
      <c r="AS5" s="128" t="s">
        <v>465</v>
      </c>
      <c r="AT5" s="129" t="s">
        <v>468</v>
      </c>
      <c r="AU5" s="140" t="s">
        <v>464</v>
      </c>
      <c r="AV5" s="128" t="s">
        <v>465</v>
      </c>
      <c r="AW5" s="129" t="s">
        <v>468</v>
      </c>
      <c r="AX5" s="160"/>
      <c r="AY5" s="157"/>
      <c r="AZ5" s="140" t="s">
        <v>464</v>
      </c>
      <c r="BA5" s="128" t="s">
        <v>465</v>
      </c>
      <c r="BB5" s="129" t="s">
        <v>468</v>
      </c>
      <c r="BC5" s="140" t="s">
        <v>464</v>
      </c>
      <c r="BD5" s="128" t="s">
        <v>465</v>
      </c>
      <c r="BE5" s="129" t="s">
        <v>468</v>
      </c>
    </row>
    <row r="6" spans="1:57" s="46" customFormat="1" ht="13.5">
      <c r="A6" s="161"/>
      <c r="B6" s="149"/>
      <c r="C6" s="158"/>
      <c r="D6" s="141" t="s">
        <v>469</v>
      </c>
      <c r="E6" s="142" t="s">
        <v>469</v>
      </c>
      <c r="F6" s="142" t="s">
        <v>469</v>
      </c>
      <c r="G6" s="141" t="s">
        <v>469</v>
      </c>
      <c r="H6" s="142" t="s">
        <v>469</v>
      </c>
      <c r="I6" s="142" t="s">
        <v>469</v>
      </c>
      <c r="J6" s="161"/>
      <c r="K6" s="158"/>
      <c r="L6" s="141" t="s">
        <v>469</v>
      </c>
      <c r="M6" s="142" t="s">
        <v>469</v>
      </c>
      <c r="N6" s="142" t="s">
        <v>469</v>
      </c>
      <c r="O6" s="141" t="s">
        <v>469</v>
      </c>
      <c r="P6" s="142" t="s">
        <v>469</v>
      </c>
      <c r="Q6" s="142" t="s">
        <v>469</v>
      </c>
      <c r="R6" s="161"/>
      <c r="S6" s="158"/>
      <c r="T6" s="141" t="s">
        <v>469</v>
      </c>
      <c r="U6" s="142" t="s">
        <v>469</v>
      </c>
      <c r="V6" s="142" t="s">
        <v>469</v>
      </c>
      <c r="W6" s="141" t="s">
        <v>469</v>
      </c>
      <c r="X6" s="142" t="s">
        <v>469</v>
      </c>
      <c r="Y6" s="142" t="s">
        <v>469</v>
      </c>
      <c r="Z6" s="161"/>
      <c r="AA6" s="158"/>
      <c r="AB6" s="141" t="s">
        <v>469</v>
      </c>
      <c r="AC6" s="142" t="s">
        <v>469</v>
      </c>
      <c r="AD6" s="142" t="s">
        <v>469</v>
      </c>
      <c r="AE6" s="141" t="s">
        <v>469</v>
      </c>
      <c r="AF6" s="142" t="s">
        <v>469</v>
      </c>
      <c r="AG6" s="142" t="s">
        <v>469</v>
      </c>
      <c r="AH6" s="161"/>
      <c r="AI6" s="158"/>
      <c r="AJ6" s="141" t="s">
        <v>469</v>
      </c>
      <c r="AK6" s="142" t="s">
        <v>469</v>
      </c>
      <c r="AL6" s="142" t="s">
        <v>469</v>
      </c>
      <c r="AM6" s="141" t="s">
        <v>469</v>
      </c>
      <c r="AN6" s="142" t="s">
        <v>469</v>
      </c>
      <c r="AO6" s="142" t="s">
        <v>469</v>
      </c>
      <c r="AP6" s="161"/>
      <c r="AQ6" s="158"/>
      <c r="AR6" s="141" t="s">
        <v>469</v>
      </c>
      <c r="AS6" s="142" t="s">
        <v>469</v>
      </c>
      <c r="AT6" s="142" t="s">
        <v>469</v>
      </c>
      <c r="AU6" s="141" t="s">
        <v>469</v>
      </c>
      <c r="AV6" s="142" t="s">
        <v>469</v>
      </c>
      <c r="AW6" s="142" t="s">
        <v>469</v>
      </c>
      <c r="AX6" s="161"/>
      <c r="AY6" s="158"/>
      <c r="AZ6" s="141" t="s">
        <v>469</v>
      </c>
      <c r="BA6" s="142" t="s">
        <v>469</v>
      </c>
      <c r="BB6" s="142" t="s">
        <v>469</v>
      </c>
      <c r="BC6" s="141" t="s">
        <v>469</v>
      </c>
      <c r="BD6" s="142" t="s">
        <v>469</v>
      </c>
      <c r="BE6" s="142" t="s">
        <v>469</v>
      </c>
    </row>
    <row r="7" spans="1:57" s="61" customFormat="1" ht="12" customHeight="1">
      <c r="A7" s="48" t="s">
        <v>470</v>
      </c>
      <c r="B7" s="48">
        <v>42000</v>
      </c>
      <c r="C7" s="48" t="s">
        <v>466</v>
      </c>
      <c r="D7" s="70">
        <f aca="true" t="shared" si="0" ref="D7:I7">SUM(D8:D28)</f>
        <v>154704</v>
      </c>
      <c r="E7" s="70">
        <f t="shared" si="0"/>
        <v>3002922</v>
      </c>
      <c r="F7" s="70">
        <f t="shared" si="0"/>
        <v>3157626</v>
      </c>
      <c r="G7" s="70">
        <f t="shared" si="0"/>
        <v>51739</v>
      </c>
      <c r="H7" s="70">
        <f t="shared" si="0"/>
        <v>850018</v>
      </c>
      <c r="I7" s="70">
        <f t="shared" si="0"/>
        <v>901757</v>
      </c>
      <c r="J7" s="49">
        <f>COUNTIF(J8:J28,"&lt;&gt;")</f>
        <v>14</v>
      </c>
      <c r="K7" s="49">
        <f>COUNTIF(K8:K28,"&lt;&gt;")</f>
        <v>14</v>
      </c>
      <c r="L7" s="70">
        <f aca="true" t="shared" si="1" ref="L7:Q7">SUM(L8:L28)</f>
        <v>154704</v>
      </c>
      <c r="M7" s="70">
        <f t="shared" si="1"/>
        <v>1308467</v>
      </c>
      <c r="N7" s="70">
        <f t="shared" si="1"/>
        <v>1463171</v>
      </c>
      <c r="O7" s="70">
        <f t="shared" si="1"/>
        <v>0</v>
      </c>
      <c r="P7" s="70">
        <f t="shared" si="1"/>
        <v>743347</v>
      </c>
      <c r="Q7" s="70">
        <f t="shared" si="1"/>
        <v>743347</v>
      </c>
      <c r="R7" s="49">
        <f>COUNTIF(R8:R28,"&lt;&gt;")</f>
        <v>6</v>
      </c>
      <c r="S7" s="49">
        <f>COUNTIF(S8:S28,"&lt;&gt;")</f>
        <v>6</v>
      </c>
      <c r="T7" s="70">
        <f aca="true" t="shared" si="2" ref="T7:Y7">SUM(T8:T28)</f>
        <v>0</v>
      </c>
      <c r="U7" s="70">
        <f t="shared" si="2"/>
        <v>1195659</v>
      </c>
      <c r="V7" s="70">
        <f t="shared" si="2"/>
        <v>1195659</v>
      </c>
      <c r="W7" s="70">
        <f t="shared" si="2"/>
        <v>51739</v>
      </c>
      <c r="X7" s="70">
        <f t="shared" si="2"/>
        <v>48461</v>
      </c>
      <c r="Y7" s="70">
        <f t="shared" si="2"/>
        <v>100200</v>
      </c>
      <c r="Z7" s="49">
        <f>COUNTIF(Z8:Z28,"&lt;&gt;")</f>
        <v>3</v>
      </c>
      <c r="AA7" s="49">
        <f>COUNTIF(AA8:AA28,"&lt;&gt;")</f>
        <v>3</v>
      </c>
      <c r="AB7" s="70">
        <f aca="true" t="shared" si="3" ref="AB7:AG7">SUM(AB8:AB28)</f>
        <v>0</v>
      </c>
      <c r="AC7" s="70">
        <f t="shared" si="3"/>
        <v>461320</v>
      </c>
      <c r="AD7" s="70">
        <f t="shared" si="3"/>
        <v>461320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COUNTIF(AH8:AH28,"&lt;&gt;")</f>
        <v>2</v>
      </c>
      <c r="AI7" s="49">
        <f>COUNTIF(AI8:AI28,"&lt;&gt;")</f>
        <v>2</v>
      </c>
      <c r="AJ7" s="70">
        <f aca="true" t="shared" si="4" ref="AJ7:AO7">SUM(AJ8:AJ28)</f>
        <v>0</v>
      </c>
      <c r="AK7" s="70">
        <f t="shared" si="4"/>
        <v>17843</v>
      </c>
      <c r="AL7" s="70">
        <f t="shared" si="4"/>
        <v>17843</v>
      </c>
      <c r="AM7" s="70">
        <f t="shared" si="4"/>
        <v>0</v>
      </c>
      <c r="AN7" s="70">
        <f t="shared" si="4"/>
        <v>58210</v>
      </c>
      <c r="AO7" s="70">
        <f t="shared" si="4"/>
        <v>58210</v>
      </c>
      <c r="AP7" s="49">
        <f>COUNTIF(AP8:AP28,"&lt;&gt;")</f>
        <v>1</v>
      </c>
      <c r="AQ7" s="49">
        <f>COUNTIF(AQ8:AQ28,"&lt;&gt;")</f>
        <v>1</v>
      </c>
      <c r="AR7" s="70">
        <f aca="true" t="shared" si="5" ref="AR7:AW7">SUM(AR8:AR28)</f>
        <v>0</v>
      </c>
      <c r="AS7" s="70">
        <f t="shared" si="5"/>
        <v>19633</v>
      </c>
      <c r="AT7" s="70">
        <f t="shared" si="5"/>
        <v>19633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COUNTIF(AX8:AX28,"&lt;&gt;")</f>
        <v>0</v>
      </c>
      <c r="AY7" s="49">
        <f>COUNTIF(AY8:AY28,"&lt;&gt;")</f>
        <v>0</v>
      </c>
      <c r="AZ7" s="70">
        <f aca="true" t="shared" si="6" ref="AZ7:BE7">SUM(AZ8:AZ28)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470</v>
      </c>
      <c r="B8" s="64" t="s">
        <v>471</v>
      </c>
      <c r="C8" s="51" t="s">
        <v>472</v>
      </c>
      <c r="D8" s="72">
        <f aca="true" t="shared" si="7" ref="D8:D28">SUM(L8,T8,AB8,AJ8,AR8,AZ8)</f>
        <v>0</v>
      </c>
      <c r="E8" s="72">
        <f aca="true" t="shared" si="8" ref="E8:E28">SUM(M8,U8,AC8,AK8,AS8,BA8)</f>
        <v>0</v>
      </c>
      <c r="F8" s="72">
        <f aca="true" t="shared" si="9" ref="F8:F28">SUM(D8:E8)</f>
        <v>0</v>
      </c>
      <c r="G8" s="72">
        <f aca="true" t="shared" si="10" ref="G8:G28">SUM(O8,W8,AE8,AM8,AU8,BC8)</f>
        <v>0</v>
      </c>
      <c r="H8" s="72">
        <f aca="true" t="shared" si="11" ref="H8:H28">SUM(P8,X8,AF8,AN8,AV8,BD8)</f>
        <v>58435</v>
      </c>
      <c r="I8" s="72">
        <f aca="true" t="shared" si="12" ref="I8:I28">SUM(G8:H8)</f>
        <v>58435</v>
      </c>
      <c r="J8" s="65" t="s">
        <v>680</v>
      </c>
      <c r="K8" s="52" t="s">
        <v>681</v>
      </c>
      <c r="L8" s="72">
        <v>0</v>
      </c>
      <c r="M8" s="72">
        <v>0</v>
      </c>
      <c r="N8" s="72">
        <v>0</v>
      </c>
      <c r="O8" s="72">
        <v>0</v>
      </c>
      <c r="P8" s="72">
        <v>58435</v>
      </c>
      <c r="Q8" s="72">
        <v>58435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470</v>
      </c>
      <c r="B9" s="64" t="s">
        <v>475</v>
      </c>
      <c r="C9" s="51" t="s">
        <v>476</v>
      </c>
      <c r="D9" s="72">
        <f t="shared" si="7"/>
        <v>0</v>
      </c>
      <c r="E9" s="72">
        <f t="shared" si="8"/>
        <v>183198</v>
      </c>
      <c r="F9" s="72">
        <f t="shared" si="9"/>
        <v>183198</v>
      </c>
      <c r="G9" s="72">
        <f t="shared" si="10"/>
        <v>51739</v>
      </c>
      <c r="H9" s="72">
        <f t="shared" si="11"/>
        <v>15293</v>
      </c>
      <c r="I9" s="72">
        <f t="shared" si="12"/>
        <v>67032</v>
      </c>
      <c r="J9" s="65"/>
      <c r="K9" s="52"/>
      <c r="L9" s="72">
        <v>0</v>
      </c>
      <c r="M9" s="72">
        <v>16999</v>
      </c>
      <c r="N9" s="72">
        <v>16999</v>
      </c>
      <c r="O9" s="72">
        <v>0</v>
      </c>
      <c r="P9" s="72">
        <v>0</v>
      </c>
      <c r="Q9" s="72">
        <v>0</v>
      </c>
      <c r="R9" s="64" t="s">
        <v>682</v>
      </c>
      <c r="S9" s="52" t="s">
        <v>683</v>
      </c>
      <c r="T9" s="72">
        <v>0</v>
      </c>
      <c r="U9" s="72">
        <v>0</v>
      </c>
      <c r="V9" s="72">
        <v>0</v>
      </c>
      <c r="W9" s="72">
        <v>51739</v>
      </c>
      <c r="X9" s="72">
        <v>15293</v>
      </c>
      <c r="Y9" s="72">
        <v>67032</v>
      </c>
      <c r="Z9" s="64" t="s">
        <v>684</v>
      </c>
      <c r="AA9" s="52" t="s">
        <v>685</v>
      </c>
      <c r="AB9" s="72">
        <v>0</v>
      </c>
      <c r="AC9" s="72">
        <v>166199</v>
      </c>
      <c r="AD9" s="72">
        <v>166199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470</v>
      </c>
      <c r="B10" s="64" t="s">
        <v>479</v>
      </c>
      <c r="C10" s="51" t="s">
        <v>480</v>
      </c>
      <c r="D10" s="72">
        <f t="shared" si="7"/>
        <v>0</v>
      </c>
      <c r="E10" s="72">
        <f t="shared" si="8"/>
        <v>407345</v>
      </c>
      <c r="F10" s="72">
        <f t="shared" si="9"/>
        <v>407345</v>
      </c>
      <c r="G10" s="72">
        <f t="shared" si="10"/>
        <v>0</v>
      </c>
      <c r="H10" s="72">
        <f t="shared" si="11"/>
        <v>58210</v>
      </c>
      <c r="I10" s="72">
        <f t="shared" si="12"/>
        <v>58210</v>
      </c>
      <c r="J10" s="65" t="s">
        <v>686</v>
      </c>
      <c r="K10" s="52" t="s">
        <v>687</v>
      </c>
      <c r="L10" s="72">
        <v>0</v>
      </c>
      <c r="M10" s="72">
        <v>71313</v>
      </c>
      <c r="N10" s="72">
        <v>71313</v>
      </c>
      <c r="O10" s="72">
        <v>0</v>
      </c>
      <c r="P10" s="72">
        <v>0</v>
      </c>
      <c r="Q10" s="72">
        <v>0</v>
      </c>
      <c r="R10" s="65" t="s">
        <v>688</v>
      </c>
      <c r="S10" s="52" t="s">
        <v>689</v>
      </c>
      <c r="T10" s="72">
        <v>0</v>
      </c>
      <c r="U10" s="72">
        <v>322649</v>
      </c>
      <c r="V10" s="72">
        <v>322649</v>
      </c>
      <c r="W10" s="72">
        <v>0</v>
      </c>
      <c r="X10" s="72">
        <v>0</v>
      </c>
      <c r="Y10" s="72">
        <v>0</v>
      </c>
      <c r="Z10" s="65" t="s">
        <v>690</v>
      </c>
      <c r="AA10" s="52" t="s">
        <v>691</v>
      </c>
      <c r="AB10" s="72">
        <v>0</v>
      </c>
      <c r="AC10" s="72">
        <v>13383</v>
      </c>
      <c r="AD10" s="72">
        <v>13383</v>
      </c>
      <c r="AE10" s="72">
        <v>0</v>
      </c>
      <c r="AF10" s="72">
        <v>0</v>
      </c>
      <c r="AG10" s="72">
        <v>0</v>
      </c>
      <c r="AH10" s="65" t="s">
        <v>692</v>
      </c>
      <c r="AI10" s="52" t="s">
        <v>693</v>
      </c>
      <c r="AJ10" s="72">
        <v>0</v>
      </c>
      <c r="AK10" s="72">
        <v>0</v>
      </c>
      <c r="AL10" s="72">
        <v>0</v>
      </c>
      <c r="AM10" s="72">
        <v>0</v>
      </c>
      <c r="AN10" s="72">
        <v>58210</v>
      </c>
      <c r="AO10" s="72">
        <v>58210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470</v>
      </c>
      <c r="B11" s="64" t="s">
        <v>489</v>
      </c>
      <c r="C11" s="51" t="s">
        <v>490</v>
      </c>
      <c r="D11" s="72">
        <f t="shared" si="7"/>
        <v>0</v>
      </c>
      <c r="E11" s="72">
        <f t="shared" si="8"/>
        <v>840528</v>
      </c>
      <c r="F11" s="72">
        <f t="shared" si="9"/>
        <v>840528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694</v>
      </c>
      <c r="K11" s="52" t="s">
        <v>695</v>
      </c>
      <c r="L11" s="72">
        <v>0</v>
      </c>
      <c r="M11" s="72">
        <v>117938</v>
      </c>
      <c r="N11" s="72">
        <v>117938</v>
      </c>
      <c r="O11" s="72">
        <v>0</v>
      </c>
      <c r="P11" s="72">
        <v>0</v>
      </c>
      <c r="Q11" s="72">
        <v>0</v>
      </c>
      <c r="R11" s="65" t="s">
        <v>688</v>
      </c>
      <c r="S11" s="52" t="s">
        <v>689</v>
      </c>
      <c r="T11" s="72">
        <v>0</v>
      </c>
      <c r="U11" s="72">
        <v>722590</v>
      </c>
      <c r="V11" s="72">
        <v>722590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470</v>
      </c>
      <c r="B12" s="54" t="s">
        <v>493</v>
      </c>
      <c r="C12" s="53" t="s">
        <v>494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470</v>
      </c>
      <c r="B13" s="54" t="s">
        <v>495</v>
      </c>
      <c r="C13" s="53" t="s">
        <v>496</v>
      </c>
      <c r="D13" s="74">
        <f t="shared" si="7"/>
        <v>0</v>
      </c>
      <c r="E13" s="74">
        <f t="shared" si="8"/>
        <v>349373</v>
      </c>
      <c r="F13" s="74">
        <f t="shared" si="9"/>
        <v>349373</v>
      </c>
      <c r="G13" s="74">
        <f t="shared" si="10"/>
        <v>0</v>
      </c>
      <c r="H13" s="74">
        <f t="shared" si="11"/>
        <v>220568</v>
      </c>
      <c r="I13" s="74">
        <f t="shared" si="12"/>
        <v>220568</v>
      </c>
      <c r="J13" s="54" t="s">
        <v>696</v>
      </c>
      <c r="K13" s="53" t="s">
        <v>697</v>
      </c>
      <c r="L13" s="74">
        <v>0</v>
      </c>
      <c r="M13" s="74">
        <v>349373</v>
      </c>
      <c r="N13" s="74">
        <v>349373</v>
      </c>
      <c r="O13" s="74">
        <v>0</v>
      </c>
      <c r="P13" s="74">
        <v>220568</v>
      </c>
      <c r="Q13" s="74">
        <v>220568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470</v>
      </c>
      <c r="B14" s="54" t="s">
        <v>499</v>
      </c>
      <c r="C14" s="53" t="s">
        <v>500</v>
      </c>
      <c r="D14" s="74">
        <f t="shared" si="7"/>
        <v>0</v>
      </c>
      <c r="E14" s="74">
        <f t="shared" si="8"/>
        <v>231777</v>
      </c>
      <c r="F14" s="74">
        <f t="shared" si="9"/>
        <v>231777</v>
      </c>
      <c r="G14" s="74">
        <f t="shared" si="10"/>
        <v>0</v>
      </c>
      <c r="H14" s="74">
        <f t="shared" si="11"/>
        <v>146327</v>
      </c>
      <c r="I14" s="74">
        <f t="shared" si="12"/>
        <v>146327</v>
      </c>
      <c r="J14" s="54" t="s">
        <v>696</v>
      </c>
      <c r="K14" s="53" t="s">
        <v>697</v>
      </c>
      <c r="L14" s="74">
        <v>0</v>
      </c>
      <c r="M14" s="74">
        <v>231777</v>
      </c>
      <c r="N14" s="74">
        <v>231777</v>
      </c>
      <c r="O14" s="74" t="s">
        <v>698</v>
      </c>
      <c r="P14" s="74">
        <v>146327</v>
      </c>
      <c r="Q14" s="74">
        <v>146327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470</v>
      </c>
      <c r="B15" s="54" t="s">
        <v>501</v>
      </c>
      <c r="C15" s="53" t="s">
        <v>502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470</v>
      </c>
      <c r="B16" s="54" t="s">
        <v>503</v>
      </c>
      <c r="C16" s="53" t="s">
        <v>504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470</v>
      </c>
      <c r="B17" s="54" t="s">
        <v>505</v>
      </c>
      <c r="C17" s="53" t="s">
        <v>506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470</v>
      </c>
      <c r="B18" s="54" t="s">
        <v>507</v>
      </c>
      <c r="C18" s="53" t="s">
        <v>508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62349</v>
      </c>
      <c r="I18" s="74">
        <f t="shared" si="12"/>
        <v>62349</v>
      </c>
      <c r="J18" s="54" t="s">
        <v>680</v>
      </c>
      <c r="K18" s="53" t="s">
        <v>681</v>
      </c>
      <c r="L18" s="74">
        <v>0</v>
      </c>
      <c r="M18" s="74">
        <v>0</v>
      </c>
      <c r="N18" s="74">
        <v>0</v>
      </c>
      <c r="O18" s="74">
        <v>0</v>
      </c>
      <c r="P18" s="74">
        <v>62349</v>
      </c>
      <c r="Q18" s="74">
        <v>62349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470</v>
      </c>
      <c r="B19" s="54" t="s">
        <v>509</v>
      </c>
      <c r="C19" s="53" t="s">
        <v>510</v>
      </c>
      <c r="D19" s="74">
        <f t="shared" si="7"/>
        <v>0</v>
      </c>
      <c r="E19" s="74">
        <f t="shared" si="8"/>
        <v>346611</v>
      </c>
      <c r="F19" s="74">
        <f t="shared" si="9"/>
        <v>346611</v>
      </c>
      <c r="G19" s="74">
        <f t="shared" si="10"/>
        <v>0</v>
      </c>
      <c r="H19" s="74">
        <f t="shared" si="11"/>
        <v>144517</v>
      </c>
      <c r="I19" s="74">
        <f t="shared" si="12"/>
        <v>144517</v>
      </c>
      <c r="J19" s="54" t="s">
        <v>692</v>
      </c>
      <c r="K19" s="53" t="s">
        <v>693</v>
      </c>
      <c r="L19" s="74">
        <v>0</v>
      </c>
      <c r="M19" s="74">
        <v>0</v>
      </c>
      <c r="N19" s="74">
        <v>0</v>
      </c>
      <c r="O19" s="74">
        <v>0</v>
      </c>
      <c r="P19" s="74">
        <v>144517</v>
      </c>
      <c r="Q19" s="74">
        <v>144517</v>
      </c>
      <c r="R19" s="54" t="s">
        <v>694</v>
      </c>
      <c r="S19" s="53" t="s">
        <v>695</v>
      </c>
      <c r="T19" s="74">
        <v>0</v>
      </c>
      <c r="U19" s="74">
        <v>27397</v>
      </c>
      <c r="V19" s="74">
        <v>27397</v>
      </c>
      <c r="W19" s="74">
        <v>0</v>
      </c>
      <c r="X19" s="74">
        <v>0</v>
      </c>
      <c r="Y19" s="74">
        <v>0</v>
      </c>
      <c r="Z19" s="54" t="s">
        <v>688</v>
      </c>
      <c r="AA19" s="53" t="s">
        <v>689</v>
      </c>
      <c r="AB19" s="74">
        <v>0</v>
      </c>
      <c r="AC19" s="74">
        <v>281738</v>
      </c>
      <c r="AD19" s="74">
        <v>281738</v>
      </c>
      <c r="AE19" s="74">
        <v>0</v>
      </c>
      <c r="AF19" s="74">
        <v>0</v>
      </c>
      <c r="AG19" s="74">
        <v>0</v>
      </c>
      <c r="AH19" s="54" t="s">
        <v>690</v>
      </c>
      <c r="AI19" s="53" t="s">
        <v>691</v>
      </c>
      <c r="AJ19" s="74">
        <v>0</v>
      </c>
      <c r="AK19" s="74">
        <v>17843</v>
      </c>
      <c r="AL19" s="74">
        <v>17843</v>
      </c>
      <c r="AM19" s="74">
        <v>0</v>
      </c>
      <c r="AN19" s="74">
        <v>0</v>
      </c>
      <c r="AO19" s="74">
        <v>0</v>
      </c>
      <c r="AP19" s="54" t="s">
        <v>686</v>
      </c>
      <c r="AQ19" s="53" t="s">
        <v>687</v>
      </c>
      <c r="AR19" s="74">
        <v>0</v>
      </c>
      <c r="AS19" s="74">
        <v>19633</v>
      </c>
      <c r="AT19" s="74">
        <v>19633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470</v>
      </c>
      <c r="B20" s="54" t="s">
        <v>511</v>
      </c>
      <c r="C20" s="53" t="s">
        <v>512</v>
      </c>
      <c r="D20" s="74">
        <f t="shared" si="7"/>
        <v>0</v>
      </c>
      <c r="E20" s="74">
        <f t="shared" si="8"/>
        <v>151433</v>
      </c>
      <c r="F20" s="74">
        <f t="shared" si="9"/>
        <v>151433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686</v>
      </c>
      <c r="K20" s="53" t="s">
        <v>687</v>
      </c>
      <c r="L20" s="74">
        <v>0</v>
      </c>
      <c r="M20" s="74">
        <v>28410</v>
      </c>
      <c r="N20" s="74">
        <v>28410</v>
      </c>
      <c r="O20" s="74">
        <v>0</v>
      </c>
      <c r="P20" s="74">
        <v>0</v>
      </c>
      <c r="Q20" s="74">
        <v>0</v>
      </c>
      <c r="R20" s="54" t="s">
        <v>688</v>
      </c>
      <c r="S20" s="53" t="s">
        <v>689</v>
      </c>
      <c r="T20" s="74">
        <v>0</v>
      </c>
      <c r="U20" s="74">
        <v>123023</v>
      </c>
      <c r="V20" s="74">
        <v>123023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470</v>
      </c>
      <c r="B21" s="54" t="s">
        <v>513</v>
      </c>
      <c r="C21" s="53" t="s">
        <v>514</v>
      </c>
      <c r="D21" s="74">
        <f t="shared" si="7"/>
        <v>87312</v>
      </c>
      <c r="E21" s="74">
        <f t="shared" si="8"/>
        <v>105124</v>
      </c>
      <c r="F21" s="74">
        <f t="shared" si="9"/>
        <v>192436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 t="s">
        <v>699</v>
      </c>
      <c r="K21" s="53" t="s">
        <v>700</v>
      </c>
      <c r="L21" s="74">
        <v>87312</v>
      </c>
      <c r="M21" s="74">
        <v>105124</v>
      </c>
      <c r="N21" s="74">
        <v>192436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470</v>
      </c>
      <c r="B22" s="54" t="s">
        <v>517</v>
      </c>
      <c r="C22" s="53" t="s">
        <v>518</v>
      </c>
      <c r="D22" s="74">
        <f t="shared" si="7"/>
        <v>67392</v>
      </c>
      <c r="E22" s="74">
        <f t="shared" si="8"/>
        <v>92766</v>
      </c>
      <c r="F22" s="74">
        <f t="shared" si="9"/>
        <v>160158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 t="s">
        <v>699</v>
      </c>
      <c r="K22" s="53" t="s">
        <v>700</v>
      </c>
      <c r="L22" s="74">
        <v>67392</v>
      </c>
      <c r="M22" s="74">
        <v>92766</v>
      </c>
      <c r="N22" s="74">
        <v>160158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470</v>
      </c>
      <c r="B23" s="54" t="s">
        <v>519</v>
      </c>
      <c r="C23" s="53" t="s">
        <v>520</v>
      </c>
      <c r="D23" s="74">
        <f t="shared" si="7"/>
        <v>0</v>
      </c>
      <c r="E23" s="74">
        <f t="shared" si="8"/>
        <v>29971</v>
      </c>
      <c r="F23" s="74">
        <f t="shared" si="9"/>
        <v>29971</v>
      </c>
      <c r="G23" s="74">
        <f t="shared" si="10"/>
        <v>0</v>
      </c>
      <c r="H23" s="74">
        <f t="shared" si="11"/>
        <v>16693</v>
      </c>
      <c r="I23" s="74">
        <f t="shared" si="12"/>
        <v>16693</v>
      </c>
      <c r="J23" s="54" t="s">
        <v>701</v>
      </c>
      <c r="K23" s="53" t="s">
        <v>702</v>
      </c>
      <c r="L23" s="74">
        <v>0</v>
      </c>
      <c r="M23" s="74">
        <v>29971</v>
      </c>
      <c r="N23" s="74">
        <v>29971</v>
      </c>
      <c r="O23" s="74">
        <v>0</v>
      </c>
      <c r="P23" s="74">
        <v>16693</v>
      </c>
      <c r="Q23" s="74">
        <v>16693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470</v>
      </c>
      <c r="B24" s="54" t="s">
        <v>523</v>
      </c>
      <c r="C24" s="53" t="s">
        <v>524</v>
      </c>
      <c r="D24" s="74">
        <f t="shared" si="7"/>
        <v>0</v>
      </c>
      <c r="E24" s="74">
        <f t="shared" si="8"/>
        <v>40678</v>
      </c>
      <c r="F24" s="74">
        <f t="shared" si="9"/>
        <v>40678</v>
      </c>
      <c r="G24" s="74">
        <f t="shared" si="10"/>
        <v>0</v>
      </c>
      <c r="H24" s="74">
        <f t="shared" si="11"/>
        <v>22658</v>
      </c>
      <c r="I24" s="74">
        <f t="shared" si="12"/>
        <v>22658</v>
      </c>
      <c r="J24" s="54" t="s">
        <v>701</v>
      </c>
      <c r="K24" s="53" t="s">
        <v>702</v>
      </c>
      <c r="L24" s="74">
        <v>0</v>
      </c>
      <c r="M24" s="74">
        <v>40678</v>
      </c>
      <c r="N24" s="74">
        <v>40678</v>
      </c>
      <c r="O24" s="74">
        <v>0</v>
      </c>
      <c r="P24" s="74">
        <v>22658</v>
      </c>
      <c r="Q24" s="74">
        <v>22658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470</v>
      </c>
      <c r="B25" s="54" t="s">
        <v>525</v>
      </c>
      <c r="C25" s="53" t="s">
        <v>526</v>
      </c>
      <c r="D25" s="74">
        <f t="shared" si="7"/>
        <v>0</v>
      </c>
      <c r="E25" s="74">
        <f t="shared" si="8"/>
        <v>94929</v>
      </c>
      <c r="F25" s="74">
        <f t="shared" si="9"/>
        <v>94929</v>
      </c>
      <c r="G25" s="74">
        <f t="shared" si="10"/>
        <v>0</v>
      </c>
      <c r="H25" s="74">
        <f t="shared" si="11"/>
        <v>71800</v>
      </c>
      <c r="I25" s="74">
        <f t="shared" si="12"/>
        <v>71800</v>
      </c>
      <c r="J25" s="54" t="s">
        <v>701</v>
      </c>
      <c r="K25" s="53" t="s">
        <v>702</v>
      </c>
      <c r="L25" s="74">
        <v>0</v>
      </c>
      <c r="M25" s="74">
        <v>94929</v>
      </c>
      <c r="N25" s="74">
        <v>94929</v>
      </c>
      <c r="O25" s="74">
        <v>0</v>
      </c>
      <c r="P25" s="74">
        <v>71800</v>
      </c>
      <c r="Q25" s="74">
        <v>71800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470</v>
      </c>
      <c r="B26" s="54" t="s">
        <v>527</v>
      </c>
      <c r="C26" s="53" t="s">
        <v>528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470</v>
      </c>
      <c r="B27" s="54" t="s">
        <v>529</v>
      </c>
      <c r="C27" s="53" t="s">
        <v>530</v>
      </c>
      <c r="D27" s="74">
        <f t="shared" si="7"/>
        <v>0</v>
      </c>
      <c r="E27" s="74">
        <f t="shared" si="8"/>
        <v>129189</v>
      </c>
      <c r="F27" s="74">
        <f t="shared" si="9"/>
        <v>129189</v>
      </c>
      <c r="G27" s="74">
        <f t="shared" si="10"/>
        <v>0</v>
      </c>
      <c r="H27" s="74">
        <f t="shared" si="11"/>
        <v>33168</v>
      </c>
      <c r="I27" s="74">
        <f t="shared" si="12"/>
        <v>33168</v>
      </c>
      <c r="J27" s="54" t="s">
        <v>684</v>
      </c>
      <c r="K27" s="53" t="s">
        <v>685</v>
      </c>
      <c r="L27" s="74">
        <v>0</v>
      </c>
      <c r="M27" s="74">
        <v>129189</v>
      </c>
      <c r="N27" s="74">
        <v>129189</v>
      </c>
      <c r="O27" s="74">
        <v>0</v>
      </c>
      <c r="P27" s="74">
        <v>0</v>
      </c>
      <c r="Q27" s="74">
        <v>0</v>
      </c>
      <c r="R27" s="54" t="s">
        <v>682</v>
      </c>
      <c r="S27" s="53" t="s">
        <v>683</v>
      </c>
      <c r="T27" s="74">
        <v>0</v>
      </c>
      <c r="U27" s="74">
        <v>0</v>
      </c>
      <c r="V27" s="74">
        <v>0</v>
      </c>
      <c r="W27" s="74">
        <v>0</v>
      </c>
      <c r="X27" s="74">
        <v>33168</v>
      </c>
      <c r="Y27" s="74">
        <v>33168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470</v>
      </c>
      <c r="B28" s="54" t="s">
        <v>533</v>
      </c>
      <c r="C28" s="53" t="s">
        <v>534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535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536</v>
      </c>
      <c r="B2" s="147" t="s">
        <v>537</v>
      </c>
      <c r="C2" s="156" t="s">
        <v>462</v>
      </c>
      <c r="D2" s="165" t="s">
        <v>538</v>
      </c>
      <c r="E2" s="166"/>
      <c r="F2" s="143" t="s">
        <v>539</v>
      </c>
      <c r="G2" s="60"/>
      <c r="H2" s="60"/>
      <c r="I2" s="118"/>
      <c r="J2" s="143" t="s">
        <v>540</v>
      </c>
      <c r="K2" s="60"/>
      <c r="L2" s="60"/>
      <c r="M2" s="118"/>
      <c r="N2" s="143" t="s">
        <v>541</v>
      </c>
      <c r="O2" s="60"/>
      <c r="P2" s="60"/>
      <c r="Q2" s="118"/>
      <c r="R2" s="143" t="s">
        <v>542</v>
      </c>
      <c r="S2" s="60"/>
      <c r="T2" s="60"/>
      <c r="U2" s="118"/>
      <c r="V2" s="143" t="s">
        <v>543</v>
      </c>
      <c r="W2" s="60"/>
      <c r="X2" s="60"/>
      <c r="Y2" s="118"/>
      <c r="Z2" s="143" t="s">
        <v>544</v>
      </c>
      <c r="AA2" s="60"/>
      <c r="AB2" s="60"/>
      <c r="AC2" s="118"/>
      <c r="AD2" s="143" t="s">
        <v>545</v>
      </c>
      <c r="AE2" s="60"/>
      <c r="AF2" s="60"/>
      <c r="AG2" s="118"/>
      <c r="AH2" s="143" t="s">
        <v>546</v>
      </c>
      <c r="AI2" s="60"/>
      <c r="AJ2" s="60"/>
      <c r="AK2" s="118"/>
      <c r="AL2" s="143" t="s">
        <v>547</v>
      </c>
      <c r="AM2" s="60"/>
      <c r="AN2" s="60"/>
      <c r="AO2" s="118"/>
      <c r="AP2" s="143" t="s">
        <v>548</v>
      </c>
      <c r="AQ2" s="60"/>
      <c r="AR2" s="60"/>
      <c r="AS2" s="118"/>
      <c r="AT2" s="143" t="s">
        <v>549</v>
      </c>
      <c r="AU2" s="60"/>
      <c r="AV2" s="60"/>
      <c r="AW2" s="118"/>
      <c r="AX2" s="143" t="s">
        <v>550</v>
      </c>
      <c r="AY2" s="60"/>
      <c r="AZ2" s="60"/>
      <c r="BA2" s="118"/>
      <c r="BB2" s="143" t="s">
        <v>551</v>
      </c>
      <c r="BC2" s="60"/>
      <c r="BD2" s="60"/>
      <c r="BE2" s="118"/>
      <c r="BF2" s="143" t="s">
        <v>552</v>
      </c>
      <c r="BG2" s="60"/>
      <c r="BH2" s="60"/>
      <c r="BI2" s="118"/>
      <c r="BJ2" s="143" t="s">
        <v>553</v>
      </c>
      <c r="BK2" s="60"/>
      <c r="BL2" s="60"/>
      <c r="BM2" s="118"/>
      <c r="BN2" s="143" t="s">
        <v>554</v>
      </c>
      <c r="BO2" s="60"/>
      <c r="BP2" s="60"/>
      <c r="BQ2" s="118"/>
      <c r="BR2" s="143" t="s">
        <v>555</v>
      </c>
      <c r="BS2" s="60"/>
      <c r="BT2" s="60"/>
      <c r="BU2" s="118"/>
      <c r="BV2" s="143" t="s">
        <v>556</v>
      </c>
      <c r="BW2" s="60"/>
      <c r="BX2" s="60"/>
      <c r="BY2" s="118"/>
      <c r="BZ2" s="143" t="s">
        <v>557</v>
      </c>
      <c r="CA2" s="60"/>
      <c r="CB2" s="60"/>
      <c r="CC2" s="118"/>
      <c r="CD2" s="143" t="s">
        <v>558</v>
      </c>
      <c r="CE2" s="60"/>
      <c r="CF2" s="60"/>
      <c r="CG2" s="118"/>
      <c r="CH2" s="143" t="s">
        <v>559</v>
      </c>
      <c r="CI2" s="60"/>
      <c r="CJ2" s="60"/>
      <c r="CK2" s="118"/>
      <c r="CL2" s="143" t="s">
        <v>560</v>
      </c>
      <c r="CM2" s="60"/>
      <c r="CN2" s="60"/>
      <c r="CO2" s="118"/>
      <c r="CP2" s="143" t="s">
        <v>561</v>
      </c>
      <c r="CQ2" s="60"/>
      <c r="CR2" s="60"/>
      <c r="CS2" s="118"/>
      <c r="CT2" s="143" t="s">
        <v>562</v>
      </c>
      <c r="CU2" s="60"/>
      <c r="CV2" s="60"/>
      <c r="CW2" s="118"/>
      <c r="CX2" s="143" t="s">
        <v>563</v>
      </c>
      <c r="CY2" s="60"/>
      <c r="CZ2" s="60"/>
      <c r="DA2" s="118"/>
      <c r="DB2" s="143" t="s">
        <v>564</v>
      </c>
      <c r="DC2" s="60"/>
      <c r="DD2" s="60"/>
      <c r="DE2" s="118"/>
      <c r="DF2" s="143" t="s">
        <v>565</v>
      </c>
      <c r="DG2" s="60"/>
      <c r="DH2" s="60"/>
      <c r="DI2" s="118"/>
      <c r="DJ2" s="143" t="s">
        <v>566</v>
      </c>
      <c r="DK2" s="60"/>
      <c r="DL2" s="60"/>
      <c r="DM2" s="118"/>
      <c r="DN2" s="143" t="s">
        <v>567</v>
      </c>
      <c r="DO2" s="60"/>
      <c r="DP2" s="60"/>
      <c r="DQ2" s="118"/>
      <c r="DR2" s="143" t="s">
        <v>568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459</v>
      </c>
      <c r="E4" s="159" t="s">
        <v>460</v>
      </c>
      <c r="F4" s="159" t="s">
        <v>569</v>
      </c>
      <c r="G4" s="159" t="s">
        <v>570</v>
      </c>
      <c r="H4" s="159" t="s">
        <v>459</v>
      </c>
      <c r="I4" s="159" t="s">
        <v>460</v>
      </c>
      <c r="J4" s="159" t="s">
        <v>569</v>
      </c>
      <c r="K4" s="159" t="s">
        <v>570</v>
      </c>
      <c r="L4" s="159" t="s">
        <v>459</v>
      </c>
      <c r="M4" s="159" t="s">
        <v>460</v>
      </c>
      <c r="N4" s="159" t="s">
        <v>569</v>
      </c>
      <c r="O4" s="159" t="s">
        <v>570</v>
      </c>
      <c r="P4" s="159" t="s">
        <v>459</v>
      </c>
      <c r="Q4" s="159" t="s">
        <v>460</v>
      </c>
      <c r="R4" s="159" t="s">
        <v>569</v>
      </c>
      <c r="S4" s="159" t="s">
        <v>570</v>
      </c>
      <c r="T4" s="159" t="s">
        <v>459</v>
      </c>
      <c r="U4" s="159" t="s">
        <v>460</v>
      </c>
      <c r="V4" s="159" t="s">
        <v>569</v>
      </c>
      <c r="W4" s="159" t="s">
        <v>570</v>
      </c>
      <c r="X4" s="159" t="s">
        <v>459</v>
      </c>
      <c r="Y4" s="159" t="s">
        <v>460</v>
      </c>
      <c r="Z4" s="159" t="s">
        <v>569</v>
      </c>
      <c r="AA4" s="159" t="s">
        <v>570</v>
      </c>
      <c r="AB4" s="159" t="s">
        <v>459</v>
      </c>
      <c r="AC4" s="159" t="s">
        <v>460</v>
      </c>
      <c r="AD4" s="159" t="s">
        <v>569</v>
      </c>
      <c r="AE4" s="159" t="s">
        <v>570</v>
      </c>
      <c r="AF4" s="159" t="s">
        <v>459</v>
      </c>
      <c r="AG4" s="159" t="s">
        <v>460</v>
      </c>
      <c r="AH4" s="159" t="s">
        <v>569</v>
      </c>
      <c r="AI4" s="159" t="s">
        <v>570</v>
      </c>
      <c r="AJ4" s="159" t="s">
        <v>459</v>
      </c>
      <c r="AK4" s="159" t="s">
        <v>460</v>
      </c>
      <c r="AL4" s="159" t="s">
        <v>569</v>
      </c>
      <c r="AM4" s="159" t="s">
        <v>570</v>
      </c>
      <c r="AN4" s="159" t="s">
        <v>459</v>
      </c>
      <c r="AO4" s="159" t="s">
        <v>460</v>
      </c>
      <c r="AP4" s="159" t="s">
        <v>569</v>
      </c>
      <c r="AQ4" s="159" t="s">
        <v>570</v>
      </c>
      <c r="AR4" s="159" t="s">
        <v>459</v>
      </c>
      <c r="AS4" s="159" t="s">
        <v>460</v>
      </c>
      <c r="AT4" s="159" t="s">
        <v>569</v>
      </c>
      <c r="AU4" s="159" t="s">
        <v>570</v>
      </c>
      <c r="AV4" s="159" t="s">
        <v>459</v>
      </c>
      <c r="AW4" s="159" t="s">
        <v>460</v>
      </c>
      <c r="AX4" s="159" t="s">
        <v>569</v>
      </c>
      <c r="AY4" s="159" t="s">
        <v>570</v>
      </c>
      <c r="AZ4" s="159" t="s">
        <v>459</v>
      </c>
      <c r="BA4" s="159" t="s">
        <v>460</v>
      </c>
      <c r="BB4" s="159" t="s">
        <v>569</v>
      </c>
      <c r="BC4" s="159" t="s">
        <v>570</v>
      </c>
      <c r="BD4" s="159" t="s">
        <v>459</v>
      </c>
      <c r="BE4" s="159" t="s">
        <v>460</v>
      </c>
      <c r="BF4" s="159" t="s">
        <v>569</v>
      </c>
      <c r="BG4" s="159" t="s">
        <v>570</v>
      </c>
      <c r="BH4" s="159" t="s">
        <v>459</v>
      </c>
      <c r="BI4" s="159" t="s">
        <v>460</v>
      </c>
      <c r="BJ4" s="159" t="s">
        <v>569</v>
      </c>
      <c r="BK4" s="159" t="s">
        <v>570</v>
      </c>
      <c r="BL4" s="159" t="s">
        <v>459</v>
      </c>
      <c r="BM4" s="159" t="s">
        <v>460</v>
      </c>
      <c r="BN4" s="159" t="s">
        <v>569</v>
      </c>
      <c r="BO4" s="159" t="s">
        <v>570</v>
      </c>
      <c r="BP4" s="159" t="s">
        <v>459</v>
      </c>
      <c r="BQ4" s="159" t="s">
        <v>460</v>
      </c>
      <c r="BR4" s="159" t="s">
        <v>569</v>
      </c>
      <c r="BS4" s="159" t="s">
        <v>570</v>
      </c>
      <c r="BT4" s="159" t="s">
        <v>459</v>
      </c>
      <c r="BU4" s="159" t="s">
        <v>460</v>
      </c>
      <c r="BV4" s="159" t="s">
        <v>569</v>
      </c>
      <c r="BW4" s="159" t="s">
        <v>570</v>
      </c>
      <c r="BX4" s="159" t="s">
        <v>459</v>
      </c>
      <c r="BY4" s="159" t="s">
        <v>460</v>
      </c>
      <c r="BZ4" s="159" t="s">
        <v>569</v>
      </c>
      <c r="CA4" s="159" t="s">
        <v>570</v>
      </c>
      <c r="CB4" s="159" t="s">
        <v>459</v>
      </c>
      <c r="CC4" s="159" t="s">
        <v>460</v>
      </c>
      <c r="CD4" s="159" t="s">
        <v>569</v>
      </c>
      <c r="CE4" s="159" t="s">
        <v>570</v>
      </c>
      <c r="CF4" s="159" t="s">
        <v>459</v>
      </c>
      <c r="CG4" s="159" t="s">
        <v>460</v>
      </c>
      <c r="CH4" s="159" t="s">
        <v>569</v>
      </c>
      <c r="CI4" s="159" t="s">
        <v>570</v>
      </c>
      <c r="CJ4" s="159" t="s">
        <v>459</v>
      </c>
      <c r="CK4" s="159" t="s">
        <v>460</v>
      </c>
      <c r="CL4" s="159" t="s">
        <v>569</v>
      </c>
      <c r="CM4" s="159" t="s">
        <v>570</v>
      </c>
      <c r="CN4" s="159" t="s">
        <v>459</v>
      </c>
      <c r="CO4" s="159" t="s">
        <v>460</v>
      </c>
      <c r="CP4" s="159" t="s">
        <v>569</v>
      </c>
      <c r="CQ4" s="159" t="s">
        <v>570</v>
      </c>
      <c r="CR4" s="159" t="s">
        <v>459</v>
      </c>
      <c r="CS4" s="159" t="s">
        <v>460</v>
      </c>
      <c r="CT4" s="159" t="s">
        <v>569</v>
      </c>
      <c r="CU4" s="159" t="s">
        <v>570</v>
      </c>
      <c r="CV4" s="159" t="s">
        <v>459</v>
      </c>
      <c r="CW4" s="159" t="s">
        <v>460</v>
      </c>
      <c r="CX4" s="159" t="s">
        <v>569</v>
      </c>
      <c r="CY4" s="159" t="s">
        <v>570</v>
      </c>
      <c r="CZ4" s="159" t="s">
        <v>459</v>
      </c>
      <c r="DA4" s="159" t="s">
        <v>460</v>
      </c>
      <c r="DB4" s="159" t="s">
        <v>569</v>
      </c>
      <c r="DC4" s="159" t="s">
        <v>570</v>
      </c>
      <c r="DD4" s="159" t="s">
        <v>459</v>
      </c>
      <c r="DE4" s="159" t="s">
        <v>460</v>
      </c>
      <c r="DF4" s="159" t="s">
        <v>569</v>
      </c>
      <c r="DG4" s="159" t="s">
        <v>570</v>
      </c>
      <c r="DH4" s="159" t="s">
        <v>459</v>
      </c>
      <c r="DI4" s="159" t="s">
        <v>460</v>
      </c>
      <c r="DJ4" s="159" t="s">
        <v>569</v>
      </c>
      <c r="DK4" s="159" t="s">
        <v>570</v>
      </c>
      <c r="DL4" s="159" t="s">
        <v>459</v>
      </c>
      <c r="DM4" s="159" t="s">
        <v>460</v>
      </c>
      <c r="DN4" s="159" t="s">
        <v>569</v>
      </c>
      <c r="DO4" s="159" t="s">
        <v>570</v>
      </c>
      <c r="DP4" s="159" t="s">
        <v>459</v>
      </c>
      <c r="DQ4" s="159" t="s">
        <v>460</v>
      </c>
      <c r="DR4" s="159" t="s">
        <v>569</v>
      </c>
      <c r="DS4" s="159" t="s">
        <v>570</v>
      </c>
      <c r="DT4" s="159" t="s">
        <v>459</v>
      </c>
      <c r="DU4" s="159" t="s">
        <v>460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469</v>
      </c>
      <c r="E6" s="142" t="s">
        <v>469</v>
      </c>
      <c r="F6" s="164"/>
      <c r="G6" s="161"/>
      <c r="H6" s="142" t="s">
        <v>469</v>
      </c>
      <c r="I6" s="142" t="s">
        <v>469</v>
      </c>
      <c r="J6" s="164"/>
      <c r="K6" s="161"/>
      <c r="L6" s="142" t="s">
        <v>469</v>
      </c>
      <c r="M6" s="142" t="s">
        <v>469</v>
      </c>
      <c r="N6" s="164"/>
      <c r="O6" s="161"/>
      <c r="P6" s="142" t="s">
        <v>469</v>
      </c>
      <c r="Q6" s="142" t="s">
        <v>469</v>
      </c>
      <c r="R6" s="164"/>
      <c r="S6" s="161"/>
      <c r="T6" s="142" t="s">
        <v>469</v>
      </c>
      <c r="U6" s="142" t="s">
        <v>469</v>
      </c>
      <c r="V6" s="164"/>
      <c r="W6" s="161"/>
      <c r="X6" s="142" t="s">
        <v>469</v>
      </c>
      <c r="Y6" s="142" t="s">
        <v>469</v>
      </c>
      <c r="Z6" s="164"/>
      <c r="AA6" s="161"/>
      <c r="AB6" s="142" t="s">
        <v>469</v>
      </c>
      <c r="AC6" s="142" t="s">
        <v>469</v>
      </c>
      <c r="AD6" s="164"/>
      <c r="AE6" s="161"/>
      <c r="AF6" s="142" t="s">
        <v>469</v>
      </c>
      <c r="AG6" s="142" t="s">
        <v>469</v>
      </c>
      <c r="AH6" s="164"/>
      <c r="AI6" s="161"/>
      <c r="AJ6" s="142" t="s">
        <v>469</v>
      </c>
      <c r="AK6" s="142" t="s">
        <v>469</v>
      </c>
      <c r="AL6" s="164"/>
      <c r="AM6" s="161"/>
      <c r="AN6" s="142" t="s">
        <v>469</v>
      </c>
      <c r="AO6" s="142" t="s">
        <v>469</v>
      </c>
      <c r="AP6" s="164"/>
      <c r="AQ6" s="161"/>
      <c r="AR6" s="142" t="s">
        <v>469</v>
      </c>
      <c r="AS6" s="142" t="s">
        <v>469</v>
      </c>
      <c r="AT6" s="164"/>
      <c r="AU6" s="161"/>
      <c r="AV6" s="142" t="s">
        <v>469</v>
      </c>
      <c r="AW6" s="142" t="s">
        <v>469</v>
      </c>
      <c r="AX6" s="164"/>
      <c r="AY6" s="161"/>
      <c r="AZ6" s="142" t="s">
        <v>469</v>
      </c>
      <c r="BA6" s="142" t="s">
        <v>469</v>
      </c>
      <c r="BB6" s="164"/>
      <c r="BC6" s="161"/>
      <c r="BD6" s="142" t="s">
        <v>469</v>
      </c>
      <c r="BE6" s="142" t="s">
        <v>469</v>
      </c>
      <c r="BF6" s="164"/>
      <c r="BG6" s="161"/>
      <c r="BH6" s="142" t="s">
        <v>469</v>
      </c>
      <c r="BI6" s="142" t="s">
        <v>469</v>
      </c>
      <c r="BJ6" s="164"/>
      <c r="BK6" s="161"/>
      <c r="BL6" s="142" t="s">
        <v>469</v>
      </c>
      <c r="BM6" s="142" t="s">
        <v>469</v>
      </c>
      <c r="BN6" s="164"/>
      <c r="BO6" s="161"/>
      <c r="BP6" s="142" t="s">
        <v>469</v>
      </c>
      <c r="BQ6" s="142" t="s">
        <v>469</v>
      </c>
      <c r="BR6" s="164"/>
      <c r="BS6" s="161"/>
      <c r="BT6" s="142" t="s">
        <v>469</v>
      </c>
      <c r="BU6" s="142" t="s">
        <v>469</v>
      </c>
      <c r="BV6" s="164"/>
      <c r="BW6" s="161"/>
      <c r="BX6" s="142" t="s">
        <v>469</v>
      </c>
      <c r="BY6" s="142" t="s">
        <v>469</v>
      </c>
      <c r="BZ6" s="164"/>
      <c r="CA6" s="161"/>
      <c r="CB6" s="142" t="s">
        <v>469</v>
      </c>
      <c r="CC6" s="142" t="s">
        <v>469</v>
      </c>
      <c r="CD6" s="164"/>
      <c r="CE6" s="161"/>
      <c r="CF6" s="142" t="s">
        <v>469</v>
      </c>
      <c r="CG6" s="142" t="s">
        <v>469</v>
      </c>
      <c r="CH6" s="164"/>
      <c r="CI6" s="161"/>
      <c r="CJ6" s="142" t="s">
        <v>469</v>
      </c>
      <c r="CK6" s="142" t="s">
        <v>469</v>
      </c>
      <c r="CL6" s="164"/>
      <c r="CM6" s="161"/>
      <c r="CN6" s="142" t="s">
        <v>469</v>
      </c>
      <c r="CO6" s="142" t="s">
        <v>469</v>
      </c>
      <c r="CP6" s="164"/>
      <c r="CQ6" s="161"/>
      <c r="CR6" s="142" t="s">
        <v>469</v>
      </c>
      <c r="CS6" s="142" t="s">
        <v>469</v>
      </c>
      <c r="CT6" s="164"/>
      <c r="CU6" s="161"/>
      <c r="CV6" s="142" t="s">
        <v>469</v>
      </c>
      <c r="CW6" s="142" t="s">
        <v>469</v>
      </c>
      <c r="CX6" s="164"/>
      <c r="CY6" s="161"/>
      <c r="CZ6" s="142" t="s">
        <v>469</v>
      </c>
      <c r="DA6" s="142" t="s">
        <v>469</v>
      </c>
      <c r="DB6" s="164"/>
      <c r="DC6" s="161"/>
      <c r="DD6" s="142" t="s">
        <v>469</v>
      </c>
      <c r="DE6" s="142" t="s">
        <v>469</v>
      </c>
      <c r="DF6" s="164"/>
      <c r="DG6" s="161"/>
      <c r="DH6" s="142" t="s">
        <v>469</v>
      </c>
      <c r="DI6" s="142" t="s">
        <v>469</v>
      </c>
      <c r="DJ6" s="164"/>
      <c r="DK6" s="161"/>
      <c r="DL6" s="142" t="s">
        <v>469</v>
      </c>
      <c r="DM6" s="142" t="s">
        <v>469</v>
      </c>
      <c r="DN6" s="164"/>
      <c r="DO6" s="161"/>
      <c r="DP6" s="142" t="s">
        <v>469</v>
      </c>
      <c r="DQ6" s="142" t="s">
        <v>469</v>
      </c>
      <c r="DR6" s="164"/>
      <c r="DS6" s="161"/>
      <c r="DT6" s="142" t="s">
        <v>469</v>
      </c>
      <c r="DU6" s="142" t="s">
        <v>469</v>
      </c>
    </row>
    <row r="7" spans="1:125" s="61" customFormat="1" ht="12" customHeight="1">
      <c r="A7" s="48" t="s">
        <v>470</v>
      </c>
      <c r="B7" s="48">
        <v>42000</v>
      </c>
      <c r="C7" s="48" t="s">
        <v>466</v>
      </c>
      <c r="D7" s="70">
        <f>SUM(D8:D19)</f>
        <v>2952080</v>
      </c>
      <c r="E7" s="70">
        <f>SUM(E8:E19)</f>
        <v>764394</v>
      </c>
      <c r="F7" s="49">
        <f>COUNTIF(F8:F19,"&lt;&gt;")</f>
        <v>12</v>
      </c>
      <c r="G7" s="49">
        <f>COUNTIF(G8:G19,"&lt;&gt;")</f>
        <v>12</v>
      </c>
      <c r="H7" s="70">
        <f>SUM(H8:H19)</f>
        <v>1155985</v>
      </c>
      <c r="I7" s="70">
        <f>SUM(I8:I19)</f>
        <v>395691</v>
      </c>
      <c r="J7" s="49">
        <f>COUNTIF(J8:J19,"&lt;&gt;")</f>
        <v>12</v>
      </c>
      <c r="K7" s="49">
        <f>COUNTIF(K8:K19,"&lt;&gt;")</f>
        <v>12</v>
      </c>
      <c r="L7" s="70">
        <f>SUM(L8:L19)</f>
        <v>1240267</v>
      </c>
      <c r="M7" s="70">
        <f>SUM(M8:M19)</f>
        <v>345819</v>
      </c>
      <c r="N7" s="49">
        <f>COUNTIF(N8:N19,"&lt;&gt;")</f>
        <v>4</v>
      </c>
      <c r="O7" s="49">
        <f>COUNTIF(O8:O19,"&lt;&gt;")</f>
        <v>4</v>
      </c>
      <c r="P7" s="70">
        <f>SUM(P8:P19)</f>
        <v>432805</v>
      </c>
      <c r="Q7" s="70">
        <f>SUM(Q8:Q19)</f>
        <v>22884</v>
      </c>
      <c r="R7" s="49">
        <f>COUNTIF(R8:R19,"&lt;&gt;")</f>
        <v>1</v>
      </c>
      <c r="S7" s="49">
        <f>COUNTIF(S8:S19,"&lt;&gt;")</f>
        <v>1</v>
      </c>
      <c r="T7" s="70">
        <f>SUM(T8:T19)</f>
        <v>123023</v>
      </c>
      <c r="U7" s="70">
        <f>SUM(U8:U19)</f>
        <v>0</v>
      </c>
      <c r="V7" s="49">
        <f>COUNTIF(V8:V19,"&lt;&gt;")</f>
        <v>0</v>
      </c>
      <c r="W7" s="49">
        <f>COUNTIF(W8:W19,"&lt;&gt;")</f>
        <v>0</v>
      </c>
      <c r="X7" s="70">
        <f>SUM(X8:X19)</f>
        <v>0</v>
      </c>
      <c r="Y7" s="70">
        <f>SUM(Y8:Y19)</f>
        <v>0</v>
      </c>
      <c r="Z7" s="49">
        <f>COUNTIF(Z8:Z19,"&lt;&gt;")</f>
        <v>0</v>
      </c>
      <c r="AA7" s="49">
        <f>COUNTIF(AA8:AA19,"&lt;&gt;")</f>
        <v>0</v>
      </c>
      <c r="AB7" s="70">
        <f>SUM(AB8:AB19)</f>
        <v>0</v>
      </c>
      <c r="AC7" s="70">
        <f>SUM(AC8:AC19)</f>
        <v>0</v>
      </c>
      <c r="AD7" s="49">
        <f>COUNTIF(AD8:AD19,"&lt;&gt;")</f>
        <v>0</v>
      </c>
      <c r="AE7" s="49">
        <f>COUNTIF(AE8:AE19,"&lt;&gt;")</f>
        <v>0</v>
      </c>
      <c r="AF7" s="70">
        <f>SUM(AF8:AF19)</f>
        <v>0</v>
      </c>
      <c r="AG7" s="70">
        <f>SUM(AG8:AG19)</f>
        <v>0</v>
      </c>
      <c r="AH7" s="49">
        <f>COUNTIF(AH8:AH19,"&lt;&gt;")</f>
        <v>0</v>
      </c>
      <c r="AI7" s="49">
        <f>COUNTIF(AI8:AI19,"&lt;&gt;")</f>
        <v>0</v>
      </c>
      <c r="AJ7" s="70">
        <f>SUM(AJ8:AJ19)</f>
        <v>0</v>
      </c>
      <c r="AK7" s="70">
        <f>SUM(AK8:AK19)</f>
        <v>0</v>
      </c>
      <c r="AL7" s="49">
        <f>COUNTIF(AL8:AL19,"&lt;&gt;")</f>
        <v>0</v>
      </c>
      <c r="AM7" s="49">
        <f>COUNTIF(AM8:AM19,"&lt;&gt;")</f>
        <v>0</v>
      </c>
      <c r="AN7" s="70">
        <f>SUM(AN8:AN19)</f>
        <v>0</v>
      </c>
      <c r="AO7" s="70">
        <f>SUM(AO8:AO19)</f>
        <v>0</v>
      </c>
      <c r="AP7" s="49">
        <f>COUNTIF(AP8:AP19,"&lt;&gt;")</f>
        <v>0</v>
      </c>
      <c r="AQ7" s="49">
        <f>COUNTIF(AQ8:AQ19,"&lt;&gt;")</f>
        <v>0</v>
      </c>
      <c r="AR7" s="70">
        <f>SUM(AR8:AR19)</f>
        <v>0</v>
      </c>
      <c r="AS7" s="70">
        <f>SUM(AS8:AS19)</f>
        <v>0</v>
      </c>
      <c r="AT7" s="49">
        <f>COUNTIF(AT8:AT19,"&lt;&gt;")</f>
        <v>0</v>
      </c>
      <c r="AU7" s="49">
        <f>COUNTIF(AU8:AU19,"&lt;&gt;")</f>
        <v>0</v>
      </c>
      <c r="AV7" s="70">
        <f>SUM(AV8:AV19)</f>
        <v>0</v>
      </c>
      <c r="AW7" s="70">
        <f>SUM(AW8:AW19)</f>
        <v>0</v>
      </c>
      <c r="AX7" s="49">
        <f>COUNTIF(AX8:AX19,"&lt;&gt;")</f>
        <v>0</v>
      </c>
      <c r="AY7" s="49">
        <f>COUNTIF(AY8:AY19,"&lt;&gt;")</f>
        <v>0</v>
      </c>
      <c r="AZ7" s="70">
        <f>SUM(AZ8:AZ19)</f>
        <v>0</v>
      </c>
      <c r="BA7" s="70">
        <f>SUM(BA8:BA19)</f>
        <v>0</v>
      </c>
      <c r="BB7" s="49">
        <f>COUNTIF(BB8:BB19,"&lt;&gt;")</f>
        <v>0</v>
      </c>
      <c r="BC7" s="49">
        <f>COUNTIF(BC8:BC19,"&lt;&gt;")</f>
        <v>0</v>
      </c>
      <c r="BD7" s="70">
        <f>SUM(BD8:BD19)</f>
        <v>0</v>
      </c>
      <c r="BE7" s="70">
        <f>SUM(BE8:BE19)</f>
        <v>0</v>
      </c>
      <c r="BF7" s="49">
        <f>COUNTIF(BF8:BF19,"&lt;&gt;")</f>
        <v>0</v>
      </c>
      <c r="BG7" s="49">
        <f>COUNTIF(BG8:BG19,"&lt;&gt;")</f>
        <v>0</v>
      </c>
      <c r="BH7" s="70">
        <f>SUM(BH8:BH19)</f>
        <v>0</v>
      </c>
      <c r="BI7" s="70">
        <f>SUM(BI8:BI19)</f>
        <v>0</v>
      </c>
      <c r="BJ7" s="49">
        <f>COUNTIF(BJ8:BJ19,"&lt;&gt;")</f>
        <v>0</v>
      </c>
      <c r="BK7" s="49">
        <f>COUNTIF(BK8:BK19,"&lt;&gt;")</f>
        <v>0</v>
      </c>
      <c r="BL7" s="70">
        <f>SUM(BL8:BL19)</f>
        <v>0</v>
      </c>
      <c r="BM7" s="70">
        <f>SUM(BM8:BM19)</f>
        <v>0</v>
      </c>
      <c r="BN7" s="49">
        <f>COUNTIF(BN8:BN19,"&lt;&gt;")</f>
        <v>0</v>
      </c>
      <c r="BO7" s="49">
        <f>COUNTIF(BO8:BO19,"&lt;&gt;")</f>
        <v>0</v>
      </c>
      <c r="BP7" s="70">
        <f>SUM(BP8:BP19)</f>
        <v>0</v>
      </c>
      <c r="BQ7" s="70">
        <f>SUM(BQ8:BQ19)</f>
        <v>0</v>
      </c>
      <c r="BR7" s="49">
        <f>COUNTIF(BR8:BR19,"&lt;&gt;")</f>
        <v>0</v>
      </c>
      <c r="BS7" s="49">
        <f>COUNTIF(BS8:BS19,"&lt;&gt;")</f>
        <v>0</v>
      </c>
      <c r="BT7" s="70">
        <f>SUM(BT8:BT19)</f>
        <v>0</v>
      </c>
      <c r="BU7" s="70">
        <f>SUM(BU8:BU19)</f>
        <v>0</v>
      </c>
      <c r="BV7" s="49">
        <f>COUNTIF(BV8:BV19,"&lt;&gt;")</f>
        <v>0</v>
      </c>
      <c r="BW7" s="49">
        <f>COUNTIF(BW8:BW19,"&lt;&gt;")</f>
        <v>0</v>
      </c>
      <c r="BX7" s="70">
        <f>SUM(BX8:BX19)</f>
        <v>0</v>
      </c>
      <c r="BY7" s="70">
        <f>SUM(BY8:BY19)</f>
        <v>0</v>
      </c>
      <c r="BZ7" s="49">
        <f>COUNTIF(BZ8:BZ19,"&lt;&gt;")</f>
        <v>0</v>
      </c>
      <c r="CA7" s="49">
        <f>COUNTIF(CA8:CA19,"&lt;&gt;")</f>
        <v>0</v>
      </c>
      <c r="CB7" s="70">
        <f>SUM(CB8:CB19)</f>
        <v>0</v>
      </c>
      <c r="CC7" s="70">
        <f>SUM(CC8:CC19)</f>
        <v>0</v>
      </c>
      <c r="CD7" s="49">
        <f>COUNTIF(CD8:CD19,"&lt;&gt;")</f>
        <v>0</v>
      </c>
      <c r="CE7" s="49">
        <f>COUNTIF(CE8:CE19,"&lt;&gt;")</f>
        <v>0</v>
      </c>
      <c r="CF7" s="70">
        <f>SUM(CF8:CF19)</f>
        <v>0</v>
      </c>
      <c r="CG7" s="70">
        <f>SUM(CG8:CG19)</f>
        <v>0</v>
      </c>
      <c r="CH7" s="49">
        <f>COUNTIF(CH8:CH19,"&lt;&gt;")</f>
        <v>0</v>
      </c>
      <c r="CI7" s="49">
        <f>COUNTIF(CI8:CI19,"&lt;&gt;")</f>
        <v>0</v>
      </c>
      <c r="CJ7" s="70">
        <f>SUM(CJ8:CJ19)</f>
        <v>0</v>
      </c>
      <c r="CK7" s="70">
        <f>SUM(CK8:CK19)</f>
        <v>0</v>
      </c>
      <c r="CL7" s="49">
        <f>COUNTIF(CL8:CL19,"&lt;&gt;")</f>
        <v>0</v>
      </c>
      <c r="CM7" s="49">
        <f>COUNTIF(CM8:CM19,"&lt;&gt;")</f>
        <v>0</v>
      </c>
      <c r="CN7" s="70">
        <f>SUM(CN8:CN19)</f>
        <v>0</v>
      </c>
      <c r="CO7" s="70">
        <f>SUM(CO8:CO19)</f>
        <v>0</v>
      </c>
      <c r="CP7" s="49">
        <f>COUNTIF(CP8:CP19,"&lt;&gt;")</f>
        <v>0</v>
      </c>
      <c r="CQ7" s="49">
        <f>COUNTIF(CQ8:CQ19,"&lt;&gt;")</f>
        <v>0</v>
      </c>
      <c r="CR7" s="70">
        <f>SUM(CR8:CR19)</f>
        <v>0</v>
      </c>
      <c r="CS7" s="70">
        <f>SUM(CS8:CS19)</f>
        <v>0</v>
      </c>
      <c r="CT7" s="49">
        <f>COUNTIF(CT8:CT19,"&lt;&gt;")</f>
        <v>0</v>
      </c>
      <c r="CU7" s="49">
        <f>COUNTIF(CU8:CU19,"&lt;&gt;")</f>
        <v>0</v>
      </c>
      <c r="CV7" s="70">
        <f>SUM(CV8:CV19)</f>
        <v>0</v>
      </c>
      <c r="CW7" s="70">
        <f>SUM(CW8:CW19)</f>
        <v>0</v>
      </c>
      <c r="CX7" s="49">
        <f>COUNTIF(CX8:CX19,"&lt;&gt;")</f>
        <v>0</v>
      </c>
      <c r="CY7" s="49">
        <f>COUNTIF(CY8:CY19,"&lt;&gt;")</f>
        <v>0</v>
      </c>
      <c r="CZ7" s="70">
        <f>SUM(CZ8:CZ19)</f>
        <v>0</v>
      </c>
      <c r="DA7" s="70">
        <f>SUM(DA8:DA19)</f>
        <v>0</v>
      </c>
      <c r="DB7" s="49">
        <f>COUNTIF(DB8:DB19,"&lt;&gt;")</f>
        <v>0</v>
      </c>
      <c r="DC7" s="49">
        <f>COUNTIF(DC8:DC19,"&lt;&gt;")</f>
        <v>0</v>
      </c>
      <c r="DD7" s="70">
        <f>SUM(DD8:DD19)</f>
        <v>0</v>
      </c>
      <c r="DE7" s="70">
        <f>SUM(DE8:DE19)</f>
        <v>0</v>
      </c>
      <c r="DF7" s="49">
        <f>COUNTIF(DF8:DF19,"&lt;&gt;")</f>
        <v>0</v>
      </c>
      <c r="DG7" s="49">
        <f>COUNTIF(DG8:DG19,"&lt;&gt;")</f>
        <v>0</v>
      </c>
      <c r="DH7" s="70">
        <f>SUM(DH8:DH19)</f>
        <v>0</v>
      </c>
      <c r="DI7" s="70">
        <f>SUM(DI8:DI19)</f>
        <v>0</v>
      </c>
      <c r="DJ7" s="49">
        <f>COUNTIF(DJ8:DJ19,"&lt;&gt;")</f>
        <v>0</v>
      </c>
      <c r="DK7" s="49">
        <f>COUNTIF(DK8:DK19,"&lt;&gt;")</f>
        <v>0</v>
      </c>
      <c r="DL7" s="70">
        <f>SUM(DL8:DL19)</f>
        <v>0</v>
      </c>
      <c r="DM7" s="70">
        <f>SUM(DM8:DM19)</f>
        <v>0</v>
      </c>
      <c r="DN7" s="49">
        <f>COUNTIF(DN8:DN19,"&lt;&gt;")</f>
        <v>0</v>
      </c>
      <c r="DO7" s="49">
        <f>COUNTIF(DO8:DO19,"&lt;&gt;")</f>
        <v>0</v>
      </c>
      <c r="DP7" s="70">
        <f>SUM(DP8:DP19)</f>
        <v>0</v>
      </c>
      <c r="DQ7" s="70">
        <f>SUM(DQ8:DQ19)</f>
        <v>0</v>
      </c>
      <c r="DR7" s="49">
        <f>COUNTIF(DR8:DR19,"&lt;&gt;")</f>
        <v>0</v>
      </c>
      <c r="DS7" s="49">
        <f>COUNTIF(DS8:DS19,"&lt;&gt;")</f>
        <v>0</v>
      </c>
      <c r="DT7" s="70">
        <f>SUM(DT8:DT19)</f>
        <v>0</v>
      </c>
      <c r="DU7" s="70">
        <f>SUM(DU8:DU19)</f>
        <v>0</v>
      </c>
    </row>
    <row r="8" spans="1:125" s="50" customFormat="1" ht="12" customHeight="1">
      <c r="A8" s="51" t="s">
        <v>470</v>
      </c>
      <c r="B8" s="64" t="s">
        <v>487</v>
      </c>
      <c r="C8" s="51" t="s">
        <v>488</v>
      </c>
      <c r="D8" s="72">
        <f aca="true" t="shared" si="0" ref="D8:D19">SUM(H8,L8,P8,T8,X8,AB8,AF8,AJ8,AN8,AR8,AV8,AZ8,BD8,BH8,BL8,BP8,BT8,BX8,CB8,CF8,CJ8,CN8,CR8,CV8,CZ8,DD8,DH8,DL8,DP8,DT8)</f>
        <v>0</v>
      </c>
      <c r="E8" s="72">
        <f aca="true" t="shared" si="1" ref="E8:E19">SUM(I8,M8,Q8,U8,Y8,AC8,AG8,AK8,AO8,AS8,AW8,BA8,BE8,BI8,BM8,BQ8,BU8,BY8,CC8,CG8,CK8,CO8,CS8,CW8,DA8,DE8,DI8,DM8,DQ8,DU8)</f>
        <v>114280</v>
      </c>
      <c r="F8" s="66" t="s">
        <v>703</v>
      </c>
      <c r="G8" s="52" t="s">
        <v>704</v>
      </c>
      <c r="H8" s="72"/>
      <c r="I8" s="72">
        <v>32963</v>
      </c>
      <c r="J8" s="66" t="s">
        <v>705</v>
      </c>
      <c r="K8" s="52" t="s">
        <v>706</v>
      </c>
      <c r="L8" s="72"/>
      <c r="M8" s="72">
        <v>81317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/>
      <c r="BQ8" s="72">
        <v>0</v>
      </c>
      <c r="BR8" s="66"/>
      <c r="BS8" s="52"/>
      <c r="BT8" s="72"/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470</v>
      </c>
      <c r="B9" s="64" t="s">
        <v>532</v>
      </c>
      <c r="C9" s="51" t="s">
        <v>477</v>
      </c>
      <c r="D9" s="72">
        <f t="shared" si="0"/>
        <v>0</v>
      </c>
      <c r="E9" s="72">
        <f t="shared" si="1"/>
        <v>100200</v>
      </c>
      <c r="F9" s="66" t="s">
        <v>707</v>
      </c>
      <c r="G9" s="52" t="s">
        <v>708</v>
      </c>
      <c r="H9" s="72">
        <v>0</v>
      </c>
      <c r="I9" s="72">
        <v>67032</v>
      </c>
      <c r="J9" s="66" t="s">
        <v>709</v>
      </c>
      <c r="K9" s="52" t="s">
        <v>710</v>
      </c>
      <c r="L9" s="72">
        <v>0</v>
      </c>
      <c r="M9" s="72">
        <v>33168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470</v>
      </c>
      <c r="B10" s="64" t="s">
        <v>531</v>
      </c>
      <c r="C10" s="51" t="s">
        <v>478</v>
      </c>
      <c r="D10" s="72">
        <f t="shared" si="0"/>
        <v>295388</v>
      </c>
      <c r="E10" s="72">
        <f t="shared" si="1"/>
        <v>0</v>
      </c>
      <c r="F10" s="66" t="s">
        <v>709</v>
      </c>
      <c r="G10" s="52" t="s">
        <v>710</v>
      </c>
      <c r="H10" s="72">
        <v>129189</v>
      </c>
      <c r="I10" s="72">
        <v>0</v>
      </c>
      <c r="J10" s="66" t="s">
        <v>711</v>
      </c>
      <c r="K10" s="52" t="s">
        <v>712</v>
      </c>
      <c r="L10" s="72">
        <v>84627</v>
      </c>
      <c r="M10" s="72">
        <v>0</v>
      </c>
      <c r="N10" s="66" t="s">
        <v>713</v>
      </c>
      <c r="O10" s="52" t="s">
        <v>714</v>
      </c>
      <c r="P10" s="72">
        <v>81572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470</v>
      </c>
      <c r="B11" s="64" t="s">
        <v>521</v>
      </c>
      <c r="C11" s="51" t="s">
        <v>522</v>
      </c>
      <c r="D11" s="72">
        <f t="shared" si="0"/>
        <v>111734</v>
      </c>
      <c r="E11" s="72">
        <f t="shared" si="1"/>
        <v>62235</v>
      </c>
      <c r="F11" s="66" t="s">
        <v>715</v>
      </c>
      <c r="G11" s="52" t="s">
        <v>716</v>
      </c>
      <c r="H11" s="72">
        <v>29971</v>
      </c>
      <c r="I11" s="72">
        <v>16693</v>
      </c>
      <c r="J11" s="66" t="s">
        <v>717</v>
      </c>
      <c r="K11" s="52" t="s">
        <v>718</v>
      </c>
      <c r="L11" s="72">
        <v>40678</v>
      </c>
      <c r="M11" s="72">
        <v>22658</v>
      </c>
      <c r="N11" s="66" t="s">
        <v>719</v>
      </c>
      <c r="O11" s="52" t="s">
        <v>720</v>
      </c>
      <c r="P11" s="72">
        <v>41085</v>
      </c>
      <c r="Q11" s="72">
        <v>22884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470</v>
      </c>
      <c r="B12" s="54" t="s">
        <v>491</v>
      </c>
      <c r="C12" s="53" t="s">
        <v>492</v>
      </c>
      <c r="D12" s="74">
        <f t="shared" si="0"/>
        <v>145129</v>
      </c>
      <c r="E12" s="74">
        <f t="shared" si="1"/>
        <v>0</v>
      </c>
      <c r="F12" s="54" t="s">
        <v>721</v>
      </c>
      <c r="G12" s="53" t="s">
        <v>722</v>
      </c>
      <c r="H12" s="74">
        <v>117938</v>
      </c>
      <c r="I12" s="74">
        <v>0</v>
      </c>
      <c r="J12" s="54" t="s">
        <v>705</v>
      </c>
      <c r="K12" s="53" t="s">
        <v>706</v>
      </c>
      <c r="L12" s="74">
        <v>27191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470</v>
      </c>
      <c r="B13" s="54" t="s">
        <v>481</v>
      </c>
      <c r="C13" s="53" t="s">
        <v>482</v>
      </c>
      <c r="D13" s="74">
        <f t="shared" si="0"/>
        <v>111691</v>
      </c>
      <c r="E13" s="74">
        <f t="shared" si="1"/>
        <v>0</v>
      </c>
      <c r="F13" s="54" t="s">
        <v>703</v>
      </c>
      <c r="G13" s="53" t="s">
        <v>704</v>
      </c>
      <c r="H13" s="74">
        <v>71313</v>
      </c>
      <c r="I13" s="74">
        <v>0</v>
      </c>
      <c r="J13" s="54" t="s">
        <v>705</v>
      </c>
      <c r="K13" s="53" t="s">
        <v>706</v>
      </c>
      <c r="L13" s="74">
        <v>11968</v>
      </c>
      <c r="M13" s="74">
        <v>0</v>
      </c>
      <c r="N13" s="54" t="s">
        <v>723</v>
      </c>
      <c r="O13" s="53" t="s">
        <v>724</v>
      </c>
      <c r="P13" s="74">
        <v>28410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470</v>
      </c>
      <c r="B14" s="54" t="s">
        <v>473</v>
      </c>
      <c r="C14" s="53" t="s">
        <v>474</v>
      </c>
      <c r="D14" s="74">
        <f t="shared" si="0"/>
        <v>0</v>
      </c>
      <c r="E14" s="74">
        <f t="shared" si="1"/>
        <v>120784</v>
      </c>
      <c r="F14" s="54" t="s">
        <v>725</v>
      </c>
      <c r="G14" s="53" t="s">
        <v>726</v>
      </c>
      <c r="H14" s="74">
        <v>0</v>
      </c>
      <c r="I14" s="74">
        <v>58435</v>
      </c>
      <c r="J14" s="54" t="s">
        <v>727</v>
      </c>
      <c r="K14" s="53" t="s">
        <v>728</v>
      </c>
      <c r="L14" s="74">
        <v>0</v>
      </c>
      <c r="M14" s="74">
        <v>62349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470</v>
      </c>
      <c r="B15" s="54" t="s">
        <v>571</v>
      </c>
      <c r="C15" s="53" t="s">
        <v>572</v>
      </c>
      <c r="D15" s="74">
        <f t="shared" si="0"/>
        <v>0</v>
      </c>
      <c r="E15" s="74">
        <f t="shared" si="1"/>
        <v>0</v>
      </c>
      <c r="F15" s="54" t="s">
        <v>705</v>
      </c>
      <c r="G15" s="53" t="s">
        <v>706</v>
      </c>
      <c r="H15" s="74">
        <v>0</v>
      </c>
      <c r="I15" s="74">
        <v>0</v>
      </c>
      <c r="J15" s="54" t="s">
        <v>721</v>
      </c>
      <c r="K15" s="53" t="s">
        <v>722</v>
      </c>
      <c r="L15" s="74">
        <v>0</v>
      </c>
      <c r="M15" s="74">
        <v>0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470</v>
      </c>
      <c r="B16" s="54" t="s">
        <v>485</v>
      </c>
      <c r="C16" s="53" t="s">
        <v>486</v>
      </c>
      <c r="D16" s="74">
        <f t="shared" si="0"/>
        <v>31226</v>
      </c>
      <c r="E16" s="74">
        <f t="shared" si="1"/>
        <v>0</v>
      </c>
      <c r="F16" s="54" t="s">
        <v>703</v>
      </c>
      <c r="G16" s="53" t="s">
        <v>704</v>
      </c>
      <c r="H16" s="74">
        <v>13383</v>
      </c>
      <c r="I16" s="74">
        <v>0</v>
      </c>
      <c r="J16" s="54" t="s">
        <v>705</v>
      </c>
      <c r="K16" s="53" t="s">
        <v>706</v>
      </c>
      <c r="L16" s="74">
        <v>17843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470</v>
      </c>
      <c r="B17" s="54" t="s">
        <v>483</v>
      </c>
      <c r="C17" s="53" t="s">
        <v>484</v>
      </c>
      <c r="D17" s="74">
        <f t="shared" si="0"/>
        <v>1450000</v>
      </c>
      <c r="E17" s="74">
        <f t="shared" si="1"/>
        <v>0</v>
      </c>
      <c r="F17" s="54" t="s">
        <v>703</v>
      </c>
      <c r="G17" s="53" t="s">
        <v>704</v>
      </c>
      <c r="H17" s="74">
        <v>322649</v>
      </c>
      <c r="I17" s="74">
        <v>0</v>
      </c>
      <c r="J17" s="54" t="s">
        <v>721</v>
      </c>
      <c r="K17" s="53" t="s">
        <v>722</v>
      </c>
      <c r="L17" s="74">
        <v>722590</v>
      </c>
      <c r="M17" s="74">
        <v>0</v>
      </c>
      <c r="N17" s="54" t="s">
        <v>705</v>
      </c>
      <c r="O17" s="53" t="s">
        <v>706</v>
      </c>
      <c r="P17" s="74">
        <v>281738</v>
      </c>
      <c r="Q17" s="74">
        <v>0</v>
      </c>
      <c r="R17" s="54" t="s">
        <v>723</v>
      </c>
      <c r="S17" s="53" t="s">
        <v>724</v>
      </c>
      <c r="T17" s="74">
        <v>123023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470</v>
      </c>
      <c r="B18" s="54" t="s">
        <v>497</v>
      </c>
      <c r="C18" s="53" t="s">
        <v>498</v>
      </c>
      <c r="D18" s="74">
        <f t="shared" si="0"/>
        <v>581150</v>
      </c>
      <c r="E18" s="74">
        <f t="shared" si="1"/>
        <v>366895</v>
      </c>
      <c r="F18" s="54" t="s">
        <v>729</v>
      </c>
      <c r="G18" s="53" t="s">
        <v>730</v>
      </c>
      <c r="H18" s="74">
        <v>349373</v>
      </c>
      <c r="I18" s="74">
        <v>220568</v>
      </c>
      <c r="J18" s="54" t="s">
        <v>731</v>
      </c>
      <c r="K18" s="53" t="s">
        <v>732</v>
      </c>
      <c r="L18" s="74">
        <v>231777</v>
      </c>
      <c r="M18" s="74">
        <v>146327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470</v>
      </c>
      <c r="B19" s="54" t="s">
        <v>515</v>
      </c>
      <c r="C19" s="53" t="s">
        <v>516</v>
      </c>
      <c r="D19" s="74">
        <f t="shared" si="0"/>
        <v>225762</v>
      </c>
      <c r="E19" s="74">
        <f t="shared" si="1"/>
        <v>0</v>
      </c>
      <c r="F19" s="54" t="s">
        <v>733</v>
      </c>
      <c r="G19" s="53" t="s">
        <v>734</v>
      </c>
      <c r="H19" s="74">
        <v>122169</v>
      </c>
      <c r="I19" s="74">
        <v>0</v>
      </c>
      <c r="J19" s="54" t="s">
        <v>735</v>
      </c>
      <c r="K19" s="53" t="s">
        <v>736</v>
      </c>
      <c r="L19" s="74">
        <v>103593</v>
      </c>
      <c r="M19" s="74">
        <v>0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573</v>
      </c>
      <c r="D2" s="25" t="s">
        <v>107</v>
      </c>
      <c r="E2" s="144" t="s">
        <v>574</v>
      </c>
      <c r="F2" s="3"/>
      <c r="G2" s="3"/>
      <c r="H2" s="3"/>
      <c r="I2" s="3"/>
      <c r="J2" s="3"/>
      <c r="K2" s="3"/>
      <c r="L2" s="3" t="str">
        <f>LEFT(D2,2)</f>
        <v>42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575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576</v>
      </c>
      <c r="C6" s="192"/>
      <c r="D6" s="193"/>
      <c r="E6" s="13" t="s">
        <v>41</v>
      </c>
      <c r="F6" s="14" t="s">
        <v>43</v>
      </c>
      <c r="H6" s="169" t="s">
        <v>577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578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231252</v>
      </c>
      <c r="F7" s="17">
        <f aca="true" t="shared" si="1" ref="F7:F12">AF14</f>
        <v>125028</v>
      </c>
      <c r="H7" s="175" t="s">
        <v>463</v>
      </c>
      <c r="I7" s="175" t="s">
        <v>579</v>
      </c>
      <c r="J7" s="169" t="s">
        <v>85</v>
      </c>
      <c r="K7" s="171"/>
      <c r="L7" s="17">
        <f aca="true" t="shared" si="2" ref="L7:L12">AF21</f>
        <v>38386</v>
      </c>
      <c r="M7" s="17">
        <f aca="true" t="shared" si="3" ref="M7:M12">AF42</f>
        <v>3948</v>
      </c>
      <c r="AC7" s="15" t="s">
        <v>77</v>
      </c>
      <c r="AD7" s="41" t="s">
        <v>580</v>
      </c>
      <c r="AE7" s="40" t="s">
        <v>581</v>
      </c>
      <c r="AF7" s="36">
        <f aca="true" ca="1" t="shared" si="4" ref="AF7:AF38">IF(AF$2=0,INDIRECT("'"&amp;AD7&amp;"'!"&amp;AE7&amp;$AI$2),0)</f>
        <v>231252</v>
      </c>
      <c r="AG7" s="40"/>
      <c r="AH7" s="122" t="str">
        <f>+'廃棄物事業経費（歳入）'!B7</f>
        <v>42000</v>
      </c>
      <c r="AI7" s="2">
        <v>7</v>
      </c>
      <c r="AK7" s="26" t="s">
        <v>582</v>
      </c>
      <c r="AL7" s="28" t="s">
        <v>7</v>
      </c>
    </row>
    <row r="8" spans="2:38" ht="19.5" customHeight="1">
      <c r="B8" s="187" t="s">
        <v>583</v>
      </c>
      <c r="C8" s="189"/>
      <c r="D8" s="189"/>
      <c r="E8" s="17">
        <f t="shared" si="0"/>
        <v>53510</v>
      </c>
      <c r="F8" s="17">
        <f t="shared" si="1"/>
        <v>32001</v>
      </c>
      <c r="H8" s="178"/>
      <c r="I8" s="178"/>
      <c r="J8" s="169" t="s">
        <v>87</v>
      </c>
      <c r="K8" s="182"/>
      <c r="L8" s="17">
        <f t="shared" si="2"/>
        <v>1622882</v>
      </c>
      <c r="M8" s="17">
        <f t="shared" si="3"/>
        <v>575935</v>
      </c>
      <c r="AC8" s="15" t="s">
        <v>583</v>
      </c>
      <c r="AD8" s="41" t="s">
        <v>580</v>
      </c>
      <c r="AE8" s="40" t="s">
        <v>584</v>
      </c>
      <c r="AF8" s="36">
        <f ca="1" t="shared" si="4"/>
        <v>53510</v>
      </c>
      <c r="AG8" s="40"/>
      <c r="AH8" s="122" t="str">
        <f>+'廃棄物事業経費（歳入）'!B8</f>
        <v>42201</v>
      </c>
      <c r="AI8" s="2">
        <v>8</v>
      </c>
      <c r="AK8" s="26" t="s">
        <v>585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2490000</v>
      </c>
      <c r="F9" s="17">
        <f t="shared" si="1"/>
        <v>174100</v>
      </c>
      <c r="H9" s="178"/>
      <c r="I9" s="178"/>
      <c r="J9" s="169" t="s">
        <v>89</v>
      </c>
      <c r="K9" s="171"/>
      <c r="L9" s="17">
        <f t="shared" si="2"/>
        <v>315833</v>
      </c>
      <c r="M9" s="17">
        <f t="shared" si="3"/>
        <v>0</v>
      </c>
      <c r="AC9" s="15" t="s">
        <v>80</v>
      </c>
      <c r="AD9" s="41" t="s">
        <v>580</v>
      </c>
      <c r="AE9" s="40" t="s">
        <v>586</v>
      </c>
      <c r="AF9" s="36">
        <f ca="1" t="shared" si="4"/>
        <v>2490000</v>
      </c>
      <c r="AG9" s="40"/>
      <c r="AH9" s="122" t="str">
        <f>+'廃棄物事業経費（歳入）'!B9</f>
        <v>42202</v>
      </c>
      <c r="AI9" s="2">
        <v>9</v>
      </c>
      <c r="AK9" s="26" t="s">
        <v>587</v>
      </c>
      <c r="AL9" s="28" t="s">
        <v>9</v>
      </c>
    </row>
    <row r="10" spans="2:38" ht="19.5" customHeight="1">
      <c r="B10" s="187" t="s">
        <v>588</v>
      </c>
      <c r="C10" s="189"/>
      <c r="D10" s="189"/>
      <c r="E10" s="17">
        <f t="shared" si="0"/>
        <v>2054902</v>
      </c>
      <c r="F10" s="17">
        <f t="shared" si="1"/>
        <v>549035</v>
      </c>
      <c r="H10" s="178"/>
      <c r="I10" s="179"/>
      <c r="J10" s="169" t="s">
        <v>0</v>
      </c>
      <c r="K10" s="171"/>
      <c r="L10" s="17">
        <f t="shared" si="2"/>
        <v>0</v>
      </c>
      <c r="M10" s="17">
        <f t="shared" si="3"/>
        <v>0</v>
      </c>
      <c r="AC10" s="15" t="s">
        <v>588</v>
      </c>
      <c r="AD10" s="41" t="s">
        <v>580</v>
      </c>
      <c r="AE10" s="40" t="s">
        <v>589</v>
      </c>
      <c r="AF10" s="36">
        <f ca="1" t="shared" si="4"/>
        <v>2054902</v>
      </c>
      <c r="AG10" s="40"/>
      <c r="AH10" s="122" t="str">
        <f>+'廃棄物事業経費（歳入）'!B10</f>
        <v>42203</v>
      </c>
      <c r="AI10" s="2">
        <v>10</v>
      </c>
      <c r="AK10" s="26" t="s">
        <v>590</v>
      </c>
      <c r="AL10" s="28" t="s">
        <v>10</v>
      </c>
    </row>
    <row r="11" spans="2:38" ht="19.5" customHeight="1">
      <c r="B11" s="187" t="s">
        <v>591</v>
      </c>
      <c r="C11" s="189"/>
      <c r="D11" s="189"/>
      <c r="E11" s="17">
        <f t="shared" si="0"/>
        <v>2952080</v>
      </c>
      <c r="F11" s="17">
        <f t="shared" si="1"/>
        <v>764394</v>
      </c>
      <c r="H11" s="178"/>
      <c r="I11" s="190" t="s">
        <v>57</v>
      </c>
      <c r="J11" s="190"/>
      <c r="K11" s="190"/>
      <c r="L11" s="17">
        <f t="shared" si="2"/>
        <v>59767</v>
      </c>
      <c r="M11" s="17">
        <f t="shared" si="3"/>
        <v>7277</v>
      </c>
      <c r="AC11" s="15" t="s">
        <v>591</v>
      </c>
      <c r="AD11" s="41" t="s">
        <v>580</v>
      </c>
      <c r="AE11" s="40" t="s">
        <v>592</v>
      </c>
      <c r="AF11" s="36">
        <f ca="1" t="shared" si="4"/>
        <v>2952080</v>
      </c>
      <c r="AG11" s="40"/>
      <c r="AH11" s="122" t="str">
        <f>+'廃棄物事業経費（歳入）'!B11</f>
        <v>42204</v>
      </c>
      <c r="AI11" s="2">
        <v>11</v>
      </c>
      <c r="AK11" s="26" t="s">
        <v>593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1245328</v>
      </c>
      <c r="F12" s="17">
        <f t="shared" si="1"/>
        <v>699402</v>
      </c>
      <c r="H12" s="178"/>
      <c r="I12" s="190" t="s">
        <v>594</v>
      </c>
      <c r="J12" s="190"/>
      <c r="K12" s="190"/>
      <c r="L12" s="17">
        <f t="shared" si="2"/>
        <v>154704</v>
      </c>
      <c r="M12" s="17">
        <f t="shared" si="3"/>
        <v>51739</v>
      </c>
      <c r="AC12" s="15" t="s">
        <v>0</v>
      </c>
      <c r="AD12" s="41" t="s">
        <v>580</v>
      </c>
      <c r="AE12" s="40" t="s">
        <v>595</v>
      </c>
      <c r="AF12" s="36">
        <f ca="1" t="shared" si="4"/>
        <v>1245328</v>
      </c>
      <c r="AG12" s="40"/>
      <c r="AH12" s="122" t="str">
        <f>+'廃棄物事業経費（歳入）'!B12</f>
        <v>42205</v>
      </c>
      <c r="AI12" s="2">
        <v>12</v>
      </c>
      <c r="AK12" s="26" t="s">
        <v>596</v>
      </c>
      <c r="AL12" s="28" t="s">
        <v>12</v>
      </c>
    </row>
    <row r="13" spans="2:38" ht="19.5" customHeight="1">
      <c r="B13" s="183" t="s">
        <v>597</v>
      </c>
      <c r="C13" s="191"/>
      <c r="D13" s="191"/>
      <c r="E13" s="18">
        <f>SUM(E7:E12)</f>
        <v>9027072</v>
      </c>
      <c r="F13" s="18">
        <f>SUM(F7:F12)</f>
        <v>2343960</v>
      </c>
      <c r="H13" s="178"/>
      <c r="I13" s="172" t="s">
        <v>467</v>
      </c>
      <c r="J13" s="173"/>
      <c r="K13" s="174"/>
      <c r="L13" s="19">
        <f>SUM(L7:L12)</f>
        <v>2191572</v>
      </c>
      <c r="M13" s="19">
        <f>SUM(M7:M12)</f>
        <v>638899</v>
      </c>
      <c r="AC13" s="15" t="s">
        <v>54</v>
      </c>
      <c r="AD13" s="41" t="s">
        <v>580</v>
      </c>
      <c r="AE13" s="40" t="s">
        <v>598</v>
      </c>
      <c r="AF13" s="36">
        <f ca="1" t="shared" si="4"/>
        <v>18536573</v>
      </c>
      <c r="AG13" s="40"/>
      <c r="AH13" s="122" t="str">
        <f>+'廃棄物事業経費（歳入）'!B13</f>
        <v>42207</v>
      </c>
      <c r="AI13" s="2">
        <v>13</v>
      </c>
      <c r="AK13" s="26" t="s">
        <v>599</v>
      </c>
      <c r="AL13" s="28" t="s">
        <v>13</v>
      </c>
    </row>
    <row r="14" spans="2:38" ht="19.5" customHeight="1">
      <c r="B14" s="20"/>
      <c r="C14" s="185" t="s">
        <v>600</v>
      </c>
      <c r="D14" s="186"/>
      <c r="E14" s="22">
        <f>E13-E11</f>
        <v>6074992</v>
      </c>
      <c r="F14" s="22">
        <f>F13-F11</f>
        <v>1579566</v>
      </c>
      <c r="H14" s="179"/>
      <c r="I14" s="20"/>
      <c r="J14" s="24"/>
      <c r="K14" s="21" t="s">
        <v>600</v>
      </c>
      <c r="L14" s="23">
        <f>L13-L12</f>
        <v>2036868</v>
      </c>
      <c r="M14" s="23">
        <f>M13-M12</f>
        <v>587160</v>
      </c>
      <c r="AC14" s="15" t="s">
        <v>77</v>
      </c>
      <c r="AD14" s="41" t="s">
        <v>580</v>
      </c>
      <c r="AE14" s="40" t="s">
        <v>601</v>
      </c>
      <c r="AF14" s="36">
        <f ca="1" t="shared" si="4"/>
        <v>125028</v>
      </c>
      <c r="AG14" s="40"/>
      <c r="AH14" s="122" t="str">
        <f>+'廃棄物事業経費（歳入）'!B14</f>
        <v>42208</v>
      </c>
      <c r="AI14" s="2">
        <v>14</v>
      </c>
      <c r="AK14" s="26" t="s">
        <v>602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18536573</v>
      </c>
      <c r="F15" s="17">
        <f>AF20</f>
        <v>3762972</v>
      </c>
      <c r="H15" s="175" t="s">
        <v>603</v>
      </c>
      <c r="I15" s="175" t="s">
        <v>604</v>
      </c>
      <c r="J15" s="16" t="s">
        <v>91</v>
      </c>
      <c r="K15" s="27"/>
      <c r="L15" s="17">
        <f aca="true" t="shared" si="5" ref="L15:L28">AF27</f>
        <v>3230483</v>
      </c>
      <c r="M15" s="17">
        <f aca="true" t="shared" si="6" ref="M15:M28">AF48</f>
        <v>509543</v>
      </c>
      <c r="AC15" s="15" t="s">
        <v>583</v>
      </c>
      <c r="AD15" s="41" t="s">
        <v>580</v>
      </c>
      <c r="AE15" s="40" t="s">
        <v>605</v>
      </c>
      <c r="AF15" s="36">
        <f ca="1" t="shared" si="4"/>
        <v>32001</v>
      </c>
      <c r="AG15" s="40"/>
      <c r="AH15" s="122" t="str">
        <f>+'廃棄物事業経費（歳入）'!B15</f>
        <v>42209</v>
      </c>
      <c r="AI15" s="2">
        <v>15</v>
      </c>
      <c r="AK15" s="26" t="s">
        <v>606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27563645</v>
      </c>
      <c r="F16" s="18">
        <f>SUM(F13,F15)</f>
        <v>6106932</v>
      </c>
      <c r="H16" s="176"/>
      <c r="I16" s="178"/>
      <c r="J16" s="178" t="s">
        <v>607</v>
      </c>
      <c r="K16" s="13" t="s">
        <v>93</v>
      </c>
      <c r="L16" s="17">
        <f t="shared" si="5"/>
        <v>2534192</v>
      </c>
      <c r="M16" s="17">
        <f t="shared" si="6"/>
        <v>214307</v>
      </c>
      <c r="AC16" s="15" t="s">
        <v>80</v>
      </c>
      <c r="AD16" s="41" t="s">
        <v>580</v>
      </c>
      <c r="AE16" s="40" t="s">
        <v>608</v>
      </c>
      <c r="AF16" s="36">
        <f ca="1" t="shared" si="4"/>
        <v>174100</v>
      </c>
      <c r="AG16" s="40"/>
      <c r="AH16" s="122" t="str">
        <f>+'廃棄物事業経費（歳入）'!B16</f>
        <v>42210</v>
      </c>
      <c r="AI16" s="2">
        <v>16</v>
      </c>
      <c r="AK16" s="26" t="s">
        <v>609</v>
      </c>
      <c r="AL16" s="28" t="s">
        <v>16</v>
      </c>
    </row>
    <row r="17" spans="2:38" ht="19.5" customHeight="1">
      <c r="B17" s="20"/>
      <c r="C17" s="185" t="s">
        <v>600</v>
      </c>
      <c r="D17" s="186"/>
      <c r="E17" s="22">
        <f>SUM(E14:E15)</f>
        <v>24611565</v>
      </c>
      <c r="F17" s="22">
        <f>SUM(F14:F15)</f>
        <v>5342538</v>
      </c>
      <c r="H17" s="176"/>
      <c r="I17" s="178"/>
      <c r="J17" s="178"/>
      <c r="K17" s="13" t="s">
        <v>95</v>
      </c>
      <c r="L17" s="17">
        <f t="shared" si="5"/>
        <v>832672</v>
      </c>
      <c r="M17" s="17">
        <f t="shared" si="6"/>
        <v>365547</v>
      </c>
      <c r="AC17" s="15" t="s">
        <v>588</v>
      </c>
      <c r="AD17" s="41" t="s">
        <v>580</v>
      </c>
      <c r="AE17" s="40" t="s">
        <v>610</v>
      </c>
      <c r="AF17" s="36">
        <f ca="1" t="shared" si="4"/>
        <v>549035</v>
      </c>
      <c r="AG17" s="40"/>
      <c r="AH17" s="122" t="str">
        <f>+'廃棄物事業経費（歳入）'!B17</f>
        <v>42211</v>
      </c>
      <c r="AI17" s="2">
        <v>17</v>
      </c>
      <c r="AK17" s="26" t="s">
        <v>611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127491</v>
      </c>
      <c r="M18" s="17">
        <f t="shared" si="6"/>
        <v>14502</v>
      </c>
      <c r="AC18" s="15" t="s">
        <v>591</v>
      </c>
      <c r="AD18" s="41" t="s">
        <v>580</v>
      </c>
      <c r="AE18" s="40" t="s">
        <v>612</v>
      </c>
      <c r="AF18" s="36">
        <f ca="1" t="shared" si="4"/>
        <v>764394</v>
      </c>
      <c r="AG18" s="40"/>
      <c r="AH18" s="122" t="str">
        <f>+'廃棄物事業経費（歳入）'!B18</f>
        <v>42212</v>
      </c>
      <c r="AI18" s="2">
        <v>18</v>
      </c>
      <c r="AK18" s="26" t="s">
        <v>613</v>
      </c>
      <c r="AL18" s="28" t="s">
        <v>18</v>
      </c>
    </row>
    <row r="19" spans="8:38" ht="19.5" customHeight="1">
      <c r="H19" s="176"/>
      <c r="I19" s="175" t="s">
        <v>614</v>
      </c>
      <c r="J19" s="169" t="s">
        <v>99</v>
      </c>
      <c r="K19" s="171"/>
      <c r="L19" s="17">
        <f t="shared" si="5"/>
        <v>376785</v>
      </c>
      <c r="M19" s="17">
        <f t="shared" si="6"/>
        <v>101856</v>
      </c>
      <c r="AC19" s="15" t="s">
        <v>0</v>
      </c>
      <c r="AD19" s="41" t="s">
        <v>580</v>
      </c>
      <c r="AE19" s="40" t="s">
        <v>615</v>
      </c>
      <c r="AF19" s="36">
        <f ca="1" t="shared" si="4"/>
        <v>699402</v>
      </c>
      <c r="AG19" s="40"/>
      <c r="AH19" s="122" t="str">
        <f>+'廃棄物事業経費（歳入）'!B19</f>
        <v>42213</v>
      </c>
      <c r="AI19" s="2">
        <v>19</v>
      </c>
      <c r="AK19" s="26" t="s">
        <v>616</v>
      </c>
      <c r="AL19" s="28" t="s">
        <v>19</v>
      </c>
    </row>
    <row r="20" spans="2:38" ht="19.5" customHeight="1">
      <c r="B20" s="187" t="s">
        <v>617</v>
      </c>
      <c r="C20" s="188"/>
      <c r="D20" s="188"/>
      <c r="E20" s="29">
        <f>E11</f>
        <v>2952080</v>
      </c>
      <c r="F20" s="29">
        <f>F11</f>
        <v>764394</v>
      </c>
      <c r="H20" s="176"/>
      <c r="I20" s="178"/>
      <c r="J20" s="169" t="s">
        <v>101</v>
      </c>
      <c r="K20" s="171"/>
      <c r="L20" s="17">
        <f t="shared" si="5"/>
        <v>3384158</v>
      </c>
      <c r="M20" s="17">
        <f t="shared" si="6"/>
        <v>1649532</v>
      </c>
      <c r="AC20" s="15" t="s">
        <v>54</v>
      </c>
      <c r="AD20" s="41" t="s">
        <v>580</v>
      </c>
      <c r="AE20" s="40" t="s">
        <v>618</v>
      </c>
      <c r="AF20" s="36">
        <f ca="1" t="shared" si="4"/>
        <v>3762972</v>
      </c>
      <c r="AG20" s="40"/>
      <c r="AH20" s="122" t="str">
        <f>+'廃棄物事業経費（歳入）'!B20</f>
        <v>42214</v>
      </c>
      <c r="AI20" s="2">
        <v>20</v>
      </c>
      <c r="AK20" s="26" t="s">
        <v>619</v>
      </c>
      <c r="AL20" s="28" t="s">
        <v>20</v>
      </c>
    </row>
    <row r="21" spans="2:38" ht="19.5" customHeight="1">
      <c r="B21" s="187" t="s">
        <v>620</v>
      </c>
      <c r="C21" s="187"/>
      <c r="D21" s="187"/>
      <c r="E21" s="29">
        <f>L12+L27</f>
        <v>3157626</v>
      </c>
      <c r="F21" s="29">
        <f>M12+M27</f>
        <v>901757</v>
      </c>
      <c r="H21" s="176"/>
      <c r="I21" s="179"/>
      <c r="J21" s="169" t="s">
        <v>103</v>
      </c>
      <c r="K21" s="171"/>
      <c r="L21" s="17">
        <f t="shared" si="5"/>
        <v>1738159</v>
      </c>
      <c r="M21" s="17">
        <f t="shared" si="6"/>
        <v>14567</v>
      </c>
      <c r="AB21" s="28" t="s">
        <v>41</v>
      </c>
      <c r="AC21" s="15" t="s">
        <v>621</v>
      </c>
      <c r="AD21" s="41" t="s">
        <v>622</v>
      </c>
      <c r="AE21" s="40" t="s">
        <v>581</v>
      </c>
      <c r="AF21" s="36">
        <f ca="1" t="shared" si="4"/>
        <v>38386</v>
      </c>
      <c r="AG21" s="40"/>
      <c r="AH21" s="122" t="str">
        <f>+'廃棄物事業経費（歳入）'!B21</f>
        <v>42307</v>
      </c>
      <c r="AI21" s="2">
        <v>21</v>
      </c>
      <c r="AK21" s="26" t="s">
        <v>623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62909</v>
      </c>
      <c r="M22" s="17">
        <f t="shared" si="6"/>
        <v>13942</v>
      </c>
      <c r="AB22" s="28" t="s">
        <v>41</v>
      </c>
      <c r="AC22" s="15" t="s">
        <v>624</v>
      </c>
      <c r="AD22" s="41" t="s">
        <v>622</v>
      </c>
      <c r="AE22" s="40" t="s">
        <v>584</v>
      </c>
      <c r="AF22" s="36">
        <f ca="1" t="shared" si="4"/>
        <v>1622882</v>
      </c>
      <c r="AH22" s="122" t="str">
        <f>+'廃棄物事業経費（歳入）'!B22</f>
        <v>42308</v>
      </c>
      <c r="AI22" s="2">
        <v>22</v>
      </c>
      <c r="AK22" s="26" t="s">
        <v>625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626</v>
      </c>
      <c r="J23" s="172" t="s">
        <v>99</v>
      </c>
      <c r="K23" s="174"/>
      <c r="L23" s="17">
        <f t="shared" si="5"/>
        <v>2867472</v>
      </c>
      <c r="M23" s="17">
        <f t="shared" si="6"/>
        <v>107727</v>
      </c>
      <c r="AB23" s="28" t="s">
        <v>41</v>
      </c>
      <c r="AC23" s="1" t="s">
        <v>627</v>
      </c>
      <c r="AD23" s="41" t="s">
        <v>622</v>
      </c>
      <c r="AE23" s="35" t="s">
        <v>586</v>
      </c>
      <c r="AF23" s="36">
        <f ca="1" t="shared" si="4"/>
        <v>315833</v>
      </c>
      <c r="AH23" s="122" t="str">
        <f>+'廃棄物事業経費（歳入）'!B23</f>
        <v>42321</v>
      </c>
      <c r="AI23" s="2">
        <v>23</v>
      </c>
      <c r="AK23" s="26" t="s">
        <v>628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3706345</v>
      </c>
      <c r="M24" s="17">
        <f t="shared" si="6"/>
        <v>1245085</v>
      </c>
      <c r="AB24" s="28" t="s">
        <v>41</v>
      </c>
      <c r="AC24" s="15" t="s">
        <v>0</v>
      </c>
      <c r="AD24" s="41" t="s">
        <v>622</v>
      </c>
      <c r="AE24" s="40" t="s">
        <v>589</v>
      </c>
      <c r="AF24" s="36">
        <f ca="1" t="shared" si="4"/>
        <v>0</v>
      </c>
      <c r="AH24" s="122" t="str">
        <f>+'廃棄物事業経費（歳入）'!B24</f>
        <v>42322</v>
      </c>
      <c r="AI24" s="2">
        <v>24</v>
      </c>
      <c r="AK24" s="26" t="s">
        <v>629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299806</v>
      </c>
      <c r="M25" s="17">
        <f t="shared" si="6"/>
        <v>38354</v>
      </c>
      <c r="AB25" s="28" t="s">
        <v>41</v>
      </c>
      <c r="AC25" s="15" t="s">
        <v>57</v>
      </c>
      <c r="AD25" s="41" t="s">
        <v>622</v>
      </c>
      <c r="AE25" s="40" t="s">
        <v>592</v>
      </c>
      <c r="AF25" s="36">
        <f ca="1" t="shared" si="4"/>
        <v>59767</v>
      </c>
      <c r="AH25" s="122" t="str">
        <f>+'廃棄物事業経費（歳入）'!B25</f>
        <v>42323</v>
      </c>
      <c r="AI25" s="2">
        <v>25</v>
      </c>
      <c r="AK25" s="26" t="s">
        <v>630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877396</v>
      </c>
      <c r="M26" s="17">
        <f t="shared" si="6"/>
        <v>24470</v>
      </c>
      <c r="AB26" s="28" t="s">
        <v>41</v>
      </c>
      <c r="AC26" s="1" t="s">
        <v>594</v>
      </c>
      <c r="AD26" s="41" t="s">
        <v>622</v>
      </c>
      <c r="AE26" s="35" t="s">
        <v>595</v>
      </c>
      <c r="AF26" s="36">
        <f ca="1" t="shared" si="4"/>
        <v>154704</v>
      </c>
      <c r="AH26" s="122" t="str">
        <f>+'廃棄物事業経費（歳入）'!B26</f>
        <v>42383</v>
      </c>
      <c r="AI26" s="2">
        <v>26</v>
      </c>
      <c r="AK26" s="26" t="s">
        <v>631</v>
      </c>
      <c r="AL26" s="28" t="s">
        <v>26</v>
      </c>
    </row>
    <row r="27" spans="8:38" ht="19.5" customHeight="1">
      <c r="H27" s="176"/>
      <c r="I27" s="169" t="s">
        <v>594</v>
      </c>
      <c r="J27" s="170"/>
      <c r="K27" s="171"/>
      <c r="L27" s="17">
        <f t="shared" si="5"/>
        <v>3002922</v>
      </c>
      <c r="M27" s="17">
        <f t="shared" si="6"/>
        <v>850018</v>
      </c>
      <c r="AB27" s="28" t="s">
        <v>41</v>
      </c>
      <c r="AC27" s="1" t="s">
        <v>632</v>
      </c>
      <c r="AD27" s="41" t="s">
        <v>622</v>
      </c>
      <c r="AE27" s="35" t="s">
        <v>633</v>
      </c>
      <c r="AF27" s="36">
        <f ca="1" t="shared" si="4"/>
        <v>3230483</v>
      </c>
      <c r="AH27" s="122" t="str">
        <f>+'廃棄物事業経費（歳入）'!B27</f>
        <v>42391</v>
      </c>
      <c r="AI27" s="2">
        <v>27</v>
      </c>
      <c r="AK27" s="26" t="s">
        <v>634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21087</v>
      </c>
      <c r="M28" s="17">
        <f t="shared" si="6"/>
        <v>2421</v>
      </c>
      <c r="AB28" s="28" t="s">
        <v>41</v>
      </c>
      <c r="AC28" s="1" t="s">
        <v>635</v>
      </c>
      <c r="AD28" s="41" t="s">
        <v>622</v>
      </c>
      <c r="AE28" s="35" t="s">
        <v>601</v>
      </c>
      <c r="AF28" s="36">
        <f ca="1" t="shared" si="4"/>
        <v>2534192</v>
      </c>
      <c r="AH28" s="122" t="str">
        <f>+'廃棄物事業経費（歳入）'!B28</f>
        <v>42411</v>
      </c>
      <c r="AI28" s="2">
        <v>28</v>
      </c>
      <c r="AK28" s="26" t="s">
        <v>636</v>
      </c>
      <c r="AL28" s="28" t="s">
        <v>28</v>
      </c>
    </row>
    <row r="29" spans="8:38" ht="19.5" customHeight="1">
      <c r="H29" s="176"/>
      <c r="I29" s="172" t="s">
        <v>467</v>
      </c>
      <c r="J29" s="173"/>
      <c r="K29" s="174"/>
      <c r="L29" s="19">
        <f>SUM(L15:L28)</f>
        <v>23061877</v>
      </c>
      <c r="M29" s="19">
        <f>SUM(M15:M28)</f>
        <v>5151871</v>
      </c>
      <c r="AB29" s="28" t="s">
        <v>41</v>
      </c>
      <c r="AC29" s="1" t="s">
        <v>637</v>
      </c>
      <c r="AD29" s="41" t="s">
        <v>622</v>
      </c>
      <c r="AE29" s="35" t="s">
        <v>605</v>
      </c>
      <c r="AF29" s="36">
        <f ca="1" t="shared" si="4"/>
        <v>832672</v>
      </c>
      <c r="AH29" s="122" t="str">
        <f>+'廃棄物事業経費（歳入）'!B29</f>
        <v>42811</v>
      </c>
      <c r="AI29" s="2">
        <v>29</v>
      </c>
      <c r="AK29" s="26" t="s">
        <v>638</v>
      </c>
      <c r="AL29" s="28" t="s">
        <v>29</v>
      </c>
    </row>
    <row r="30" spans="8:38" ht="19.5" customHeight="1">
      <c r="H30" s="177"/>
      <c r="I30" s="20"/>
      <c r="J30" s="24"/>
      <c r="K30" s="21" t="s">
        <v>600</v>
      </c>
      <c r="L30" s="23">
        <f>L29-L27</f>
        <v>20058955</v>
      </c>
      <c r="M30" s="23">
        <f>M29-M27</f>
        <v>4301853</v>
      </c>
      <c r="AB30" s="28" t="s">
        <v>41</v>
      </c>
      <c r="AC30" s="1" t="s">
        <v>639</v>
      </c>
      <c r="AD30" s="41" t="s">
        <v>622</v>
      </c>
      <c r="AE30" s="35" t="s">
        <v>608</v>
      </c>
      <c r="AF30" s="36">
        <f ca="1" t="shared" si="4"/>
        <v>127491</v>
      </c>
      <c r="AH30" s="122" t="str">
        <f>+'廃棄物事業経費（歳入）'!B30</f>
        <v>42814</v>
      </c>
      <c r="AI30" s="2">
        <v>30</v>
      </c>
      <c r="AK30" s="26" t="s">
        <v>640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2310196</v>
      </c>
      <c r="M31" s="17">
        <f>AF62</f>
        <v>316162</v>
      </c>
      <c r="AB31" s="28" t="s">
        <v>41</v>
      </c>
      <c r="AC31" s="1" t="s">
        <v>641</v>
      </c>
      <c r="AD31" s="41" t="s">
        <v>622</v>
      </c>
      <c r="AE31" s="35" t="s">
        <v>612</v>
      </c>
      <c r="AF31" s="36">
        <f ca="1" t="shared" si="4"/>
        <v>376785</v>
      </c>
      <c r="AH31" s="122" t="str">
        <f>+'廃棄物事業経費（歳入）'!B31</f>
        <v>42816</v>
      </c>
      <c r="AI31" s="2">
        <v>31</v>
      </c>
      <c r="AK31" s="26" t="s">
        <v>642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27563645</v>
      </c>
      <c r="M32" s="19">
        <f>SUM(M13,M29,M31)</f>
        <v>6106932</v>
      </c>
      <c r="AB32" s="28" t="s">
        <v>41</v>
      </c>
      <c r="AC32" s="1" t="s">
        <v>643</v>
      </c>
      <c r="AD32" s="41" t="s">
        <v>622</v>
      </c>
      <c r="AE32" s="35" t="s">
        <v>615</v>
      </c>
      <c r="AF32" s="36">
        <f ca="1" t="shared" si="4"/>
        <v>3384158</v>
      </c>
      <c r="AH32" s="122" t="str">
        <f>+'廃棄物事業経費（歳入）'!B32</f>
        <v>42817</v>
      </c>
      <c r="AI32" s="2">
        <v>32</v>
      </c>
      <c r="AK32" s="26" t="s">
        <v>644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600</v>
      </c>
      <c r="L33" s="23">
        <f>SUM(L14,L30,L31)</f>
        <v>24406019</v>
      </c>
      <c r="M33" s="23">
        <f>SUM(M14,M30,M31)</f>
        <v>5205175</v>
      </c>
      <c r="AB33" s="28" t="s">
        <v>41</v>
      </c>
      <c r="AC33" s="1" t="s">
        <v>645</v>
      </c>
      <c r="AD33" s="41" t="s">
        <v>622</v>
      </c>
      <c r="AE33" s="35" t="s">
        <v>618</v>
      </c>
      <c r="AF33" s="36">
        <f ca="1" t="shared" si="4"/>
        <v>1738159</v>
      </c>
      <c r="AH33" s="122" t="str">
        <f>+'廃棄物事業経費（歳入）'!B33</f>
        <v>42842</v>
      </c>
      <c r="AI33" s="2">
        <v>33</v>
      </c>
      <c r="AK33" s="26" t="s">
        <v>646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622</v>
      </c>
      <c r="AE34" s="35" t="s">
        <v>647</v>
      </c>
      <c r="AF34" s="36">
        <f ca="1" t="shared" si="4"/>
        <v>62909</v>
      </c>
      <c r="AH34" s="122" t="str">
        <f>+'廃棄物事業経費（歳入）'!B34</f>
        <v>42843</v>
      </c>
      <c r="AI34" s="2">
        <v>34</v>
      </c>
      <c r="AK34" s="26" t="s">
        <v>648</v>
      </c>
      <c r="AL34" s="28" t="s">
        <v>34</v>
      </c>
    </row>
    <row r="35" spans="28:35" ht="14.25" hidden="1">
      <c r="AB35" s="28" t="s">
        <v>41</v>
      </c>
      <c r="AC35" s="1" t="s">
        <v>649</v>
      </c>
      <c r="AD35" s="41" t="s">
        <v>622</v>
      </c>
      <c r="AE35" s="35" t="s">
        <v>650</v>
      </c>
      <c r="AF35" s="36">
        <f ca="1" t="shared" si="4"/>
        <v>2867472</v>
      </c>
      <c r="AH35" s="122" t="str">
        <f>+'廃棄物事業経費（歳入）'!B35</f>
        <v>42850</v>
      </c>
      <c r="AI35" s="2">
        <v>35</v>
      </c>
    </row>
    <row r="36" spans="28:35" ht="14.25" hidden="1">
      <c r="AB36" s="28" t="s">
        <v>41</v>
      </c>
      <c r="AC36" s="1" t="s">
        <v>651</v>
      </c>
      <c r="AD36" s="41" t="s">
        <v>622</v>
      </c>
      <c r="AE36" s="35" t="s">
        <v>652</v>
      </c>
      <c r="AF36" s="36">
        <f ca="1" t="shared" si="4"/>
        <v>3706345</v>
      </c>
      <c r="AH36" s="122" t="str">
        <f>+'廃棄物事業経費（歳入）'!B36</f>
        <v>42853</v>
      </c>
      <c r="AI36" s="2">
        <v>36</v>
      </c>
    </row>
    <row r="37" spans="28:35" ht="14.25" hidden="1">
      <c r="AB37" s="28" t="s">
        <v>41</v>
      </c>
      <c r="AC37" s="1" t="s">
        <v>653</v>
      </c>
      <c r="AD37" s="41" t="s">
        <v>622</v>
      </c>
      <c r="AE37" s="35" t="s">
        <v>654</v>
      </c>
      <c r="AF37" s="36">
        <f ca="1" t="shared" si="4"/>
        <v>299806</v>
      </c>
      <c r="AH37" s="122" t="str">
        <f>+'廃棄物事業経費（歳入）'!B37</f>
        <v>42858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622</v>
      </c>
      <c r="AE38" s="35" t="s">
        <v>655</v>
      </c>
      <c r="AF38" s="35">
        <f ca="1" t="shared" si="4"/>
        <v>877396</v>
      </c>
      <c r="AH38" s="122" t="str">
        <f>+'廃棄物事業経費（歳入）'!B38</f>
        <v>42867</v>
      </c>
      <c r="AI38" s="2">
        <v>38</v>
      </c>
    </row>
    <row r="39" spans="28:35" ht="14.25" hidden="1">
      <c r="AB39" s="28" t="s">
        <v>41</v>
      </c>
      <c r="AC39" s="1" t="s">
        <v>594</v>
      </c>
      <c r="AD39" s="41" t="s">
        <v>622</v>
      </c>
      <c r="AE39" s="35" t="s">
        <v>656</v>
      </c>
      <c r="AF39" s="35">
        <f aca="true" ca="1" t="shared" si="7" ref="AF39:AF70">IF(AF$2=0,INDIRECT("'"&amp;AD39&amp;"'!"&amp;AE39&amp;$AI$2),0)</f>
        <v>3002922</v>
      </c>
      <c r="AH39" s="122" t="str">
        <f>+'廃棄物事業経費（歳入）'!B39</f>
        <v>42872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622</v>
      </c>
      <c r="AE40" s="35" t="s">
        <v>657</v>
      </c>
      <c r="AF40" s="35">
        <f ca="1" t="shared" si="7"/>
        <v>21087</v>
      </c>
      <c r="AH40" s="122" t="str">
        <f>+'廃棄物事業経費（歳入）'!B40</f>
        <v>42876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622</v>
      </c>
      <c r="AE41" s="35" t="s">
        <v>658</v>
      </c>
      <c r="AF41" s="35">
        <f ca="1" t="shared" si="7"/>
        <v>2310196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621</v>
      </c>
      <c r="AD42" s="41" t="s">
        <v>622</v>
      </c>
      <c r="AE42" s="35" t="s">
        <v>659</v>
      </c>
      <c r="AF42" s="35">
        <f ca="1" t="shared" si="7"/>
        <v>3948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624</v>
      </c>
      <c r="AD43" s="41" t="s">
        <v>622</v>
      </c>
      <c r="AE43" s="35" t="s">
        <v>660</v>
      </c>
      <c r="AF43" s="35">
        <f ca="1" t="shared" si="7"/>
        <v>575935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627</v>
      </c>
      <c r="AD44" s="41" t="s">
        <v>622</v>
      </c>
      <c r="AE44" s="35" t="s">
        <v>661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622</v>
      </c>
      <c r="AE45" s="35" t="s">
        <v>662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622</v>
      </c>
      <c r="AE46" s="35" t="s">
        <v>663</v>
      </c>
      <c r="AF46" s="35">
        <f ca="1" t="shared" si="7"/>
        <v>7277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594</v>
      </c>
      <c r="AD47" s="41" t="s">
        <v>622</v>
      </c>
      <c r="AE47" s="35" t="s">
        <v>664</v>
      </c>
      <c r="AF47" s="35">
        <f ca="1" t="shared" si="7"/>
        <v>51739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632</v>
      </c>
      <c r="AD48" s="41" t="s">
        <v>622</v>
      </c>
      <c r="AE48" s="35" t="s">
        <v>665</v>
      </c>
      <c r="AF48" s="35">
        <f ca="1" t="shared" si="7"/>
        <v>509543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635</v>
      </c>
      <c r="AD49" s="41" t="s">
        <v>622</v>
      </c>
      <c r="AE49" s="35" t="s">
        <v>666</v>
      </c>
      <c r="AF49" s="35">
        <f ca="1" t="shared" si="7"/>
        <v>214307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637</v>
      </c>
      <c r="AD50" s="41" t="s">
        <v>622</v>
      </c>
      <c r="AE50" s="35" t="s">
        <v>667</v>
      </c>
      <c r="AF50" s="35">
        <f ca="1" t="shared" si="7"/>
        <v>365547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639</v>
      </c>
      <c r="AD51" s="41" t="s">
        <v>622</v>
      </c>
      <c r="AE51" s="35" t="s">
        <v>668</v>
      </c>
      <c r="AF51" s="35">
        <f ca="1" t="shared" si="7"/>
        <v>14502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641</v>
      </c>
      <c r="AD52" s="41" t="s">
        <v>622</v>
      </c>
      <c r="AE52" s="35" t="s">
        <v>669</v>
      </c>
      <c r="AF52" s="35">
        <f ca="1" t="shared" si="7"/>
        <v>101856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643</v>
      </c>
      <c r="AD53" s="41" t="s">
        <v>622</v>
      </c>
      <c r="AE53" s="35" t="s">
        <v>670</v>
      </c>
      <c r="AF53" s="35">
        <f ca="1" t="shared" si="7"/>
        <v>1649532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645</v>
      </c>
      <c r="AD54" s="41" t="s">
        <v>622</v>
      </c>
      <c r="AE54" s="35" t="s">
        <v>671</v>
      </c>
      <c r="AF54" s="35">
        <f ca="1" t="shared" si="7"/>
        <v>14567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622</v>
      </c>
      <c r="AE55" s="35" t="s">
        <v>672</v>
      </c>
      <c r="AF55" s="35">
        <f ca="1" t="shared" si="7"/>
        <v>13942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649</v>
      </c>
      <c r="AD56" s="41" t="s">
        <v>622</v>
      </c>
      <c r="AE56" s="35" t="s">
        <v>673</v>
      </c>
      <c r="AF56" s="35">
        <f ca="1" t="shared" si="7"/>
        <v>107727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651</v>
      </c>
      <c r="AD57" s="41" t="s">
        <v>622</v>
      </c>
      <c r="AE57" s="35" t="s">
        <v>674</v>
      </c>
      <c r="AF57" s="35">
        <f ca="1" t="shared" si="7"/>
        <v>1245085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653</v>
      </c>
      <c r="AD58" s="41" t="s">
        <v>622</v>
      </c>
      <c r="AE58" s="35" t="s">
        <v>675</v>
      </c>
      <c r="AF58" s="35">
        <f ca="1" t="shared" si="7"/>
        <v>38354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622</v>
      </c>
      <c r="AE59" s="35" t="s">
        <v>676</v>
      </c>
      <c r="AF59" s="35">
        <f ca="1" t="shared" si="7"/>
        <v>24470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594</v>
      </c>
      <c r="AD60" s="41" t="s">
        <v>622</v>
      </c>
      <c r="AE60" s="35" t="s">
        <v>677</v>
      </c>
      <c r="AF60" s="35">
        <f ca="1" t="shared" si="7"/>
        <v>850018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622</v>
      </c>
      <c r="AE61" s="35" t="s">
        <v>678</v>
      </c>
      <c r="AF61" s="35">
        <f ca="1" t="shared" si="7"/>
        <v>2421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622</v>
      </c>
      <c r="AE62" s="35" t="s">
        <v>679</v>
      </c>
      <c r="AF62" s="35">
        <f ca="1" t="shared" si="7"/>
        <v>316162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2011-03-29T14:37:08Z</dcterms:modified>
  <cp:category/>
  <cp:version/>
  <cp:contentType/>
  <cp:contentStatus/>
</cp:coreProperties>
</file>