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'組合分担金内訳'!$2:$27</definedName>
    <definedName name="_xlnm.Print_Area" localSheetId="3">'廃棄物事業経費（歳出）'!$2:$37</definedName>
    <definedName name="_xlnm.Print_Area" localSheetId="2">'廃棄物事業経費（歳入）'!$2:$37</definedName>
    <definedName name="_xlnm.Print_Area" localSheetId="0">'廃棄物事業経費（市町村）'!$2:$27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<sst xmlns="http://schemas.openxmlformats.org/spreadsheetml/2006/main" count="2095" uniqueCount="714">
  <si>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</si>
  <si>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</si>
  <si>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</si>
  <si>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</si>
  <si>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</si>
  <si>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</si>
  <si>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</si>
  <si>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</si>
  <si>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</si>
  <si>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</si>
  <si>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</si>
  <si>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</si>
  <si>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</si>
  <si>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</si>
  <si>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</si>
  <si>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</si>
  <si>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</si>
  <si>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</si>
  <si>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</si>
  <si>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</si>
  <si>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</si>
  <si>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</si>
  <si>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</si>
  <si>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</si>
  <si>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</si>
  <si>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</si>
  <si>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</si>
  <si>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</si>
  <si>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</si>
  <si>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</si>
  <si>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</si>
  <si>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</si>
  <si>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</si>
  <si>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</si>
  <si>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</si>
  <si>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</si>
  <si>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</si>
  <si>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</si>
  <si>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</si>
  <si>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</si>
  <si>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</si>
  <si>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</si>
  <si>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</si>
  <si>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</si>
  <si>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</si>
  <si>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</si>
  <si>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</si>
  <si>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</si>
  <si>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</si>
  <si>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</si>
  <si>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</si>
  <si>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</si>
  <si>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</si>
  <si>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</si>
  <si>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</si>
  <si>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</si>
  <si>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</si>
  <si>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</si>
  <si>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</si>
  <si>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</si>
  <si>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</si>
  <si>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</si>
  <si>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</si>
  <si>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</si>
  <si>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</si>
  <si>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</si>
  <si>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</si>
  <si>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</si>
  <si>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</si>
  <si>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</si>
  <si>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</si>
  <si>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</si>
  <si>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</si>
  <si>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</si>
  <si>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</si>
  <si>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</si>
  <si>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</si>
  <si>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</si>
  <si>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</si>
  <si>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</si>
  <si>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</si>
  <si>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</si>
  <si>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</si>
  <si>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</si>
  <si>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</si>
  <si>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</si>
  <si>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</si>
  <si>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</si>
  <si>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</si>
  <si>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</si>
  <si>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</si>
  <si>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</si>
  <si>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</si>
  <si>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</si>
  <si>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</si>
  <si>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</si>
  <si>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</si>
  <si>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</si>
  <si>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</si>
  <si>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</si>
  <si>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</si>
  <si>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</si>
  <si>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</si>
  <si>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</si>
  <si>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</si>
  <si>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</si>
  <si>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佐賀県</t>
  </si>
  <si>
    <t>41000</t>
  </si>
  <si>
    <t>41000</t>
  </si>
  <si>
    <t>-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</si>
  <si>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</si>
  <si>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</si>
  <si>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</si>
  <si>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</si>
  <si>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</si>
  <si>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</si>
  <si>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</si>
  <si>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</si>
  <si>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</si>
  <si>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</si>
  <si>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</si>
  <si>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</si>
  <si>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</si>
  <si>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</si>
  <si>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</si>
  <si>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</si>
  <si>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</si>
  <si>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</si>
  <si>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</si>
  <si>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</si>
  <si>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</si>
  <si>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</si>
  <si>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</si>
  <si>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</si>
  <si>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</si>
  <si>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</si>
  <si>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</si>
  <si>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</si>
  <si>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</si>
  <si>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</si>
  <si>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</si>
  <si>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</si>
  <si>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</si>
  <si>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</si>
  <si>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</si>
  <si>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</si>
  <si>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</si>
  <si>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</si>
  <si>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</si>
  <si>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</si>
  <si>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</si>
  <si>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</si>
  <si>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</si>
  <si>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</si>
  <si>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</si>
  <si>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</si>
  <si>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</si>
  <si>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</si>
  <si>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</si>
  <si>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</si>
  <si>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</si>
  <si>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</si>
  <si>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</si>
  <si>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</si>
  <si>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</si>
  <si>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</si>
  <si>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</si>
  <si>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</si>
  <si>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</si>
  <si>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</si>
  <si>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</si>
  <si>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</si>
  <si>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</si>
  <si>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</si>
  <si>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</si>
  <si>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</si>
  <si>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</si>
  <si>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</si>
  <si>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</si>
  <si>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</si>
  <si>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</si>
  <si>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</si>
  <si>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</si>
  <si>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</si>
  <si>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</si>
  <si>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</si>
  <si>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</si>
  <si>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</si>
  <si>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</si>
  <si>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</si>
  <si>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</si>
  <si>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</si>
  <si>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</si>
  <si>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</si>
  <si>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</si>
  <si>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</si>
  <si>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</si>
  <si>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</si>
  <si>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</si>
  <si>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</si>
  <si>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</si>
  <si>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</si>
  <si>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</si>
  <si>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</si>
  <si>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</si>
  <si>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</si>
  <si>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</si>
  <si>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</si>
  <si>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</si>
  <si>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</si>
  <si>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</si>
  <si>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</si>
  <si>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</si>
  <si>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</si>
  <si>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</si>
  <si>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</si>
  <si>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</si>
  <si>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</si>
  <si>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</si>
  <si>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</si>
  <si>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</si>
  <si>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</si>
  <si>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</si>
  <si>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</si>
  <si>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</si>
  <si>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</si>
  <si>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</si>
  <si>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</si>
  <si>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</si>
  <si>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</si>
  <si>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</si>
  <si>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佐賀県</t>
  </si>
  <si>
    <t>41000</t>
  </si>
  <si>
    <t>-</t>
  </si>
  <si>
    <t>佐賀県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</si>
  <si>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</si>
  <si>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</si>
  <si>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</si>
  <si>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</si>
  <si>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</si>
  <si>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</si>
  <si>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</si>
  <si>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</si>
  <si>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</si>
  <si>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</si>
  <si>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</si>
  <si>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</si>
  <si>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</si>
  <si>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</si>
  <si>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</si>
  <si>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</si>
  <si>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</si>
  <si>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</si>
  <si>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</si>
  <si>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</si>
  <si>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</si>
  <si>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</si>
  <si>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</si>
  <si>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</si>
  <si>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</si>
  <si>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</si>
  <si>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</si>
  <si>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</si>
  <si>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</si>
  <si>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</si>
  <si>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</si>
  <si>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</si>
  <si>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</si>
  <si>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</si>
  <si>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</si>
  <si>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</si>
  <si>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</si>
  <si>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</si>
  <si>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</si>
  <si>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</si>
  <si>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</si>
  <si>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</si>
  <si>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</si>
  <si>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</si>
  <si>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</si>
  <si>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</si>
  <si>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</si>
  <si>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</si>
  <si>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</si>
  <si>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</si>
  <si>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</si>
  <si>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</si>
  <si>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</si>
  <si>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</si>
  <si>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</si>
  <si>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</si>
  <si>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</si>
  <si>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</si>
  <si>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</si>
  <si>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</si>
  <si>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</si>
  <si>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</si>
  <si>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</si>
  <si>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</si>
  <si>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</si>
  <si>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</si>
  <si>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</si>
  <si>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</si>
  <si>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</si>
  <si>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</si>
  <si>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</si>
  <si>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</si>
  <si>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佐賀県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</si>
  <si>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</si>
  <si>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</si>
  <si>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</si>
  <si>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</si>
  <si>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</si>
  <si>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</si>
  <si>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</si>
  <si>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</si>
  <si>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</si>
  <si>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</si>
  <si>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</si>
  <si>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</si>
  <si>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</si>
  <si>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</si>
  <si>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</si>
  <si>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</si>
  <si>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</si>
  <si>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</si>
  <si>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</si>
  <si>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</si>
  <si>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</si>
  <si>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</si>
  <si>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</si>
  <si>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</si>
  <si>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</si>
  <si>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</si>
  <si>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</si>
  <si>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</si>
  <si>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</si>
  <si>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</si>
  <si>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</si>
  <si>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</si>
  <si>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</si>
  <si>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</si>
  <si>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</si>
  <si>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</si>
  <si>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</si>
  <si>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</si>
  <si>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</si>
  <si>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</si>
  <si>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</si>
  <si>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</si>
  <si>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</si>
  <si>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</si>
  <si>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</si>
  <si>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</si>
  <si>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</si>
  <si>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</si>
  <si>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</si>
  <si>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</si>
  <si>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</si>
  <si>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</si>
  <si>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</si>
  <si>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</si>
  <si>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</si>
  <si>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</si>
  <si>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</si>
  <si>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</si>
  <si>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</si>
  <si>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</si>
  <si>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</si>
  <si>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</si>
  <si>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</si>
  <si>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</si>
  <si>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</si>
  <si>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</si>
  <si>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</si>
  <si>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</si>
  <si>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</si>
  <si>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</si>
  <si>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</si>
  <si>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</si>
  <si>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</si>
  <si>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</si>
  <si>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</si>
  <si>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</si>
  <si>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</si>
  <si>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</si>
  <si>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</si>
  <si>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</si>
  <si>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</si>
  <si>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</si>
  <si>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</si>
  <si>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</si>
  <si>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</si>
  <si>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</si>
  <si>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</si>
  <si>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</si>
  <si>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</si>
  <si>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</si>
  <si>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</si>
  <si>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</si>
  <si>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</si>
  <si>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</si>
  <si>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</si>
  <si>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</si>
  <si>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</si>
  <si>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</si>
  <si>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</si>
  <si>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</si>
  <si>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</si>
  <si>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</si>
  <si>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</si>
  <si>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</si>
  <si>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</si>
  <si>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</si>
  <si>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</si>
  <si>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</si>
  <si>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</si>
  <si>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</si>
  <si>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</si>
  <si>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</si>
  <si>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</si>
  <si>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</si>
  <si>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</si>
  <si>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</si>
  <si>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</si>
  <si>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</si>
  <si>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</si>
  <si>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</si>
  <si>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</si>
  <si>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</si>
  <si>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</si>
  <si>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</si>
  <si>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</si>
  <si>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</si>
  <si>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</si>
  <si>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</si>
  <si>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</si>
  <si>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</si>
  <si>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</si>
  <si>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</si>
  <si>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</si>
  <si>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</si>
  <si>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</si>
  <si>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</si>
  <si>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</si>
  <si>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</si>
  <si>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</si>
  <si>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</si>
  <si>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</si>
  <si>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</si>
  <si>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</si>
  <si>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</si>
  <si>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佐賀県</t>
  </si>
  <si>
    <t>41201</t>
  </si>
  <si>
    <t>佐賀市</t>
  </si>
  <si>
    <t>41812</t>
  </si>
  <si>
    <t>41819</t>
  </si>
  <si>
    <t>41840</t>
  </si>
  <si>
    <t>脊振共同塵芥処理組合</t>
  </si>
  <si>
    <t>41857</t>
  </si>
  <si>
    <t>41202</t>
  </si>
  <si>
    <t>唐津市</t>
  </si>
  <si>
    <t>41203</t>
  </si>
  <si>
    <t>鳥栖市</t>
  </si>
  <si>
    <t>41858</t>
  </si>
  <si>
    <t>鳥栖・三養基西部環境施設組合</t>
  </si>
  <si>
    <t>41204</t>
  </si>
  <si>
    <t>多久市</t>
  </si>
  <si>
    <t>天山地区共同衛生処理場組合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</si>
  <si>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</si>
  <si>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</si>
  <si>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</si>
  <si>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</si>
  <si>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</si>
  <si>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</si>
  <si>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</si>
  <si>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</si>
  <si>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41813</t>
  </si>
  <si>
    <t>41830</t>
  </si>
  <si>
    <t>41207</t>
  </si>
  <si>
    <t>鹿島市</t>
  </si>
  <si>
    <t>41814</t>
  </si>
  <si>
    <t>鹿島・藤津地区衛生施設組合</t>
  </si>
  <si>
    <t>41208</t>
  </si>
  <si>
    <t>小城市</t>
  </si>
  <si>
    <t>天山地区共同塵芥処理場組合</t>
  </si>
  <si>
    <t>41209</t>
  </si>
  <si>
    <t>嬉野市</t>
  </si>
  <si>
    <t>杵藤地区広域市町村圏組合</t>
  </si>
  <si>
    <t>41210</t>
  </si>
  <si>
    <t>神埼市</t>
  </si>
  <si>
    <t>三神地区環境事務組合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</si>
  <si>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</si>
  <si>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</si>
  <si>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</si>
  <si>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</si>
  <si>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</si>
  <si>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</si>
  <si>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</si>
  <si>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</si>
  <si>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</si>
  <si>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</si>
  <si>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</si>
  <si>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</si>
  <si>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</si>
  <si>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</si>
  <si>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杵東地区衛生処理場組合</t>
  </si>
  <si>
    <t>41424</t>
  </si>
  <si>
    <t>江北町</t>
  </si>
  <si>
    <t>41425</t>
  </si>
  <si>
    <t>白石町</t>
  </si>
  <si>
    <t>41441</t>
  </si>
  <si>
    <t>太良町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</si>
  <si>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</si>
  <si>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</si>
  <si>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</si>
  <si>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</si>
  <si>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</si>
  <si>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</si>
  <si>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</si>
  <si>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</si>
  <si>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</si>
  <si>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</si>
  <si>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</si>
  <si>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</si>
  <si>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</si>
  <si>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</si>
  <si>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</si>
  <si>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</si>
  <si>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</si>
  <si>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</si>
  <si>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</si>
  <si>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</si>
  <si>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</si>
  <si>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</si>
  <si>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</si>
  <si>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</si>
  <si>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</si>
  <si>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</si>
  <si>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</si>
  <si>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</si>
  <si>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</si>
  <si>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</si>
  <si>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</si>
  <si>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</si>
  <si>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</si>
  <si>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</si>
  <si>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</si>
  <si>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</si>
  <si>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</si>
  <si>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</si>
  <si>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</si>
  <si>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</si>
  <si>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</si>
  <si>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</si>
  <si>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</si>
  <si>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</si>
  <si>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</si>
  <si>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</si>
  <si>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</si>
  <si>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</si>
  <si>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</si>
  <si>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</si>
  <si>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</si>
  <si>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</si>
  <si>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</si>
  <si>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</si>
  <si>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</si>
  <si>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</si>
  <si>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</si>
  <si>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</si>
  <si>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</si>
  <si>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</si>
  <si>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</si>
  <si>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</si>
  <si>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</si>
  <si>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</si>
  <si>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</si>
  <si>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</si>
  <si>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</si>
  <si>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</si>
  <si>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</si>
  <si>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</si>
  <si>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</si>
  <si>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</si>
  <si>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</si>
  <si>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</si>
  <si>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</si>
  <si>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</si>
  <si>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</si>
  <si>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</si>
  <si>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</si>
  <si>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</si>
  <si>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</si>
  <si>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</si>
  <si>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</si>
  <si>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</si>
  <si>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</si>
  <si>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</si>
  <si>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</si>
  <si>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</si>
  <si>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</si>
  <si>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</si>
  <si>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</si>
  <si>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</si>
  <si>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</si>
  <si>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</si>
  <si>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</si>
  <si>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</si>
  <si>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</si>
  <si>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</si>
  <si>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</si>
  <si>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</si>
  <si>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</si>
  <si>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</si>
  <si>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</si>
  <si>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</si>
  <si>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</si>
  <si>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</si>
  <si>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</si>
  <si>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</si>
  <si>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</si>
  <si>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</si>
  <si>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</si>
  <si>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</si>
  <si>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</si>
  <si>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</si>
  <si>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</si>
  <si>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</si>
  <si>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</si>
  <si>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</si>
  <si>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</si>
  <si>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</si>
  <si>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</si>
  <si>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</si>
  <si>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</si>
  <si>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</si>
  <si>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</si>
  <si>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</si>
  <si>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</si>
  <si>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</si>
  <si>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</si>
  <si>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</si>
  <si>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</si>
  <si>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</si>
  <si>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</si>
  <si>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</si>
  <si>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</si>
  <si>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</si>
  <si>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</si>
  <si>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</si>
  <si>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</si>
  <si>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</si>
  <si>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</si>
  <si>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</si>
  <si>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</si>
  <si>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41812</t>
  </si>
  <si>
    <t>天山地区共同衛生処理場組合</t>
  </si>
  <si>
    <t>41819</t>
  </si>
  <si>
    <t>天山地区共同塵芥処理場組合</t>
  </si>
  <si>
    <t>41840</t>
  </si>
  <si>
    <t>脊振共同塵芥処理組合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</si>
  <si>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</si>
  <si>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</si>
  <si>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</si>
  <si>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</si>
  <si>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</si>
  <si>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</si>
  <si>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41851</t>
  </si>
  <si>
    <t>伊万里・有田地区衛生組合</t>
  </si>
  <si>
    <t>41813</t>
  </si>
  <si>
    <t>杵東地区衛生処理場組合</t>
  </si>
  <si>
    <t>41830</t>
  </si>
  <si>
    <t>杵藤地区広域市町村圏組合</t>
  </si>
  <si>
    <t>41814</t>
  </si>
  <si>
    <t>鹿島・藤津地区衛生施設組合</t>
  </si>
  <si>
    <t>40937</t>
  </si>
  <si>
    <t>筑紫野・小郡・基山清掃施設組合</t>
  </si>
  <si>
    <t>41208</t>
  </si>
  <si>
    <t>小城市</t>
  </si>
  <si>
    <t>41201</t>
  </si>
  <si>
    <t>佐賀市</t>
  </si>
  <si>
    <t>41204</t>
  </si>
  <si>
    <t>多久市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</si>
  <si>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</si>
  <si>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</si>
  <si>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</si>
  <si>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</si>
  <si>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</si>
  <si>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</si>
  <si>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</si>
  <si>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</si>
  <si>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41207</t>
  </si>
  <si>
    <t>鹿島市</t>
  </si>
  <si>
    <t>41209</t>
  </si>
  <si>
    <t>嬉野市</t>
  </si>
  <si>
    <t>41441</t>
  </si>
  <si>
    <t>太良町</t>
  </si>
  <si>
    <t>41327</t>
  </si>
  <si>
    <t>吉野ヶ里町</t>
  </si>
  <si>
    <t>41210</t>
  </si>
  <si>
    <t>神埼市</t>
  </si>
  <si>
    <t>41205</t>
  </si>
  <si>
    <t>伊万里市</t>
  </si>
  <si>
    <t>41401</t>
  </si>
  <si>
    <t>有田町</t>
  </si>
  <si>
    <t>41341</t>
  </si>
  <si>
    <t>基山町</t>
  </si>
  <si>
    <t>41346</t>
  </si>
  <si>
    <t>みやき町</t>
  </si>
  <si>
    <t>41345</t>
  </si>
  <si>
    <t>上峰町</t>
  </si>
  <si>
    <t>41203</t>
  </si>
  <si>
    <t>鳥栖市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</si>
</sst>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SUM(D8:D27)</f>
        <v>9897055</v>
      </c>
      <c r="E7" s="70">
        <f t="shared" si="0"/>
        <v>1993378</v>
      </c>
      <c r="F7" s="70">
        <f t="shared" si="0"/>
        <v>1139</v>
      </c>
      <c r="G7" s="70">
        <f t="shared" si="0"/>
        <v>125004</v>
      </c>
      <c r="H7" s="70">
        <f t="shared" si="0"/>
        <v>0</v>
      </c>
      <c r="I7" s="70">
        <f t="shared" si="0"/>
        <v>1670040</v>
      </c>
      <c r="J7" s="71" t="s">
        <v>109</v>
      </c>
      <c r="K7" s="70">
        <f aca="true" t="shared" si="1" ref="K7:R7">SUM(K8:K27)</f>
        <v>197195</v>
      </c>
      <c r="L7" s="70">
        <f t="shared" si="1"/>
        <v>7903677</v>
      </c>
      <c r="M7" s="70">
        <f t="shared" si="1"/>
        <v>2814927</v>
      </c>
      <c r="N7" s="70">
        <f t="shared" si="1"/>
        <v>653422</v>
      </c>
      <c r="O7" s="70">
        <f t="shared" si="1"/>
        <v>0</v>
      </c>
      <c r="P7" s="70">
        <f t="shared" si="1"/>
        <v>40000</v>
      </c>
      <c r="Q7" s="70">
        <f t="shared" si="1"/>
        <v>0</v>
      </c>
      <c r="R7" s="70">
        <f t="shared" si="1"/>
        <v>244884</v>
      </c>
      <c r="S7" s="71" t="s">
        <v>109</v>
      </c>
      <c r="T7" s="70">
        <f aca="true" t="shared" si="2" ref="T7:AA7">SUM(T8:T27)</f>
        <v>368538</v>
      </c>
      <c r="U7" s="70">
        <f t="shared" si="2"/>
        <v>2161505</v>
      </c>
      <c r="V7" s="70">
        <f t="shared" si="2"/>
        <v>12711982</v>
      </c>
      <c r="W7" s="70">
        <f t="shared" si="2"/>
        <v>2646800</v>
      </c>
      <c r="X7" s="70">
        <f t="shared" si="2"/>
        <v>1139</v>
      </c>
      <c r="Y7" s="70">
        <f t="shared" si="2"/>
        <v>165004</v>
      </c>
      <c r="Z7" s="70">
        <f t="shared" si="2"/>
        <v>0</v>
      </c>
      <c r="AA7" s="70">
        <f t="shared" si="2"/>
        <v>1914924</v>
      </c>
      <c r="AB7" s="71" t="s">
        <v>109</v>
      </c>
      <c r="AC7" s="70">
        <f aca="true" t="shared" si="3" ref="AC7:BH7">SUM(AC8:AC27)</f>
        <v>565733</v>
      </c>
      <c r="AD7" s="70">
        <f t="shared" si="3"/>
        <v>10065182</v>
      </c>
      <c r="AE7" s="70">
        <f t="shared" si="3"/>
        <v>25999</v>
      </c>
      <c r="AF7" s="70">
        <f t="shared" si="3"/>
        <v>2651</v>
      </c>
      <c r="AG7" s="70">
        <f t="shared" si="3"/>
        <v>2273</v>
      </c>
      <c r="AH7" s="70">
        <f t="shared" si="3"/>
        <v>378</v>
      </c>
      <c r="AI7" s="70">
        <f t="shared" si="3"/>
        <v>0</v>
      </c>
      <c r="AJ7" s="70">
        <f t="shared" si="3"/>
        <v>0</v>
      </c>
      <c r="AK7" s="70">
        <f t="shared" si="3"/>
        <v>23348</v>
      </c>
      <c r="AL7" s="70">
        <f t="shared" si="3"/>
        <v>216294</v>
      </c>
      <c r="AM7" s="70">
        <f t="shared" si="3"/>
        <v>6618142</v>
      </c>
      <c r="AN7" s="70">
        <f t="shared" si="3"/>
        <v>1467432</v>
      </c>
      <c r="AO7" s="70">
        <f t="shared" si="3"/>
        <v>648998</v>
      </c>
      <c r="AP7" s="70">
        <f t="shared" si="3"/>
        <v>646365</v>
      </c>
      <c r="AQ7" s="70">
        <f t="shared" si="3"/>
        <v>164646</v>
      </c>
      <c r="AR7" s="70">
        <f t="shared" si="3"/>
        <v>7423</v>
      </c>
      <c r="AS7" s="70">
        <f t="shared" si="3"/>
        <v>1173413</v>
      </c>
      <c r="AT7" s="70">
        <f t="shared" si="3"/>
        <v>45154</v>
      </c>
      <c r="AU7" s="70">
        <f t="shared" si="3"/>
        <v>980947</v>
      </c>
      <c r="AV7" s="70">
        <f t="shared" si="3"/>
        <v>147312</v>
      </c>
      <c r="AW7" s="70">
        <f t="shared" si="3"/>
        <v>99016</v>
      </c>
      <c r="AX7" s="70">
        <f t="shared" si="3"/>
        <v>3877946</v>
      </c>
      <c r="AY7" s="70">
        <f t="shared" si="3"/>
        <v>1768277</v>
      </c>
      <c r="AZ7" s="70">
        <f t="shared" si="3"/>
        <v>2007344</v>
      </c>
      <c r="BA7" s="70">
        <f t="shared" si="3"/>
        <v>42622</v>
      </c>
      <c r="BB7" s="70">
        <f t="shared" si="3"/>
        <v>59703</v>
      </c>
      <c r="BC7" s="70">
        <f t="shared" si="3"/>
        <v>2474383</v>
      </c>
      <c r="BD7" s="70">
        <f t="shared" si="3"/>
        <v>335</v>
      </c>
      <c r="BE7" s="70">
        <f t="shared" si="3"/>
        <v>562237</v>
      </c>
      <c r="BF7" s="70">
        <f t="shared" si="3"/>
        <v>7206378</v>
      </c>
      <c r="BG7" s="70">
        <f t="shared" si="3"/>
        <v>0</v>
      </c>
      <c r="BH7" s="70">
        <f t="shared" si="3"/>
        <v>0</v>
      </c>
      <c r="BI7" s="70">
        <f aca="true" t="shared" si="4" ref="BI7:CN7">SUM(BI8:BI27)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1320071</v>
      </c>
      <c r="BP7" s="70">
        <f t="shared" si="4"/>
        <v>274153</v>
      </c>
      <c r="BQ7" s="70">
        <f t="shared" si="4"/>
        <v>198384</v>
      </c>
      <c r="BR7" s="70">
        <f t="shared" si="4"/>
        <v>0</v>
      </c>
      <c r="BS7" s="70">
        <f t="shared" si="4"/>
        <v>75769</v>
      </c>
      <c r="BT7" s="70">
        <f t="shared" si="4"/>
        <v>0</v>
      </c>
      <c r="BU7" s="70">
        <f t="shared" si="4"/>
        <v>508662</v>
      </c>
      <c r="BV7" s="70">
        <f t="shared" si="4"/>
        <v>1827</v>
      </c>
      <c r="BW7" s="70">
        <f t="shared" si="4"/>
        <v>506167</v>
      </c>
      <c r="BX7" s="70">
        <f t="shared" si="4"/>
        <v>668</v>
      </c>
      <c r="BY7" s="70">
        <f t="shared" si="4"/>
        <v>0</v>
      </c>
      <c r="BZ7" s="70">
        <f t="shared" si="4"/>
        <v>537256</v>
      </c>
      <c r="CA7" s="70">
        <f t="shared" si="4"/>
        <v>312661</v>
      </c>
      <c r="CB7" s="70">
        <f t="shared" si="4"/>
        <v>208491</v>
      </c>
      <c r="CC7" s="70">
        <f t="shared" si="4"/>
        <v>7245</v>
      </c>
      <c r="CD7" s="70">
        <f t="shared" si="4"/>
        <v>8859</v>
      </c>
      <c r="CE7" s="70">
        <f t="shared" si="4"/>
        <v>1389573</v>
      </c>
      <c r="CF7" s="70">
        <f t="shared" si="4"/>
        <v>0</v>
      </c>
      <c r="CG7" s="70">
        <f t="shared" si="4"/>
        <v>105283</v>
      </c>
      <c r="CH7" s="70">
        <f t="shared" si="4"/>
        <v>1425354</v>
      </c>
      <c r="CI7" s="70">
        <f t="shared" si="4"/>
        <v>25999</v>
      </c>
      <c r="CJ7" s="70">
        <f t="shared" si="4"/>
        <v>2651</v>
      </c>
      <c r="CK7" s="70">
        <f t="shared" si="4"/>
        <v>2273</v>
      </c>
      <c r="CL7" s="70">
        <f t="shared" si="4"/>
        <v>378</v>
      </c>
      <c r="CM7" s="70">
        <f t="shared" si="4"/>
        <v>0</v>
      </c>
      <c r="CN7" s="70">
        <f t="shared" si="4"/>
        <v>0</v>
      </c>
      <c r="CO7" s="70">
        <f aca="true" t="shared" si="5" ref="CO7:DT7">SUM(CO8:CO27)</f>
        <v>23348</v>
      </c>
      <c r="CP7" s="70">
        <f t="shared" si="5"/>
        <v>216294</v>
      </c>
      <c r="CQ7" s="70">
        <f t="shared" si="5"/>
        <v>7938213</v>
      </c>
      <c r="CR7" s="70">
        <f t="shared" si="5"/>
        <v>1741585</v>
      </c>
      <c r="CS7" s="70">
        <f t="shared" si="5"/>
        <v>847382</v>
      </c>
      <c r="CT7" s="70">
        <f t="shared" si="5"/>
        <v>646365</v>
      </c>
      <c r="CU7" s="70">
        <f t="shared" si="5"/>
        <v>240415</v>
      </c>
      <c r="CV7" s="70">
        <f t="shared" si="5"/>
        <v>7423</v>
      </c>
      <c r="CW7" s="70">
        <f t="shared" si="5"/>
        <v>1682075</v>
      </c>
      <c r="CX7" s="70">
        <f t="shared" si="5"/>
        <v>46981</v>
      </c>
      <c r="CY7" s="70">
        <f t="shared" si="5"/>
        <v>1487114</v>
      </c>
      <c r="CZ7" s="70">
        <f t="shared" si="5"/>
        <v>147980</v>
      </c>
      <c r="DA7" s="70">
        <f t="shared" si="5"/>
        <v>99016</v>
      </c>
      <c r="DB7" s="70">
        <f t="shared" si="5"/>
        <v>4415202</v>
      </c>
      <c r="DC7" s="70">
        <f t="shared" si="5"/>
        <v>2080938</v>
      </c>
      <c r="DD7" s="70">
        <f t="shared" si="5"/>
        <v>2215835</v>
      </c>
      <c r="DE7" s="70">
        <f t="shared" si="5"/>
        <v>49867</v>
      </c>
      <c r="DF7" s="70">
        <f t="shared" si="5"/>
        <v>68562</v>
      </c>
      <c r="DG7" s="70">
        <f t="shared" si="5"/>
        <v>3863956</v>
      </c>
      <c r="DH7" s="70">
        <f t="shared" si="5"/>
        <v>335</v>
      </c>
      <c r="DI7" s="70">
        <f t="shared" si="5"/>
        <v>667520</v>
      </c>
      <c r="DJ7" s="70">
        <f t="shared" si="5"/>
        <v>8631732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7">SUM(E8,+L8)</f>
        <v>3314227</v>
      </c>
      <c r="E8" s="72">
        <f aca="true" t="shared" si="7" ref="E8:E27">SUM(F8:I8)+K8</f>
        <v>633524</v>
      </c>
      <c r="F8" s="72">
        <v>1139</v>
      </c>
      <c r="G8" s="72">
        <v>3765</v>
      </c>
      <c r="H8" s="72">
        <v>0</v>
      </c>
      <c r="I8" s="72">
        <v>555364</v>
      </c>
      <c r="J8" s="73" t="s">
        <v>109</v>
      </c>
      <c r="K8" s="72">
        <v>73256</v>
      </c>
      <c r="L8" s="72">
        <v>2680703</v>
      </c>
      <c r="M8" s="72">
        <f aca="true" t="shared" si="8" ref="M8:M27">SUM(N8,+U8)</f>
        <v>375145</v>
      </c>
      <c r="N8" s="72">
        <f aca="true" t="shared" si="9" ref="N8:N27">SUM(O8:R8)+T8</f>
        <v>375145</v>
      </c>
      <c r="O8" s="72">
        <v>0</v>
      </c>
      <c r="P8" s="72">
        <v>0</v>
      </c>
      <c r="Q8" s="72">
        <v>0</v>
      </c>
      <c r="R8" s="72">
        <v>7266</v>
      </c>
      <c r="S8" s="73" t="s">
        <v>109</v>
      </c>
      <c r="T8" s="72">
        <v>367879</v>
      </c>
      <c r="U8" s="72">
        <v>0</v>
      </c>
      <c r="V8" s="72">
        <f aca="true" t="shared" si="10" ref="V8:V27">+SUM(D8,M8)</f>
        <v>3689372</v>
      </c>
      <c r="W8" s="72">
        <f aca="true" t="shared" si="11" ref="W8:W27">+SUM(E8,N8)</f>
        <v>1008669</v>
      </c>
      <c r="X8" s="72">
        <f aca="true" t="shared" si="12" ref="X8:X27">+SUM(F8,O8)</f>
        <v>1139</v>
      </c>
      <c r="Y8" s="72">
        <f aca="true" t="shared" si="13" ref="Y8:Y27">+SUM(G8,P8)</f>
        <v>3765</v>
      </c>
      <c r="Z8" s="72">
        <f aca="true" t="shared" si="14" ref="Z8:Z27">+SUM(H8,Q8)</f>
        <v>0</v>
      </c>
      <c r="AA8" s="72">
        <f aca="true" t="shared" si="15" ref="AA8:AA27">+SUM(I8,R8)</f>
        <v>562630</v>
      </c>
      <c r="AB8" s="73" t="s">
        <v>109</v>
      </c>
      <c r="AC8" s="72">
        <f aca="true" t="shared" si="16" ref="AC8:AC27">+SUM(K8,T8)</f>
        <v>441135</v>
      </c>
      <c r="AD8" s="72">
        <f aca="true" t="shared" si="17" ref="AD8:AD27">+SUM(L8,U8)</f>
        <v>2680703</v>
      </c>
      <c r="AE8" s="72">
        <f aca="true" t="shared" si="18" ref="AE8:AE27">SUM(AF8,+AK8)</f>
        <v>0</v>
      </c>
      <c r="AF8" s="72">
        <f aca="true" t="shared" si="19" ref="AF8:AF2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27">SUM(AN8,AS8,AW8,AX8,BD8)</f>
        <v>3008530</v>
      </c>
      <c r="AN8" s="72">
        <f aca="true" t="shared" si="21" ref="AN8:AN27">SUM(AO8:AR8)</f>
        <v>910235</v>
      </c>
      <c r="AO8" s="72">
        <v>286714</v>
      </c>
      <c r="AP8" s="72">
        <v>512178</v>
      </c>
      <c r="AQ8" s="72">
        <v>103920</v>
      </c>
      <c r="AR8" s="72">
        <v>7423</v>
      </c>
      <c r="AS8" s="72">
        <f aca="true" t="shared" si="22" ref="AS8:AS27">SUM(AT8:AV8)</f>
        <v>490598</v>
      </c>
      <c r="AT8" s="72">
        <v>22907</v>
      </c>
      <c r="AU8" s="72">
        <v>448503</v>
      </c>
      <c r="AV8" s="72">
        <v>19188</v>
      </c>
      <c r="AW8" s="72">
        <v>0</v>
      </c>
      <c r="AX8" s="72">
        <f aca="true" t="shared" si="23" ref="AX8:AX27">SUM(AY8:BB8)</f>
        <v>1607697</v>
      </c>
      <c r="AY8" s="72">
        <v>239680</v>
      </c>
      <c r="AZ8" s="72">
        <v>1361685</v>
      </c>
      <c r="BA8" s="72">
        <v>6332</v>
      </c>
      <c r="BB8" s="72">
        <v>0</v>
      </c>
      <c r="BC8" s="72">
        <v>147573</v>
      </c>
      <c r="BD8" s="72">
        <v>0</v>
      </c>
      <c r="BE8" s="72">
        <v>158124</v>
      </c>
      <c r="BF8" s="72">
        <f aca="true" t="shared" si="24" ref="BF8:BF27">SUM(AE8,+AM8,+BE8)</f>
        <v>3166654</v>
      </c>
      <c r="BG8" s="72">
        <f aca="true" t="shared" si="25" ref="BG8:BG27">SUM(BH8,+BM8)</f>
        <v>0</v>
      </c>
      <c r="BH8" s="72">
        <f aca="true" t="shared" si="26" ref="BH8:BH2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7">SUM(BP8,BU8,BY8,BZ8,CF8)</f>
        <v>277070</v>
      </c>
      <c r="BP8" s="72">
        <f aca="true" t="shared" si="28" ref="BP8:BP27">SUM(BQ8:BT8)</f>
        <v>121899</v>
      </c>
      <c r="BQ8" s="72">
        <v>46130</v>
      </c>
      <c r="BR8" s="72">
        <v>0</v>
      </c>
      <c r="BS8" s="72">
        <v>75769</v>
      </c>
      <c r="BT8" s="72">
        <v>0</v>
      </c>
      <c r="BU8" s="72">
        <f aca="true" t="shared" si="29" ref="BU8:BU27">SUM(BV8:BX8)</f>
        <v>147926</v>
      </c>
      <c r="BV8" s="72">
        <v>0</v>
      </c>
      <c r="BW8" s="72">
        <v>147258</v>
      </c>
      <c r="BX8" s="72">
        <v>668</v>
      </c>
      <c r="BY8" s="72">
        <v>0</v>
      </c>
      <c r="BZ8" s="72">
        <f aca="true" t="shared" si="30" ref="BZ8:BZ27">SUM(CA8:CD8)</f>
        <v>7245</v>
      </c>
      <c r="CA8" s="72">
        <v>0</v>
      </c>
      <c r="CB8" s="72">
        <v>0</v>
      </c>
      <c r="CC8" s="72">
        <v>7245</v>
      </c>
      <c r="CD8" s="72">
        <v>0</v>
      </c>
      <c r="CE8" s="72">
        <v>98075</v>
      </c>
      <c r="CF8" s="72">
        <v>0</v>
      </c>
      <c r="CG8" s="72">
        <v>0</v>
      </c>
      <c r="CH8" s="72">
        <f aca="true" t="shared" si="31" ref="CH8:CH27">SUM(BG8,+BO8,+CG8)</f>
        <v>277070</v>
      </c>
      <c r="CI8" s="72">
        <f aca="true" t="shared" si="32" ref="CI8:CI27">SUM(AE8,+BG8)</f>
        <v>0</v>
      </c>
      <c r="CJ8" s="72">
        <f aca="true" t="shared" si="33" ref="CJ8:CJ27">SUM(AF8,+BH8)</f>
        <v>0</v>
      </c>
      <c r="CK8" s="72">
        <f aca="true" t="shared" si="34" ref="CK8:CK27">SUM(AG8,+BI8)</f>
        <v>0</v>
      </c>
      <c r="CL8" s="72">
        <f aca="true" t="shared" si="35" ref="CL8:CL27">SUM(AH8,+BJ8)</f>
        <v>0</v>
      </c>
      <c r="CM8" s="72">
        <f aca="true" t="shared" si="36" ref="CM8:CM27">SUM(AI8,+BK8)</f>
        <v>0</v>
      </c>
      <c r="CN8" s="72">
        <f aca="true" t="shared" si="37" ref="CN8:CN27">SUM(AJ8,+BL8)</f>
        <v>0</v>
      </c>
      <c r="CO8" s="72">
        <f aca="true" t="shared" si="38" ref="CO8:CO27">SUM(AK8,+BM8)</f>
        <v>0</v>
      </c>
      <c r="CP8" s="72">
        <f aca="true" t="shared" si="39" ref="CP8:CP27">SUM(AL8,+BN8)</f>
        <v>0</v>
      </c>
      <c r="CQ8" s="72">
        <f aca="true" t="shared" si="40" ref="CQ8:CQ27">SUM(AM8,+BO8)</f>
        <v>3285600</v>
      </c>
      <c r="CR8" s="72">
        <f aca="true" t="shared" si="41" ref="CR8:CR27">SUM(AN8,+BP8)</f>
        <v>1032134</v>
      </c>
      <c r="CS8" s="72">
        <f aca="true" t="shared" si="42" ref="CS8:CS27">SUM(AO8,+BQ8)</f>
        <v>332844</v>
      </c>
      <c r="CT8" s="72">
        <f aca="true" t="shared" si="43" ref="CT8:CT27">SUM(AP8,+BR8)</f>
        <v>512178</v>
      </c>
      <c r="CU8" s="72">
        <f aca="true" t="shared" si="44" ref="CU8:CU27">SUM(AQ8,+BS8)</f>
        <v>179689</v>
      </c>
      <c r="CV8" s="72">
        <f aca="true" t="shared" si="45" ref="CV8:CV27">SUM(AR8,+BT8)</f>
        <v>7423</v>
      </c>
      <c r="CW8" s="72">
        <f aca="true" t="shared" si="46" ref="CW8:CW27">SUM(AS8,+BU8)</f>
        <v>638524</v>
      </c>
      <c r="CX8" s="72">
        <f aca="true" t="shared" si="47" ref="CX8:CX27">SUM(AT8,+BV8)</f>
        <v>22907</v>
      </c>
      <c r="CY8" s="72">
        <f aca="true" t="shared" si="48" ref="CY8:CY27">SUM(AU8,+BW8)</f>
        <v>595761</v>
      </c>
      <c r="CZ8" s="72">
        <f aca="true" t="shared" si="49" ref="CZ8:CZ27">SUM(AV8,+BX8)</f>
        <v>19856</v>
      </c>
      <c r="DA8" s="72">
        <f aca="true" t="shared" si="50" ref="DA8:DA27">SUM(AW8,+BY8)</f>
        <v>0</v>
      </c>
      <c r="DB8" s="72">
        <f aca="true" t="shared" si="51" ref="DB8:DB27">SUM(AX8,+BZ8)</f>
        <v>1614942</v>
      </c>
      <c r="DC8" s="72">
        <f aca="true" t="shared" si="52" ref="DC8:DC27">SUM(AY8,+CA8)</f>
        <v>239680</v>
      </c>
      <c r="DD8" s="72">
        <f aca="true" t="shared" si="53" ref="DD8:DD27">SUM(AZ8,+CB8)</f>
        <v>1361685</v>
      </c>
      <c r="DE8" s="72">
        <f aca="true" t="shared" si="54" ref="DE8:DE27">SUM(BA8,+CC8)</f>
        <v>13577</v>
      </c>
      <c r="DF8" s="72">
        <f aca="true" t="shared" si="55" ref="DF8:DF27">SUM(BB8,+CD8)</f>
        <v>0</v>
      </c>
      <c r="DG8" s="72">
        <f aca="true" t="shared" si="56" ref="DG8:DG27">SUM(BC8,+CE8)</f>
        <v>245648</v>
      </c>
      <c r="DH8" s="72">
        <f aca="true" t="shared" si="57" ref="DH8:DH27">SUM(BD8,+CF8)</f>
        <v>0</v>
      </c>
      <c r="DI8" s="72">
        <f aca="true" t="shared" si="58" ref="DI8:DI27">SUM(BE8,+CG8)</f>
        <v>158124</v>
      </c>
      <c r="DJ8" s="72">
        <f aca="true" t="shared" si="59" ref="DJ8:DJ27">SUM(BF8,+CH8)</f>
        <v>3443724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1368138</v>
      </c>
      <c r="E9" s="72">
        <f t="shared" si="7"/>
        <v>597665</v>
      </c>
      <c r="F9" s="72">
        <v>0</v>
      </c>
      <c r="G9" s="72">
        <v>121239</v>
      </c>
      <c r="H9" s="72">
        <v>0</v>
      </c>
      <c r="I9" s="72">
        <v>427278</v>
      </c>
      <c r="J9" s="73" t="s">
        <v>109</v>
      </c>
      <c r="K9" s="72">
        <v>49148</v>
      </c>
      <c r="L9" s="72">
        <v>770473</v>
      </c>
      <c r="M9" s="72">
        <f t="shared" si="8"/>
        <v>464629</v>
      </c>
      <c r="N9" s="72">
        <f t="shared" si="9"/>
        <v>103685</v>
      </c>
      <c r="O9" s="72">
        <v>0</v>
      </c>
      <c r="P9" s="72">
        <v>40000</v>
      </c>
      <c r="Q9" s="72">
        <v>0</v>
      </c>
      <c r="R9" s="72">
        <v>63635</v>
      </c>
      <c r="S9" s="73" t="s">
        <v>109</v>
      </c>
      <c r="T9" s="72">
        <v>50</v>
      </c>
      <c r="U9" s="72">
        <v>360944</v>
      </c>
      <c r="V9" s="72">
        <f t="shared" si="10"/>
        <v>1832767</v>
      </c>
      <c r="W9" s="72">
        <f t="shared" si="11"/>
        <v>701350</v>
      </c>
      <c r="X9" s="72">
        <f t="shared" si="12"/>
        <v>0</v>
      </c>
      <c r="Y9" s="72">
        <f t="shared" si="13"/>
        <v>161239</v>
      </c>
      <c r="Z9" s="72">
        <f t="shared" si="14"/>
        <v>0</v>
      </c>
      <c r="AA9" s="72">
        <f t="shared" si="15"/>
        <v>490913</v>
      </c>
      <c r="AB9" s="73" t="s">
        <v>109</v>
      </c>
      <c r="AC9" s="72">
        <f t="shared" si="16"/>
        <v>49198</v>
      </c>
      <c r="AD9" s="72">
        <f t="shared" si="17"/>
        <v>1131417</v>
      </c>
      <c r="AE9" s="72">
        <f t="shared" si="18"/>
        <v>442</v>
      </c>
      <c r="AF9" s="72">
        <f t="shared" si="19"/>
        <v>378</v>
      </c>
      <c r="AG9" s="72">
        <v>0</v>
      </c>
      <c r="AH9" s="72">
        <v>378</v>
      </c>
      <c r="AI9" s="72">
        <v>0</v>
      </c>
      <c r="AJ9" s="72">
        <v>0</v>
      </c>
      <c r="AK9" s="72">
        <v>64</v>
      </c>
      <c r="AL9" s="72">
        <v>0</v>
      </c>
      <c r="AM9" s="72">
        <f t="shared" si="20"/>
        <v>1260897</v>
      </c>
      <c r="AN9" s="72">
        <f t="shared" si="21"/>
        <v>155332</v>
      </c>
      <c r="AO9" s="72">
        <v>34765</v>
      </c>
      <c r="AP9" s="72">
        <v>112441</v>
      </c>
      <c r="AQ9" s="72">
        <v>8126</v>
      </c>
      <c r="AR9" s="72">
        <v>0</v>
      </c>
      <c r="AS9" s="72">
        <f t="shared" si="22"/>
        <v>425176</v>
      </c>
      <c r="AT9" s="72">
        <v>8068</v>
      </c>
      <c r="AU9" s="72">
        <v>296026</v>
      </c>
      <c r="AV9" s="72">
        <v>121082</v>
      </c>
      <c r="AW9" s="72">
        <v>6050</v>
      </c>
      <c r="AX9" s="72">
        <f t="shared" si="23"/>
        <v>674339</v>
      </c>
      <c r="AY9" s="72">
        <v>448997</v>
      </c>
      <c r="AZ9" s="72">
        <v>220313</v>
      </c>
      <c r="BA9" s="72">
        <v>4267</v>
      </c>
      <c r="BB9" s="72">
        <v>762</v>
      </c>
      <c r="BC9" s="72">
        <v>0</v>
      </c>
      <c r="BD9" s="72">
        <v>0</v>
      </c>
      <c r="BE9" s="72">
        <v>106799</v>
      </c>
      <c r="BF9" s="72">
        <f t="shared" si="24"/>
        <v>1368138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464629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194233</v>
      </c>
      <c r="BV9" s="72">
        <v>373</v>
      </c>
      <c r="BW9" s="72">
        <v>193860</v>
      </c>
      <c r="BX9" s="72">
        <v>0</v>
      </c>
      <c r="BY9" s="72">
        <v>0</v>
      </c>
      <c r="BZ9" s="72">
        <f t="shared" si="30"/>
        <v>270396</v>
      </c>
      <c r="CA9" s="72">
        <v>134339</v>
      </c>
      <c r="CB9" s="72">
        <v>136057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464629</v>
      </c>
      <c r="CI9" s="72">
        <f t="shared" si="32"/>
        <v>442</v>
      </c>
      <c r="CJ9" s="72">
        <f t="shared" si="33"/>
        <v>378</v>
      </c>
      <c r="CK9" s="72">
        <f t="shared" si="34"/>
        <v>0</v>
      </c>
      <c r="CL9" s="72">
        <f t="shared" si="35"/>
        <v>378</v>
      </c>
      <c r="CM9" s="72">
        <f t="shared" si="36"/>
        <v>0</v>
      </c>
      <c r="CN9" s="72">
        <f t="shared" si="37"/>
        <v>0</v>
      </c>
      <c r="CO9" s="72">
        <f t="shared" si="38"/>
        <v>64</v>
      </c>
      <c r="CP9" s="72">
        <f t="shared" si="39"/>
        <v>0</v>
      </c>
      <c r="CQ9" s="72">
        <f t="shared" si="40"/>
        <v>1725526</v>
      </c>
      <c r="CR9" s="72">
        <f t="shared" si="41"/>
        <v>155332</v>
      </c>
      <c r="CS9" s="72">
        <f t="shared" si="42"/>
        <v>34765</v>
      </c>
      <c r="CT9" s="72">
        <f t="shared" si="43"/>
        <v>112441</v>
      </c>
      <c r="CU9" s="72">
        <f t="shared" si="44"/>
        <v>8126</v>
      </c>
      <c r="CV9" s="72">
        <f t="shared" si="45"/>
        <v>0</v>
      </c>
      <c r="CW9" s="72">
        <f t="shared" si="46"/>
        <v>619409</v>
      </c>
      <c r="CX9" s="72">
        <f t="shared" si="47"/>
        <v>8441</v>
      </c>
      <c r="CY9" s="72">
        <f t="shared" si="48"/>
        <v>489886</v>
      </c>
      <c r="CZ9" s="72">
        <f t="shared" si="49"/>
        <v>121082</v>
      </c>
      <c r="DA9" s="72">
        <f t="shared" si="50"/>
        <v>6050</v>
      </c>
      <c r="DB9" s="72">
        <f t="shared" si="51"/>
        <v>944735</v>
      </c>
      <c r="DC9" s="72">
        <f t="shared" si="52"/>
        <v>583336</v>
      </c>
      <c r="DD9" s="72">
        <f t="shared" si="53"/>
        <v>356370</v>
      </c>
      <c r="DE9" s="72">
        <f t="shared" si="54"/>
        <v>4267</v>
      </c>
      <c r="DF9" s="72">
        <f t="shared" si="55"/>
        <v>762</v>
      </c>
      <c r="DG9" s="72">
        <f t="shared" si="56"/>
        <v>0</v>
      </c>
      <c r="DH9" s="72">
        <f t="shared" si="57"/>
        <v>0</v>
      </c>
      <c r="DI9" s="72">
        <f t="shared" si="58"/>
        <v>106799</v>
      </c>
      <c r="DJ9" s="72">
        <f t="shared" si="59"/>
        <v>1832767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1117660</v>
      </c>
      <c r="E10" s="72">
        <f t="shared" si="7"/>
        <v>109382</v>
      </c>
      <c r="F10" s="72">
        <v>0</v>
      </c>
      <c r="G10" s="72">
        <v>0</v>
      </c>
      <c r="H10" s="72">
        <v>0</v>
      </c>
      <c r="I10" s="72">
        <v>109334</v>
      </c>
      <c r="J10" s="73" t="s">
        <v>109</v>
      </c>
      <c r="K10" s="72">
        <v>48</v>
      </c>
      <c r="L10" s="72">
        <v>1008278</v>
      </c>
      <c r="M10" s="72">
        <f t="shared" si="8"/>
        <v>98939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98939</v>
      </c>
      <c r="V10" s="72">
        <f t="shared" si="10"/>
        <v>1216599</v>
      </c>
      <c r="W10" s="72">
        <f t="shared" si="11"/>
        <v>109382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109334</v>
      </c>
      <c r="AB10" s="73" t="s">
        <v>109</v>
      </c>
      <c r="AC10" s="72">
        <f t="shared" si="16"/>
        <v>48</v>
      </c>
      <c r="AD10" s="72">
        <f t="shared" si="17"/>
        <v>1107217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305323</v>
      </c>
      <c r="AN10" s="72">
        <f t="shared" si="21"/>
        <v>84604</v>
      </c>
      <c r="AO10" s="72">
        <v>84604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220719</v>
      </c>
      <c r="AY10" s="72">
        <v>209102</v>
      </c>
      <c r="AZ10" s="72">
        <v>417</v>
      </c>
      <c r="BA10" s="72">
        <v>0</v>
      </c>
      <c r="BB10" s="72">
        <v>11200</v>
      </c>
      <c r="BC10" s="72">
        <v>669438</v>
      </c>
      <c r="BD10" s="72">
        <v>0</v>
      </c>
      <c r="BE10" s="72">
        <v>142899</v>
      </c>
      <c r="BF10" s="72">
        <f t="shared" si="24"/>
        <v>448222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91979</v>
      </c>
      <c r="BP10" s="72">
        <f t="shared" si="28"/>
        <v>51581</v>
      </c>
      <c r="BQ10" s="72">
        <v>51581</v>
      </c>
      <c r="BR10" s="72">
        <v>0</v>
      </c>
      <c r="BS10" s="72">
        <v>0</v>
      </c>
      <c r="BT10" s="72">
        <v>0</v>
      </c>
      <c r="BU10" s="72">
        <f t="shared" si="29"/>
        <v>32537</v>
      </c>
      <c r="BV10" s="72">
        <v>0</v>
      </c>
      <c r="BW10" s="72">
        <v>32537</v>
      </c>
      <c r="BX10" s="72">
        <v>0</v>
      </c>
      <c r="BY10" s="72">
        <v>0</v>
      </c>
      <c r="BZ10" s="72">
        <f t="shared" si="30"/>
        <v>7861</v>
      </c>
      <c r="CA10" s="72">
        <v>0</v>
      </c>
      <c r="CB10" s="72">
        <v>7861</v>
      </c>
      <c r="CC10" s="72">
        <v>0</v>
      </c>
      <c r="CD10" s="72">
        <v>0</v>
      </c>
      <c r="CE10" s="72">
        <v>0</v>
      </c>
      <c r="CF10" s="72">
        <v>0</v>
      </c>
      <c r="CG10" s="72">
        <v>6960</v>
      </c>
      <c r="CH10" s="72">
        <f t="shared" si="31"/>
        <v>98939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397302</v>
      </c>
      <c r="CR10" s="72">
        <f t="shared" si="41"/>
        <v>136185</v>
      </c>
      <c r="CS10" s="72">
        <f t="shared" si="42"/>
        <v>136185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32537</v>
      </c>
      <c r="CX10" s="72">
        <f t="shared" si="47"/>
        <v>0</v>
      </c>
      <c r="CY10" s="72">
        <f t="shared" si="48"/>
        <v>32537</v>
      </c>
      <c r="CZ10" s="72">
        <f t="shared" si="49"/>
        <v>0</v>
      </c>
      <c r="DA10" s="72">
        <f t="shared" si="50"/>
        <v>0</v>
      </c>
      <c r="DB10" s="72">
        <f t="shared" si="51"/>
        <v>228580</v>
      </c>
      <c r="DC10" s="72">
        <f t="shared" si="52"/>
        <v>209102</v>
      </c>
      <c r="DD10" s="72">
        <f t="shared" si="53"/>
        <v>8278</v>
      </c>
      <c r="DE10" s="72">
        <f t="shared" si="54"/>
        <v>0</v>
      </c>
      <c r="DF10" s="72">
        <f t="shared" si="55"/>
        <v>11200</v>
      </c>
      <c r="DG10" s="72">
        <f t="shared" si="56"/>
        <v>669438</v>
      </c>
      <c r="DH10" s="72">
        <f t="shared" si="57"/>
        <v>0</v>
      </c>
      <c r="DI10" s="72">
        <f t="shared" si="58"/>
        <v>149859</v>
      </c>
      <c r="DJ10" s="72">
        <f t="shared" si="59"/>
        <v>547161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182997</v>
      </c>
      <c r="E11" s="72">
        <f t="shared" si="7"/>
        <v>40153</v>
      </c>
      <c r="F11" s="72">
        <v>0</v>
      </c>
      <c r="G11" s="72">
        <v>0</v>
      </c>
      <c r="H11" s="72">
        <v>0</v>
      </c>
      <c r="I11" s="72">
        <v>33394</v>
      </c>
      <c r="J11" s="73" t="s">
        <v>109</v>
      </c>
      <c r="K11" s="72">
        <v>6759</v>
      </c>
      <c r="L11" s="72">
        <v>142844</v>
      </c>
      <c r="M11" s="72">
        <f t="shared" si="8"/>
        <v>74147</v>
      </c>
      <c r="N11" s="72">
        <f t="shared" si="9"/>
        <v>5</v>
      </c>
      <c r="O11" s="72">
        <v>0</v>
      </c>
      <c r="P11" s="72">
        <v>0</v>
      </c>
      <c r="Q11" s="72">
        <v>0</v>
      </c>
      <c r="R11" s="72">
        <v>5</v>
      </c>
      <c r="S11" s="73" t="s">
        <v>109</v>
      </c>
      <c r="T11" s="72">
        <v>0</v>
      </c>
      <c r="U11" s="72">
        <v>74142</v>
      </c>
      <c r="V11" s="72">
        <f t="shared" si="10"/>
        <v>257144</v>
      </c>
      <c r="W11" s="72">
        <f t="shared" si="11"/>
        <v>40158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33399</v>
      </c>
      <c r="AB11" s="73" t="s">
        <v>109</v>
      </c>
      <c r="AC11" s="72">
        <f t="shared" si="16"/>
        <v>6759</v>
      </c>
      <c r="AD11" s="72">
        <f t="shared" si="17"/>
        <v>216986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175439</v>
      </c>
      <c r="AN11" s="72">
        <f t="shared" si="21"/>
        <v>43770</v>
      </c>
      <c r="AO11" s="72">
        <v>5328</v>
      </c>
      <c r="AP11" s="72">
        <v>0</v>
      </c>
      <c r="AQ11" s="72">
        <v>38442</v>
      </c>
      <c r="AR11" s="72">
        <v>0</v>
      </c>
      <c r="AS11" s="72">
        <f t="shared" si="22"/>
        <v>31972</v>
      </c>
      <c r="AT11" s="72">
        <v>2875</v>
      </c>
      <c r="AU11" s="72">
        <v>29097</v>
      </c>
      <c r="AV11" s="72">
        <v>0</v>
      </c>
      <c r="AW11" s="72">
        <v>0</v>
      </c>
      <c r="AX11" s="72">
        <f t="shared" si="23"/>
        <v>99697</v>
      </c>
      <c r="AY11" s="72">
        <v>61303</v>
      </c>
      <c r="AZ11" s="72">
        <v>35010</v>
      </c>
      <c r="BA11" s="72">
        <v>97</v>
      </c>
      <c r="BB11" s="72">
        <v>3287</v>
      </c>
      <c r="BC11" s="72">
        <v>0</v>
      </c>
      <c r="BD11" s="72">
        <v>0</v>
      </c>
      <c r="BE11" s="72">
        <v>7558</v>
      </c>
      <c r="BF11" s="72">
        <f t="shared" si="24"/>
        <v>182997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466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466</v>
      </c>
      <c r="CA11" s="72">
        <v>168</v>
      </c>
      <c r="CB11" s="72">
        <v>298</v>
      </c>
      <c r="CC11" s="72">
        <v>0</v>
      </c>
      <c r="CD11" s="72">
        <v>0</v>
      </c>
      <c r="CE11" s="72">
        <v>73681</v>
      </c>
      <c r="CF11" s="72">
        <v>0</v>
      </c>
      <c r="CG11" s="72">
        <v>0</v>
      </c>
      <c r="CH11" s="72">
        <f t="shared" si="31"/>
        <v>466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175905</v>
      </c>
      <c r="CR11" s="72">
        <f t="shared" si="41"/>
        <v>43770</v>
      </c>
      <c r="CS11" s="72">
        <f t="shared" si="42"/>
        <v>5328</v>
      </c>
      <c r="CT11" s="72">
        <f t="shared" si="43"/>
        <v>0</v>
      </c>
      <c r="CU11" s="72">
        <f t="shared" si="44"/>
        <v>38442</v>
      </c>
      <c r="CV11" s="72">
        <f t="shared" si="45"/>
        <v>0</v>
      </c>
      <c r="CW11" s="72">
        <f t="shared" si="46"/>
        <v>31972</v>
      </c>
      <c r="CX11" s="72">
        <f t="shared" si="47"/>
        <v>2875</v>
      </c>
      <c r="CY11" s="72">
        <f t="shared" si="48"/>
        <v>29097</v>
      </c>
      <c r="CZ11" s="72">
        <f t="shared" si="49"/>
        <v>0</v>
      </c>
      <c r="DA11" s="72">
        <f t="shared" si="50"/>
        <v>0</v>
      </c>
      <c r="DB11" s="72">
        <f t="shared" si="51"/>
        <v>100163</v>
      </c>
      <c r="DC11" s="72">
        <f t="shared" si="52"/>
        <v>61471</v>
      </c>
      <c r="DD11" s="72">
        <f t="shared" si="53"/>
        <v>35308</v>
      </c>
      <c r="DE11" s="72">
        <f t="shared" si="54"/>
        <v>97</v>
      </c>
      <c r="DF11" s="72">
        <f t="shared" si="55"/>
        <v>3287</v>
      </c>
      <c r="DG11" s="72">
        <f t="shared" si="56"/>
        <v>73681</v>
      </c>
      <c r="DH11" s="72">
        <f t="shared" si="57"/>
        <v>0</v>
      </c>
      <c r="DI11" s="72">
        <f t="shared" si="58"/>
        <v>7558</v>
      </c>
      <c r="DJ11" s="72">
        <f t="shared" si="59"/>
        <v>183463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541377</v>
      </c>
      <c r="E12" s="74">
        <f t="shared" si="7"/>
        <v>113890</v>
      </c>
      <c r="F12" s="74">
        <v>0</v>
      </c>
      <c r="G12" s="74">
        <v>0</v>
      </c>
      <c r="H12" s="74">
        <v>0</v>
      </c>
      <c r="I12" s="74">
        <v>101473</v>
      </c>
      <c r="J12" s="75" t="s">
        <v>109</v>
      </c>
      <c r="K12" s="74">
        <v>12417</v>
      </c>
      <c r="L12" s="74">
        <v>427487</v>
      </c>
      <c r="M12" s="74">
        <f t="shared" si="8"/>
        <v>140963</v>
      </c>
      <c r="N12" s="74">
        <f t="shared" si="9"/>
        <v>929</v>
      </c>
      <c r="O12" s="74">
        <v>0</v>
      </c>
      <c r="P12" s="74">
        <v>0</v>
      </c>
      <c r="Q12" s="74">
        <v>0</v>
      </c>
      <c r="R12" s="74">
        <v>929</v>
      </c>
      <c r="S12" s="75" t="s">
        <v>109</v>
      </c>
      <c r="T12" s="74">
        <v>0</v>
      </c>
      <c r="U12" s="74">
        <v>140034</v>
      </c>
      <c r="V12" s="74">
        <f t="shared" si="10"/>
        <v>682340</v>
      </c>
      <c r="W12" s="74">
        <f t="shared" si="11"/>
        <v>114819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102402</v>
      </c>
      <c r="AB12" s="75" t="s">
        <v>109</v>
      </c>
      <c r="AC12" s="74">
        <f t="shared" si="16"/>
        <v>12417</v>
      </c>
      <c r="AD12" s="74">
        <f t="shared" si="17"/>
        <v>567521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21483</v>
      </c>
      <c r="AM12" s="74">
        <f t="shared" si="20"/>
        <v>503721</v>
      </c>
      <c r="AN12" s="74">
        <f t="shared" si="21"/>
        <v>65218</v>
      </c>
      <c r="AO12" s="74">
        <v>65218</v>
      </c>
      <c r="AP12" s="74">
        <v>0</v>
      </c>
      <c r="AQ12" s="74">
        <v>0</v>
      </c>
      <c r="AR12" s="74">
        <v>0</v>
      </c>
      <c r="AS12" s="74">
        <f t="shared" si="22"/>
        <v>133240</v>
      </c>
      <c r="AT12" s="74">
        <v>532</v>
      </c>
      <c r="AU12" s="74">
        <v>131508</v>
      </c>
      <c r="AV12" s="74">
        <v>1200</v>
      </c>
      <c r="AW12" s="74">
        <v>0</v>
      </c>
      <c r="AX12" s="74">
        <f t="shared" si="23"/>
        <v>305263</v>
      </c>
      <c r="AY12" s="74">
        <v>122047</v>
      </c>
      <c r="AZ12" s="74">
        <v>160875</v>
      </c>
      <c r="BA12" s="74">
        <v>0</v>
      </c>
      <c r="BB12" s="74">
        <v>22341</v>
      </c>
      <c r="BC12" s="74">
        <v>0</v>
      </c>
      <c r="BD12" s="74">
        <v>0</v>
      </c>
      <c r="BE12" s="74">
        <v>16173</v>
      </c>
      <c r="BF12" s="74">
        <f t="shared" si="24"/>
        <v>519894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140963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21483</v>
      </c>
      <c r="CQ12" s="74">
        <f t="shared" si="40"/>
        <v>503721</v>
      </c>
      <c r="CR12" s="74">
        <f t="shared" si="41"/>
        <v>65218</v>
      </c>
      <c r="CS12" s="74">
        <f t="shared" si="42"/>
        <v>65218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133240</v>
      </c>
      <c r="CX12" s="74">
        <f t="shared" si="47"/>
        <v>532</v>
      </c>
      <c r="CY12" s="74">
        <f t="shared" si="48"/>
        <v>131508</v>
      </c>
      <c r="CZ12" s="74">
        <f t="shared" si="49"/>
        <v>1200</v>
      </c>
      <c r="DA12" s="74">
        <f t="shared" si="50"/>
        <v>0</v>
      </c>
      <c r="DB12" s="74">
        <f t="shared" si="51"/>
        <v>305263</v>
      </c>
      <c r="DC12" s="74">
        <f t="shared" si="52"/>
        <v>122047</v>
      </c>
      <c r="DD12" s="74">
        <f t="shared" si="53"/>
        <v>160875</v>
      </c>
      <c r="DE12" s="74">
        <f t="shared" si="54"/>
        <v>0</v>
      </c>
      <c r="DF12" s="74">
        <f t="shared" si="55"/>
        <v>22341</v>
      </c>
      <c r="DG12" s="74">
        <f t="shared" si="56"/>
        <v>140963</v>
      </c>
      <c r="DH12" s="74">
        <f t="shared" si="57"/>
        <v>0</v>
      </c>
      <c r="DI12" s="74">
        <f t="shared" si="58"/>
        <v>16173</v>
      </c>
      <c r="DJ12" s="74">
        <f t="shared" si="59"/>
        <v>519894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620368</v>
      </c>
      <c r="E13" s="74">
        <f t="shared" si="7"/>
        <v>123162</v>
      </c>
      <c r="F13" s="74">
        <v>0</v>
      </c>
      <c r="G13" s="74">
        <v>0</v>
      </c>
      <c r="H13" s="74">
        <v>0</v>
      </c>
      <c r="I13" s="74">
        <v>114732</v>
      </c>
      <c r="J13" s="75" t="s">
        <v>109</v>
      </c>
      <c r="K13" s="74">
        <v>8430</v>
      </c>
      <c r="L13" s="74">
        <v>497206</v>
      </c>
      <c r="M13" s="74">
        <f t="shared" si="8"/>
        <v>229452</v>
      </c>
      <c r="N13" s="74">
        <f t="shared" si="9"/>
        <v>600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600</v>
      </c>
      <c r="U13" s="74">
        <v>228852</v>
      </c>
      <c r="V13" s="74">
        <f t="shared" si="10"/>
        <v>849820</v>
      </c>
      <c r="W13" s="74">
        <f t="shared" si="11"/>
        <v>123762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114732</v>
      </c>
      <c r="AB13" s="75" t="s">
        <v>109</v>
      </c>
      <c r="AC13" s="74">
        <f t="shared" si="16"/>
        <v>9030</v>
      </c>
      <c r="AD13" s="74">
        <f t="shared" si="17"/>
        <v>726058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137847</v>
      </c>
      <c r="AM13" s="74">
        <f t="shared" si="20"/>
        <v>260046</v>
      </c>
      <c r="AN13" s="74">
        <f t="shared" si="21"/>
        <v>61972</v>
      </c>
      <c r="AO13" s="74">
        <v>58409</v>
      </c>
      <c r="AP13" s="74">
        <v>0</v>
      </c>
      <c r="AQ13" s="74">
        <v>3563</v>
      </c>
      <c r="AR13" s="74">
        <v>0</v>
      </c>
      <c r="AS13" s="74">
        <f t="shared" si="22"/>
        <v>7903</v>
      </c>
      <c r="AT13" s="74">
        <v>0</v>
      </c>
      <c r="AU13" s="74">
        <v>7903</v>
      </c>
      <c r="AV13" s="74">
        <v>0</v>
      </c>
      <c r="AW13" s="74">
        <v>0</v>
      </c>
      <c r="AX13" s="74">
        <f t="shared" si="23"/>
        <v>190171</v>
      </c>
      <c r="AY13" s="74">
        <v>169236</v>
      </c>
      <c r="AZ13" s="74">
        <v>9350</v>
      </c>
      <c r="BA13" s="74">
        <v>11585</v>
      </c>
      <c r="BB13" s="74">
        <v>0</v>
      </c>
      <c r="BC13" s="74">
        <v>181274</v>
      </c>
      <c r="BD13" s="74">
        <v>0</v>
      </c>
      <c r="BE13" s="74">
        <v>41201</v>
      </c>
      <c r="BF13" s="74">
        <f t="shared" si="24"/>
        <v>301247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172909</v>
      </c>
      <c r="BP13" s="74">
        <f t="shared" si="28"/>
        <v>38193</v>
      </c>
      <c r="BQ13" s="74">
        <v>38193</v>
      </c>
      <c r="BR13" s="74">
        <v>0</v>
      </c>
      <c r="BS13" s="74">
        <v>0</v>
      </c>
      <c r="BT13" s="74">
        <v>0</v>
      </c>
      <c r="BU13" s="74">
        <f t="shared" si="29"/>
        <v>98607</v>
      </c>
      <c r="BV13" s="74">
        <v>0</v>
      </c>
      <c r="BW13" s="74">
        <v>98607</v>
      </c>
      <c r="BX13" s="74">
        <v>0</v>
      </c>
      <c r="BY13" s="74">
        <v>0</v>
      </c>
      <c r="BZ13" s="74">
        <f t="shared" si="30"/>
        <v>36109</v>
      </c>
      <c r="CA13" s="74">
        <v>3102</v>
      </c>
      <c r="CB13" s="74">
        <v>33007</v>
      </c>
      <c r="CC13" s="74">
        <v>0</v>
      </c>
      <c r="CD13" s="74">
        <v>0</v>
      </c>
      <c r="CE13" s="74">
        <v>51718</v>
      </c>
      <c r="CF13" s="74">
        <v>0</v>
      </c>
      <c r="CG13" s="74">
        <v>4825</v>
      </c>
      <c r="CH13" s="74">
        <f t="shared" si="31"/>
        <v>177734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137847</v>
      </c>
      <c r="CQ13" s="74">
        <f t="shared" si="40"/>
        <v>432955</v>
      </c>
      <c r="CR13" s="74">
        <f t="shared" si="41"/>
        <v>100165</v>
      </c>
      <c r="CS13" s="74">
        <f t="shared" si="42"/>
        <v>96602</v>
      </c>
      <c r="CT13" s="74">
        <f t="shared" si="43"/>
        <v>0</v>
      </c>
      <c r="CU13" s="74">
        <f t="shared" si="44"/>
        <v>3563</v>
      </c>
      <c r="CV13" s="74">
        <f t="shared" si="45"/>
        <v>0</v>
      </c>
      <c r="CW13" s="74">
        <f t="shared" si="46"/>
        <v>106510</v>
      </c>
      <c r="CX13" s="74">
        <f t="shared" si="47"/>
        <v>0</v>
      </c>
      <c r="CY13" s="74">
        <f t="shared" si="48"/>
        <v>106510</v>
      </c>
      <c r="CZ13" s="74">
        <f t="shared" si="49"/>
        <v>0</v>
      </c>
      <c r="DA13" s="74">
        <f t="shared" si="50"/>
        <v>0</v>
      </c>
      <c r="DB13" s="74">
        <f t="shared" si="51"/>
        <v>226280</v>
      </c>
      <c r="DC13" s="74">
        <f t="shared" si="52"/>
        <v>172338</v>
      </c>
      <c r="DD13" s="74">
        <f t="shared" si="53"/>
        <v>42357</v>
      </c>
      <c r="DE13" s="74">
        <f t="shared" si="54"/>
        <v>11585</v>
      </c>
      <c r="DF13" s="74">
        <f t="shared" si="55"/>
        <v>0</v>
      </c>
      <c r="DG13" s="74">
        <f t="shared" si="56"/>
        <v>232992</v>
      </c>
      <c r="DH13" s="74">
        <f t="shared" si="57"/>
        <v>0</v>
      </c>
      <c r="DI13" s="74">
        <f t="shared" si="58"/>
        <v>46026</v>
      </c>
      <c r="DJ13" s="74">
        <f t="shared" si="59"/>
        <v>478981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320773</v>
      </c>
      <c r="E14" s="74">
        <f t="shared" si="7"/>
        <v>63210</v>
      </c>
      <c r="F14" s="74">
        <v>0</v>
      </c>
      <c r="G14" s="74">
        <v>0</v>
      </c>
      <c r="H14" s="74">
        <v>0</v>
      </c>
      <c r="I14" s="74">
        <v>55977</v>
      </c>
      <c r="J14" s="75" t="s">
        <v>109</v>
      </c>
      <c r="K14" s="74">
        <v>7233</v>
      </c>
      <c r="L14" s="74">
        <v>257563</v>
      </c>
      <c r="M14" s="74">
        <f t="shared" si="8"/>
        <v>110910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110910</v>
      </c>
      <c r="V14" s="74">
        <f t="shared" si="10"/>
        <v>431683</v>
      </c>
      <c r="W14" s="74">
        <f t="shared" si="11"/>
        <v>63210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55977</v>
      </c>
      <c r="AB14" s="75" t="s">
        <v>109</v>
      </c>
      <c r="AC14" s="74">
        <f t="shared" si="16"/>
        <v>7233</v>
      </c>
      <c r="AD14" s="74">
        <f t="shared" si="17"/>
        <v>368473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12396</v>
      </c>
      <c r="AM14" s="74">
        <f t="shared" si="20"/>
        <v>169123</v>
      </c>
      <c r="AN14" s="74">
        <f t="shared" si="21"/>
        <v>56508</v>
      </c>
      <c r="AO14" s="74">
        <v>35318</v>
      </c>
      <c r="AP14" s="74">
        <v>10595</v>
      </c>
      <c r="AQ14" s="74">
        <v>10595</v>
      </c>
      <c r="AR14" s="74">
        <v>0</v>
      </c>
      <c r="AS14" s="74">
        <f t="shared" si="22"/>
        <v>614</v>
      </c>
      <c r="AT14" s="74">
        <v>614</v>
      </c>
      <c r="AU14" s="74">
        <v>0</v>
      </c>
      <c r="AV14" s="74">
        <v>0</v>
      </c>
      <c r="AW14" s="74">
        <v>0</v>
      </c>
      <c r="AX14" s="74">
        <f t="shared" si="23"/>
        <v>112001</v>
      </c>
      <c r="AY14" s="74">
        <v>86</v>
      </c>
      <c r="AZ14" s="74">
        <v>111915</v>
      </c>
      <c r="BA14" s="74">
        <v>0</v>
      </c>
      <c r="BB14" s="74">
        <v>0</v>
      </c>
      <c r="BC14" s="74">
        <v>136952</v>
      </c>
      <c r="BD14" s="74">
        <v>0</v>
      </c>
      <c r="BE14" s="74">
        <v>2302</v>
      </c>
      <c r="BF14" s="74">
        <f t="shared" si="24"/>
        <v>171425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110910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12396</v>
      </c>
      <c r="CQ14" s="74">
        <f t="shared" si="40"/>
        <v>169123</v>
      </c>
      <c r="CR14" s="74">
        <f t="shared" si="41"/>
        <v>56508</v>
      </c>
      <c r="CS14" s="74">
        <f t="shared" si="42"/>
        <v>35318</v>
      </c>
      <c r="CT14" s="74">
        <f t="shared" si="43"/>
        <v>10595</v>
      </c>
      <c r="CU14" s="74">
        <f t="shared" si="44"/>
        <v>10595</v>
      </c>
      <c r="CV14" s="74">
        <f t="shared" si="45"/>
        <v>0</v>
      </c>
      <c r="CW14" s="74">
        <f t="shared" si="46"/>
        <v>614</v>
      </c>
      <c r="CX14" s="74">
        <f t="shared" si="47"/>
        <v>614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112001</v>
      </c>
      <c r="DC14" s="74">
        <f t="shared" si="52"/>
        <v>86</v>
      </c>
      <c r="DD14" s="74">
        <f t="shared" si="53"/>
        <v>111915</v>
      </c>
      <c r="DE14" s="74">
        <f t="shared" si="54"/>
        <v>0</v>
      </c>
      <c r="DF14" s="74">
        <f t="shared" si="55"/>
        <v>0</v>
      </c>
      <c r="DG14" s="74">
        <f t="shared" si="56"/>
        <v>247862</v>
      </c>
      <c r="DH14" s="74">
        <f t="shared" si="57"/>
        <v>0</v>
      </c>
      <c r="DI14" s="74">
        <f t="shared" si="58"/>
        <v>2302</v>
      </c>
      <c r="DJ14" s="74">
        <f t="shared" si="59"/>
        <v>171425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418484</v>
      </c>
      <c r="E15" s="74">
        <f t="shared" si="7"/>
        <v>4031</v>
      </c>
      <c r="F15" s="74">
        <v>0</v>
      </c>
      <c r="G15" s="74">
        <v>0</v>
      </c>
      <c r="H15" s="74">
        <v>0</v>
      </c>
      <c r="I15" s="74">
        <v>3985</v>
      </c>
      <c r="J15" s="75" t="s">
        <v>109</v>
      </c>
      <c r="K15" s="74">
        <v>46</v>
      </c>
      <c r="L15" s="74">
        <v>414453</v>
      </c>
      <c r="M15" s="74">
        <f t="shared" si="8"/>
        <v>160894</v>
      </c>
      <c r="N15" s="74">
        <f t="shared" si="9"/>
        <v>8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8</v>
      </c>
      <c r="U15" s="74">
        <v>160886</v>
      </c>
      <c r="V15" s="74">
        <f t="shared" si="10"/>
        <v>579378</v>
      </c>
      <c r="W15" s="74">
        <f t="shared" si="11"/>
        <v>4039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3985</v>
      </c>
      <c r="AB15" s="75" t="s">
        <v>109</v>
      </c>
      <c r="AC15" s="74">
        <f t="shared" si="16"/>
        <v>54</v>
      </c>
      <c r="AD15" s="74">
        <f t="shared" si="17"/>
        <v>575339</v>
      </c>
      <c r="AE15" s="74">
        <f t="shared" si="18"/>
        <v>25557</v>
      </c>
      <c r="AF15" s="74">
        <f t="shared" si="19"/>
        <v>2273</v>
      </c>
      <c r="AG15" s="74">
        <v>2273</v>
      </c>
      <c r="AH15" s="74">
        <v>0</v>
      </c>
      <c r="AI15" s="74">
        <v>0</v>
      </c>
      <c r="AJ15" s="74">
        <v>0</v>
      </c>
      <c r="AK15" s="74">
        <v>23284</v>
      </c>
      <c r="AL15" s="74">
        <v>0</v>
      </c>
      <c r="AM15" s="74">
        <f t="shared" si="20"/>
        <v>137134</v>
      </c>
      <c r="AN15" s="74">
        <f t="shared" si="21"/>
        <v>18307</v>
      </c>
      <c r="AO15" s="74">
        <v>18307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92966</v>
      </c>
      <c r="AX15" s="74">
        <f t="shared" si="23"/>
        <v>25526</v>
      </c>
      <c r="AY15" s="74">
        <v>25039</v>
      </c>
      <c r="AZ15" s="74">
        <v>0</v>
      </c>
      <c r="BA15" s="74">
        <v>0</v>
      </c>
      <c r="BB15" s="74">
        <v>487</v>
      </c>
      <c r="BC15" s="74">
        <v>255793</v>
      </c>
      <c r="BD15" s="74">
        <v>335</v>
      </c>
      <c r="BE15" s="74">
        <v>0</v>
      </c>
      <c r="BF15" s="74">
        <f t="shared" si="24"/>
        <v>162691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9723</v>
      </c>
      <c r="BP15" s="74">
        <f t="shared" si="28"/>
        <v>6102</v>
      </c>
      <c r="BQ15" s="74">
        <v>6102</v>
      </c>
      <c r="BR15" s="74">
        <v>0</v>
      </c>
      <c r="BS15" s="74">
        <v>0</v>
      </c>
      <c r="BT15" s="74">
        <v>0</v>
      </c>
      <c r="BU15" s="74">
        <f t="shared" si="29"/>
        <v>1454</v>
      </c>
      <c r="BV15" s="74">
        <v>1454</v>
      </c>
      <c r="BW15" s="74">
        <v>0</v>
      </c>
      <c r="BX15" s="74">
        <v>0</v>
      </c>
      <c r="BY15" s="74">
        <v>0</v>
      </c>
      <c r="BZ15" s="74">
        <f t="shared" si="30"/>
        <v>2167</v>
      </c>
      <c r="CA15" s="74">
        <v>2167</v>
      </c>
      <c r="CB15" s="74">
        <v>0</v>
      </c>
      <c r="CC15" s="74">
        <v>0</v>
      </c>
      <c r="CD15" s="74">
        <v>0</v>
      </c>
      <c r="CE15" s="74">
        <v>151171</v>
      </c>
      <c r="CF15" s="74">
        <v>0</v>
      </c>
      <c r="CG15" s="74">
        <v>0</v>
      </c>
      <c r="CH15" s="74">
        <f t="shared" si="31"/>
        <v>9723</v>
      </c>
      <c r="CI15" s="74">
        <f t="shared" si="32"/>
        <v>25557</v>
      </c>
      <c r="CJ15" s="74">
        <f t="shared" si="33"/>
        <v>2273</v>
      </c>
      <c r="CK15" s="74">
        <f t="shared" si="34"/>
        <v>2273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23284</v>
      </c>
      <c r="CP15" s="74">
        <f t="shared" si="39"/>
        <v>0</v>
      </c>
      <c r="CQ15" s="74">
        <f t="shared" si="40"/>
        <v>146857</v>
      </c>
      <c r="CR15" s="74">
        <f t="shared" si="41"/>
        <v>24409</v>
      </c>
      <c r="CS15" s="74">
        <f t="shared" si="42"/>
        <v>24409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1454</v>
      </c>
      <c r="CX15" s="74">
        <f t="shared" si="47"/>
        <v>1454</v>
      </c>
      <c r="CY15" s="74">
        <f t="shared" si="48"/>
        <v>0</v>
      </c>
      <c r="CZ15" s="74">
        <f t="shared" si="49"/>
        <v>0</v>
      </c>
      <c r="DA15" s="74">
        <f t="shared" si="50"/>
        <v>92966</v>
      </c>
      <c r="DB15" s="74">
        <f t="shared" si="51"/>
        <v>27693</v>
      </c>
      <c r="DC15" s="74">
        <f t="shared" si="52"/>
        <v>27206</v>
      </c>
      <c r="DD15" s="74">
        <f t="shared" si="53"/>
        <v>0</v>
      </c>
      <c r="DE15" s="74">
        <f t="shared" si="54"/>
        <v>0</v>
      </c>
      <c r="DF15" s="74">
        <f t="shared" si="55"/>
        <v>487</v>
      </c>
      <c r="DG15" s="74">
        <f t="shared" si="56"/>
        <v>406964</v>
      </c>
      <c r="DH15" s="74">
        <f t="shared" si="57"/>
        <v>335</v>
      </c>
      <c r="DI15" s="74">
        <f t="shared" si="58"/>
        <v>0</v>
      </c>
      <c r="DJ15" s="74">
        <f t="shared" si="59"/>
        <v>172414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319261</v>
      </c>
      <c r="E16" s="74">
        <f t="shared" si="7"/>
        <v>60907</v>
      </c>
      <c r="F16" s="74">
        <v>0</v>
      </c>
      <c r="G16" s="74">
        <v>0</v>
      </c>
      <c r="H16" s="74">
        <v>0</v>
      </c>
      <c r="I16" s="74">
        <v>49055</v>
      </c>
      <c r="J16" s="75" t="s">
        <v>109</v>
      </c>
      <c r="K16" s="74">
        <v>11852</v>
      </c>
      <c r="L16" s="74">
        <v>258354</v>
      </c>
      <c r="M16" s="74">
        <f t="shared" si="8"/>
        <v>313019</v>
      </c>
      <c r="N16" s="74">
        <f t="shared" si="9"/>
        <v>139654</v>
      </c>
      <c r="O16" s="74">
        <v>0</v>
      </c>
      <c r="P16" s="74">
        <v>0</v>
      </c>
      <c r="Q16" s="74">
        <v>0</v>
      </c>
      <c r="R16" s="74">
        <v>139654</v>
      </c>
      <c r="S16" s="75" t="s">
        <v>109</v>
      </c>
      <c r="T16" s="74">
        <v>0</v>
      </c>
      <c r="U16" s="74">
        <v>173365</v>
      </c>
      <c r="V16" s="74">
        <f t="shared" si="10"/>
        <v>632280</v>
      </c>
      <c r="W16" s="74">
        <f t="shared" si="11"/>
        <v>200561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188709</v>
      </c>
      <c r="AB16" s="75" t="s">
        <v>109</v>
      </c>
      <c r="AC16" s="74">
        <f t="shared" si="16"/>
        <v>11852</v>
      </c>
      <c r="AD16" s="74">
        <f t="shared" si="17"/>
        <v>431719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/>
      <c r="AL16" s="74">
        <v>11788</v>
      </c>
      <c r="AM16" s="74">
        <f t="shared" si="20"/>
        <v>140995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1071</v>
      </c>
      <c r="AT16" s="74">
        <v>0</v>
      </c>
      <c r="AU16" s="74">
        <v>1071</v>
      </c>
      <c r="AV16" s="74">
        <v>0</v>
      </c>
      <c r="AW16" s="74">
        <v>0</v>
      </c>
      <c r="AX16" s="74">
        <f t="shared" si="23"/>
        <v>139924</v>
      </c>
      <c r="AY16" s="74">
        <v>133988</v>
      </c>
      <c r="AZ16" s="74">
        <v>0</v>
      </c>
      <c r="BA16" s="74">
        <v>5936</v>
      </c>
      <c r="BB16" s="74">
        <v>0</v>
      </c>
      <c r="BC16" s="74">
        <v>122556</v>
      </c>
      <c r="BD16" s="74">
        <v>0</v>
      </c>
      <c r="BE16" s="74">
        <v>43922</v>
      </c>
      <c r="BF16" s="74">
        <f t="shared" si="24"/>
        <v>184917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165018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165018</v>
      </c>
      <c r="CA16" s="74">
        <v>165018</v>
      </c>
      <c r="CB16" s="74">
        <v>0</v>
      </c>
      <c r="CC16" s="74">
        <v>0</v>
      </c>
      <c r="CD16" s="74">
        <v>0</v>
      </c>
      <c r="CE16" s="74">
        <v>109691</v>
      </c>
      <c r="CF16" s="74">
        <v>0</v>
      </c>
      <c r="CG16" s="74">
        <v>38310</v>
      </c>
      <c r="CH16" s="74">
        <f t="shared" si="31"/>
        <v>203328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11788</v>
      </c>
      <c r="CQ16" s="74">
        <f t="shared" si="40"/>
        <v>306013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1071</v>
      </c>
      <c r="CX16" s="74">
        <f t="shared" si="47"/>
        <v>0</v>
      </c>
      <c r="CY16" s="74">
        <f t="shared" si="48"/>
        <v>1071</v>
      </c>
      <c r="CZ16" s="74">
        <f t="shared" si="49"/>
        <v>0</v>
      </c>
      <c r="DA16" s="74">
        <f t="shared" si="50"/>
        <v>0</v>
      </c>
      <c r="DB16" s="74">
        <f t="shared" si="51"/>
        <v>304942</v>
      </c>
      <c r="DC16" s="74">
        <f t="shared" si="52"/>
        <v>299006</v>
      </c>
      <c r="DD16" s="74">
        <f t="shared" si="53"/>
        <v>0</v>
      </c>
      <c r="DE16" s="74">
        <f t="shared" si="54"/>
        <v>5936</v>
      </c>
      <c r="DF16" s="74">
        <f t="shared" si="55"/>
        <v>0</v>
      </c>
      <c r="DG16" s="74">
        <f t="shared" si="56"/>
        <v>232247</v>
      </c>
      <c r="DH16" s="74">
        <f t="shared" si="57"/>
        <v>0</v>
      </c>
      <c r="DI16" s="74">
        <f t="shared" si="58"/>
        <v>82232</v>
      </c>
      <c r="DJ16" s="74">
        <f t="shared" si="59"/>
        <v>388245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235423</v>
      </c>
      <c r="E17" s="74">
        <f t="shared" si="7"/>
        <v>43669</v>
      </c>
      <c r="F17" s="74">
        <v>0</v>
      </c>
      <c r="G17" s="74">
        <v>0</v>
      </c>
      <c r="H17" s="74">
        <v>0</v>
      </c>
      <c r="I17" s="74">
        <v>43669</v>
      </c>
      <c r="J17" s="75" t="s">
        <v>109</v>
      </c>
      <c r="K17" s="74">
        <v>0</v>
      </c>
      <c r="L17" s="74">
        <v>191754</v>
      </c>
      <c r="M17" s="74">
        <f t="shared" si="8"/>
        <v>154452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154452</v>
      </c>
      <c r="V17" s="74">
        <f t="shared" si="10"/>
        <v>389875</v>
      </c>
      <c r="W17" s="74">
        <f t="shared" si="11"/>
        <v>43669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43669</v>
      </c>
      <c r="AB17" s="75" t="s">
        <v>109</v>
      </c>
      <c r="AC17" s="74">
        <f t="shared" si="16"/>
        <v>0</v>
      </c>
      <c r="AD17" s="74">
        <f t="shared" si="17"/>
        <v>346206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11366</v>
      </c>
      <c r="AN17" s="74">
        <f t="shared" si="21"/>
        <v>11366</v>
      </c>
      <c r="AO17" s="74">
        <v>11366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212090</v>
      </c>
      <c r="BD17" s="74">
        <v>0</v>
      </c>
      <c r="BE17" s="74">
        <v>11967</v>
      </c>
      <c r="BF17" s="74">
        <f t="shared" si="24"/>
        <v>23333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11366</v>
      </c>
      <c r="BP17" s="74">
        <f t="shared" si="28"/>
        <v>11366</v>
      </c>
      <c r="BQ17" s="74">
        <v>11366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108482</v>
      </c>
      <c r="CF17" s="74">
        <v>0</v>
      </c>
      <c r="CG17" s="74">
        <v>34604</v>
      </c>
      <c r="CH17" s="74">
        <f t="shared" si="31"/>
        <v>45970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22732</v>
      </c>
      <c r="CR17" s="74">
        <f t="shared" si="41"/>
        <v>22732</v>
      </c>
      <c r="CS17" s="74">
        <f t="shared" si="42"/>
        <v>22732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0</v>
      </c>
      <c r="DC17" s="74">
        <f t="shared" si="52"/>
        <v>0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320572</v>
      </c>
      <c r="DH17" s="74">
        <f t="shared" si="57"/>
        <v>0</v>
      </c>
      <c r="DI17" s="74">
        <f t="shared" si="58"/>
        <v>46571</v>
      </c>
      <c r="DJ17" s="74">
        <f t="shared" si="59"/>
        <v>69303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123287</v>
      </c>
      <c r="E18" s="74">
        <f t="shared" si="7"/>
        <v>19546</v>
      </c>
      <c r="F18" s="74">
        <v>0</v>
      </c>
      <c r="G18" s="74">
        <v>0</v>
      </c>
      <c r="H18" s="74">
        <v>0</v>
      </c>
      <c r="I18" s="74">
        <v>19546</v>
      </c>
      <c r="J18" s="75" t="s">
        <v>109</v>
      </c>
      <c r="K18" s="74">
        <v>0</v>
      </c>
      <c r="L18" s="74">
        <v>103741</v>
      </c>
      <c r="M18" s="74">
        <f t="shared" si="8"/>
        <v>42722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42722</v>
      </c>
      <c r="V18" s="74">
        <f t="shared" si="10"/>
        <v>166009</v>
      </c>
      <c r="W18" s="74">
        <f t="shared" si="11"/>
        <v>19546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19546</v>
      </c>
      <c r="AB18" s="75" t="s">
        <v>109</v>
      </c>
      <c r="AC18" s="74">
        <f t="shared" si="16"/>
        <v>0</v>
      </c>
      <c r="AD18" s="74">
        <f t="shared" si="17"/>
        <v>146463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19546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19546</v>
      </c>
      <c r="AY18" s="74">
        <v>0</v>
      </c>
      <c r="AZ18" s="74">
        <v>0</v>
      </c>
      <c r="BA18" s="74">
        <v>42</v>
      </c>
      <c r="BB18" s="74">
        <v>19504</v>
      </c>
      <c r="BC18" s="74">
        <v>103741</v>
      </c>
      <c r="BD18" s="74">
        <v>0</v>
      </c>
      <c r="BE18" s="74">
        <v>0</v>
      </c>
      <c r="BF18" s="74">
        <f t="shared" si="24"/>
        <v>19546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8330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8330</v>
      </c>
      <c r="CA18" s="74">
        <v>0</v>
      </c>
      <c r="CB18" s="74">
        <v>0</v>
      </c>
      <c r="CC18" s="74">
        <v>0</v>
      </c>
      <c r="CD18" s="74">
        <v>8330</v>
      </c>
      <c r="CE18" s="74">
        <v>34392</v>
      </c>
      <c r="CF18" s="74">
        <v>0</v>
      </c>
      <c r="CG18" s="74">
        <v>0</v>
      </c>
      <c r="CH18" s="74">
        <f t="shared" si="31"/>
        <v>8330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27876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27876</v>
      </c>
      <c r="DC18" s="74">
        <f t="shared" si="52"/>
        <v>0</v>
      </c>
      <c r="DD18" s="74">
        <f t="shared" si="53"/>
        <v>0</v>
      </c>
      <c r="DE18" s="74">
        <f t="shared" si="54"/>
        <v>42</v>
      </c>
      <c r="DF18" s="74">
        <f t="shared" si="55"/>
        <v>27834</v>
      </c>
      <c r="DG18" s="74">
        <f t="shared" si="56"/>
        <v>138133</v>
      </c>
      <c r="DH18" s="74">
        <f t="shared" si="57"/>
        <v>0</v>
      </c>
      <c r="DI18" s="74">
        <f t="shared" si="58"/>
        <v>0</v>
      </c>
      <c r="DJ18" s="74">
        <f t="shared" si="59"/>
        <v>27876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107005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109</v>
      </c>
      <c r="K19" s="74">
        <v>0</v>
      </c>
      <c r="L19" s="74">
        <v>107005</v>
      </c>
      <c r="M19" s="74">
        <f t="shared" si="8"/>
        <v>49838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49838</v>
      </c>
      <c r="V19" s="74">
        <f t="shared" si="10"/>
        <v>156843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109</v>
      </c>
      <c r="AC19" s="74">
        <f t="shared" si="16"/>
        <v>0</v>
      </c>
      <c r="AD19" s="74">
        <f t="shared" si="17"/>
        <v>156843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107005</v>
      </c>
      <c r="BD19" s="74">
        <v>0</v>
      </c>
      <c r="BE19" s="74">
        <v>0</v>
      </c>
      <c r="BF19" s="74">
        <f t="shared" si="24"/>
        <v>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49838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156843</v>
      </c>
      <c r="DH19" s="74">
        <f t="shared" si="57"/>
        <v>0</v>
      </c>
      <c r="DI19" s="74">
        <f t="shared" si="58"/>
        <v>0</v>
      </c>
      <c r="DJ19" s="74">
        <f t="shared" si="59"/>
        <v>0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136026</v>
      </c>
      <c r="E20" s="74">
        <f t="shared" si="7"/>
        <v>14167</v>
      </c>
      <c r="F20" s="74">
        <v>0</v>
      </c>
      <c r="G20" s="74">
        <v>0</v>
      </c>
      <c r="H20" s="74">
        <v>0</v>
      </c>
      <c r="I20" s="74">
        <v>37</v>
      </c>
      <c r="J20" s="75" t="s">
        <v>109</v>
      </c>
      <c r="K20" s="74">
        <v>14130</v>
      </c>
      <c r="L20" s="74">
        <v>121859</v>
      </c>
      <c r="M20" s="74">
        <f t="shared" si="8"/>
        <v>40545</v>
      </c>
      <c r="N20" s="74">
        <f t="shared" si="9"/>
        <v>1</v>
      </c>
      <c r="O20" s="74">
        <v>0</v>
      </c>
      <c r="P20" s="74">
        <v>0</v>
      </c>
      <c r="Q20" s="74">
        <v>0</v>
      </c>
      <c r="R20" s="74">
        <v>1</v>
      </c>
      <c r="S20" s="75" t="s">
        <v>109</v>
      </c>
      <c r="T20" s="74">
        <v>0</v>
      </c>
      <c r="U20" s="74">
        <v>40544</v>
      </c>
      <c r="V20" s="74">
        <f t="shared" si="10"/>
        <v>176571</v>
      </c>
      <c r="W20" s="74">
        <f t="shared" si="11"/>
        <v>14168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38</v>
      </c>
      <c r="AB20" s="75" t="s">
        <v>109</v>
      </c>
      <c r="AC20" s="74">
        <f t="shared" si="16"/>
        <v>14130</v>
      </c>
      <c r="AD20" s="74">
        <f t="shared" si="17"/>
        <v>162403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37252</v>
      </c>
      <c r="AN20" s="74">
        <f t="shared" si="21"/>
        <v>15495</v>
      </c>
      <c r="AO20" s="74">
        <v>15495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21757</v>
      </c>
      <c r="AY20" s="74">
        <v>21467</v>
      </c>
      <c r="AZ20" s="74">
        <v>290</v>
      </c>
      <c r="BA20" s="74">
        <v>0</v>
      </c>
      <c r="BB20" s="74">
        <v>0</v>
      </c>
      <c r="BC20" s="74">
        <v>94581</v>
      </c>
      <c r="BD20" s="74">
        <v>0</v>
      </c>
      <c r="BE20" s="74">
        <v>4193</v>
      </c>
      <c r="BF20" s="74">
        <f t="shared" si="24"/>
        <v>41445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8988</v>
      </c>
      <c r="BP20" s="74">
        <f t="shared" si="28"/>
        <v>7747</v>
      </c>
      <c r="BQ20" s="74">
        <v>7747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1241</v>
      </c>
      <c r="CA20" s="74">
        <v>1241</v>
      </c>
      <c r="CB20" s="74">
        <v>0</v>
      </c>
      <c r="CC20" s="74">
        <v>0</v>
      </c>
      <c r="CD20" s="74">
        <v>0</v>
      </c>
      <c r="CE20" s="74">
        <v>31557</v>
      </c>
      <c r="CF20" s="74">
        <v>0</v>
      </c>
      <c r="CG20" s="74">
        <v>0</v>
      </c>
      <c r="CH20" s="74">
        <f t="shared" si="31"/>
        <v>8988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46240</v>
      </c>
      <c r="CR20" s="74">
        <f t="shared" si="41"/>
        <v>23242</v>
      </c>
      <c r="CS20" s="74">
        <f t="shared" si="42"/>
        <v>23242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22998</v>
      </c>
      <c r="DC20" s="74">
        <f t="shared" si="52"/>
        <v>22708</v>
      </c>
      <c r="DD20" s="74">
        <f t="shared" si="53"/>
        <v>290</v>
      </c>
      <c r="DE20" s="74">
        <f t="shared" si="54"/>
        <v>0</v>
      </c>
      <c r="DF20" s="74">
        <f t="shared" si="55"/>
        <v>0</v>
      </c>
      <c r="DG20" s="74">
        <f t="shared" si="56"/>
        <v>126138</v>
      </c>
      <c r="DH20" s="74">
        <f t="shared" si="57"/>
        <v>0</v>
      </c>
      <c r="DI20" s="74">
        <f t="shared" si="58"/>
        <v>4193</v>
      </c>
      <c r="DJ20" s="74">
        <f t="shared" si="59"/>
        <v>50433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354016</v>
      </c>
      <c r="E21" s="74">
        <f t="shared" si="7"/>
        <v>27334</v>
      </c>
      <c r="F21" s="74">
        <v>0</v>
      </c>
      <c r="G21" s="74">
        <v>0</v>
      </c>
      <c r="H21" s="74">
        <v>0</v>
      </c>
      <c r="I21" s="74">
        <v>27126</v>
      </c>
      <c r="J21" s="75" t="s">
        <v>109</v>
      </c>
      <c r="K21" s="74">
        <v>208</v>
      </c>
      <c r="L21" s="74">
        <v>326682</v>
      </c>
      <c r="M21" s="74">
        <f t="shared" si="8"/>
        <v>106104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106104</v>
      </c>
      <c r="V21" s="74">
        <f t="shared" si="10"/>
        <v>460120</v>
      </c>
      <c r="W21" s="74">
        <f t="shared" si="11"/>
        <v>27334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27126</v>
      </c>
      <c r="AB21" s="75" t="s">
        <v>109</v>
      </c>
      <c r="AC21" s="74">
        <f t="shared" si="16"/>
        <v>208</v>
      </c>
      <c r="AD21" s="74">
        <f t="shared" si="17"/>
        <v>432786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92381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92381</v>
      </c>
      <c r="AY21" s="74">
        <v>92292</v>
      </c>
      <c r="AZ21" s="74">
        <v>43</v>
      </c>
      <c r="BA21" s="74">
        <v>46</v>
      </c>
      <c r="BB21" s="74">
        <v>0</v>
      </c>
      <c r="BC21" s="74">
        <v>259392</v>
      </c>
      <c r="BD21" s="74">
        <v>0</v>
      </c>
      <c r="BE21" s="74">
        <v>2243</v>
      </c>
      <c r="BF21" s="74">
        <f t="shared" si="24"/>
        <v>94624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106104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92381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92381</v>
      </c>
      <c r="DC21" s="74">
        <f t="shared" si="52"/>
        <v>92292</v>
      </c>
      <c r="DD21" s="74">
        <f t="shared" si="53"/>
        <v>43</v>
      </c>
      <c r="DE21" s="74">
        <f t="shared" si="54"/>
        <v>46</v>
      </c>
      <c r="DF21" s="74">
        <f t="shared" si="55"/>
        <v>0</v>
      </c>
      <c r="DG21" s="74">
        <f t="shared" si="56"/>
        <v>365496</v>
      </c>
      <c r="DH21" s="74">
        <f t="shared" si="57"/>
        <v>0</v>
      </c>
      <c r="DI21" s="74">
        <f t="shared" si="58"/>
        <v>2243</v>
      </c>
      <c r="DJ21" s="74">
        <f t="shared" si="59"/>
        <v>94624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64037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109</v>
      </c>
      <c r="K22" s="74">
        <v>0</v>
      </c>
      <c r="L22" s="74">
        <v>64037</v>
      </c>
      <c r="M22" s="74">
        <f t="shared" si="8"/>
        <v>39161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39161</v>
      </c>
      <c r="V22" s="74">
        <f t="shared" si="10"/>
        <v>103198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109</v>
      </c>
      <c r="AC22" s="74">
        <f t="shared" si="16"/>
        <v>0</v>
      </c>
      <c r="AD22" s="74">
        <f t="shared" si="17"/>
        <v>103198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64037</v>
      </c>
      <c r="AN22" s="74">
        <f t="shared" si="21"/>
        <v>11151</v>
      </c>
      <c r="AO22" s="74">
        <v>0</v>
      </c>
      <c r="AP22" s="74">
        <v>11151</v>
      </c>
      <c r="AQ22" s="74">
        <v>0</v>
      </c>
      <c r="AR22" s="74">
        <v>0</v>
      </c>
      <c r="AS22" s="74">
        <f t="shared" si="22"/>
        <v>10727</v>
      </c>
      <c r="AT22" s="74">
        <v>10158</v>
      </c>
      <c r="AU22" s="74">
        <v>569</v>
      </c>
      <c r="AV22" s="74">
        <v>0</v>
      </c>
      <c r="AW22" s="74">
        <v>0</v>
      </c>
      <c r="AX22" s="74">
        <f t="shared" si="23"/>
        <v>42159</v>
      </c>
      <c r="AY22" s="74">
        <v>0</v>
      </c>
      <c r="AZ22" s="74">
        <v>42159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64037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39161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18157</v>
      </c>
      <c r="BV22" s="74">
        <v>0</v>
      </c>
      <c r="BW22" s="74">
        <v>18157</v>
      </c>
      <c r="BX22" s="74">
        <v>0</v>
      </c>
      <c r="BY22" s="74">
        <v>0</v>
      </c>
      <c r="BZ22" s="74">
        <f t="shared" si="30"/>
        <v>21004</v>
      </c>
      <c r="CA22" s="74">
        <v>6626</v>
      </c>
      <c r="CB22" s="74">
        <v>14378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39161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103198</v>
      </c>
      <c r="CR22" s="74">
        <f t="shared" si="41"/>
        <v>11151</v>
      </c>
      <c r="CS22" s="74">
        <f t="shared" si="42"/>
        <v>0</v>
      </c>
      <c r="CT22" s="74">
        <f t="shared" si="43"/>
        <v>11151</v>
      </c>
      <c r="CU22" s="74">
        <f t="shared" si="44"/>
        <v>0</v>
      </c>
      <c r="CV22" s="74">
        <f t="shared" si="45"/>
        <v>0</v>
      </c>
      <c r="CW22" s="74">
        <f t="shared" si="46"/>
        <v>28884</v>
      </c>
      <c r="CX22" s="74">
        <f t="shared" si="47"/>
        <v>10158</v>
      </c>
      <c r="CY22" s="74">
        <f t="shared" si="48"/>
        <v>18726</v>
      </c>
      <c r="CZ22" s="74">
        <f t="shared" si="49"/>
        <v>0</v>
      </c>
      <c r="DA22" s="74">
        <f t="shared" si="50"/>
        <v>0</v>
      </c>
      <c r="DB22" s="74">
        <f t="shared" si="51"/>
        <v>63163</v>
      </c>
      <c r="DC22" s="74">
        <f t="shared" si="52"/>
        <v>6626</v>
      </c>
      <c r="DD22" s="74">
        <f t="shared" si="53"/>
        <v>56537</v>
      </c>
      <c r="DE22" s="74">
        <f t="shared" si="54"/>
        <v>0</v>
      </c>
      <c r="DF22" s="74">
        <f t="shared" si="55"/>
        <v>0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103198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204867</v>
      </c>
      <c r="E23" s="74">
        <f t="shared" si="7"/>
        <v>51183</v>
      </c>
      <c r="F23" s="74">
        <v>0</v>
      </c>
      <c r="G23" s="74">
        <v>0</v>
      </c>
      <c r="H23" s="74">
        <v>0</v>
      </c>
      <c r="I23" s="74">
        <v>45258</v>
      </c>
      <c r="J23" s="75" t="s">
        <v>109</v>
      </c>
      <c r="K23" s="74">
        <v>5925</v>
      </c>
      <c r="L23" s="74">
        <v>153684</v>
      </c>
      <c r="M23" s="74">
        <f t="shared" si="8"/>
        <v>82581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82581</v>
      </c>
      <c r="V23" s="74">
        <f t="shared" si="10"/>
        <v>287448</v>
      </c>
      <c r="W23" s="74">
        <f t="shared" si="11"/>
        <v>51183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45258</v>
      </c>
      <c r="AB23" s="75" t="s">
        <v>109</v>
      </c>
      <c r="AC23" s="74">
        <f t="shared" si="16"/>
        <v>5925</v>
      </c>
      <c r="AD23" s="74">
        <f t="shared" si="17"/>
        <v>236265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8715</v>
      </c>
      <c r="AM23" s="74">
        <f t="shared" si="20"/>
        <v>196152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70815</v>
      </c>
      <c r="AT23" s="74">
        <v>0</v>
      </c>
      <c r="AU23" s="74">
        <v>64973</v>
      </c>
      <c r="AV23" s="74">
        <v>5842</v>
      </c>
      <c r="AW23" s="74">
        <v>0</v>
      </c>
      <c r="AX23" s="74">
        <f t="shared" si="23"/>
        <v>125337</v>
      </c>
      <c r="AY23" s="74">
        <v>59485</v>
      </c>
      <c r="AZ23" s="74">
        <v>51535</v>
      </c>
      <c r="BA23" s="74">
        <v>14317</v>
      </c>
      <c r="BB23" s="74">
        <v>0</v>
      </c>
      <c r="BC23" s="74">
        <v>0</v>
      </c>
      <c r="BD23" s="74">
        <v>0</v>
      </c>
      <c r="BE23" s="74">
        <v>0</v>
      </c>
      <c r="BF23" s="74">
        <f t="shared" si="24"/>
        <v>196152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82581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8715</v>
      </c>
      <c r="CQ23" s="74">
        <f t="shared" si="40"/>
        <v>196152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70815</v>
      </c>
      <c r="CX23" s="74">
        <f t="shared" si="47"/>
        <v>0</v>
      </c>
      <c r="CY23" s="74">
        <f t="shared" si="48"/>
        <v>64973</v>
      </c>
      <c r="CZ23" s="74">
        <f t="shared" si="49"/>
        <v>5842</v>
      </c>
      <c r="DA23" s="74">
        <f t="shared" si="50"/>
        <v>0</v>
      </c>
      <c r="DB23" s="74">
        <f t="shared" si="51"/>
        <v>125337</v>
      </c>
      <c r="DC23" s="74">
        <f t="shared" si="52"/>
        <v>59485</v>
      </c>
      <c r="DD23" s="74">
        <f t="shared" si="53"/>
        <v>51535</v>
      </c>
      <c r="DE23" s="74">
        <f t="shared" si="54"/>
        <v>14317</v>
      </c>
      <c r="DF23" s="74">
        <f t="shared" si="55"/>
        <v>0</v>
      </c>
      <c r="DG23" s="74">
        <f t="shared" si="56"/>
        <v>82581</v>
      </c>
      <c r="DH23" s="74">
        <f t="shared" si="57"/>
        <v>0</v>
      </c>
      <c r="DI23" s="74">
        <f t="shared" si="58"/>
        <v>0</v>
      </c>
      <c r="DJ23" s="74">
        <f t="shared" si="59"/>
        <v>196152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62064</v>
      </c>
      <c r="E24" s="74">
        <f t="shared" si="7"/>
        <v>11204</v>
      </c>
      <c r="F24" s="74">
        <v>0</v>
      </c>
      <c r="G24" s="74">
        <v>0</v>
      </c>
      <c r="H24" s="74">
        <v>0</v>
      </c>
      <c r="I24" s="74">
        <v>11204</v>
      </c>
      <c r="J24" s="75" t="s">
        <v>109</v>
      </c>
      <c r="K24" s="74">
        <v>0</v>
      </c>
      <c r="L24" s="74">
        <v>50860</v>
      </c>
      <c r="M24" s="74">
        <f t="shared" si="8"/>
        <v>45108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45108</v>
      </c>
      <c r="V24" s="74">
        <f t="shared" si="10"/>
        <v>107172</v>
      </c>
      <c r="W24" s="74">
        <f t="shared" si="11"/>
        <v>11204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11204</v>
      </c>
      <c r="AB24" s="75" t="s">
        <v>109</v>
      </c>
      <c r="AC24" s="74">
        <f t="shared" si="16"/>
        <v>0</v>
      </c>
      <c r="AD24" s="74">
        <f t="shared" si="17"/>
        <v>95968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3968</v>
      </c>
      <c r="AM24" s="74">
        <f t="shared" si="20"/>
        <v>29763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29763</v>
      </c>
      <c r="AY24" s="74">
        <v>26721</v>
      </c>
      <c r="AZ24" s="74">
        <v>3042</v>
      </c>
      <c r="BA24" s="74">
        <v>0</v>
      </c>
      <c r="BB24" s="74">
        <v>0</v>
      </c>
      <c r="BC24" s="74">
        <v>28007</v>
      </c>
      <c r="BD24" s="74">
        <v>0</v>
      </c>
      <c r="BE24" s="74">
        <v>326</v>
      </c>
      <c r="BF24" s="74">
        <f t="shared" si="24"/>
        <v>30089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45108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3968</v>
      </c>
      <c r="CQ24" s="74">
        <f t="shared" si="40"/>
        <v>29763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29763</v>
      </c>
      <c r="DC24" s="74">
        <f t="shared" si="52"/>
        <v>26721</v>
      </c>
      <c r="DD24" s="74">
        <f t="shared" si="53"/>
        <v>3042</v>
      </c>
      <c r="DE24" s="74">
        <f t="shared" si="54"/>
        <v>0</v>
      </c>
      <c r="DF24" s="74">
        <f t="shared" si="55"/>
        <v>0</v>
      </c>
      <c r="DG24" s="74">
        <f t="shared" si="56"/>
        <v>73115</v>
      </c>
      <c r="DH24" s="74">
        <f t="shared" si="57"/>
        <v>0</v>
      </c>
      <c r="DI24" s="74">
        <f t="shared" si="58"/>
        <v>326</v>
      </c>
      <c r="DJ24" s="74">
        <f t="shared" si="59"/>
        <v>30089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86570</v>
      </c>
      <c r="E25" s="74">
        <f t="shared" si="7"/>
        <v>19658</v>
      </c>
      <c r="F25" s="74">
        <v>0</v>
      </c>
      <c r="G25" s="74">
        <v>0</v>
      </c>
      <c r="H25" s="74">
        <v>0</v>
      </c>
      <c r="I25" s="74">
        <v>18400</v>
      </c>
      <c r="J25" s="75" t="s">
        <v>109</v>
      </c>
      <c r="K25" s="74">
        <v>1258</v>
      </c>
      <c r="L25" s="74">
        <v>66912</v>
      </c>
      <c r="M25" s="74">
        <f t="shared" si="8"/>
        <v>33441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33441</v>
      </c>
      <c r="V25" s="74">
        <f t="shared" si="10"/>
        <v>120011</v>
      </c>
      <c r="W25" s="74">
        <f t="shared" si="11"/>
        <v>19658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18400</v>
      </c>
      <c r="AB25" s="75" t="s">
        <v>109</v>
      </c>
      <c r="AC25" s="74">
        <f t="shared" si="16"/>
        <v>1258</v>
      </c>
      <c r="AD25" s="74">
        <f t="shared" si="17"/>
        <v>100353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4558</v>
      </c>
      <c r="AM25" s="74">
        <f t="shared" si="20"/>
        <v>36990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36990</v>
      </c>
      <c r="AY25" s="74">
        <v>32333</v>
      </c>
      <c r="AZ25" s="74">
        <v>2535</v>
      </c>
      <c r="BA25" s="74">
        <v>0</v>
      </c>
      <c r="BB25" s="74">
        <v>2122</v>
      </c>
      <c r="BC25" s="74">
        <v>39106</v>
      </c>
      <c r="BD25" s="74">
        <v>0</v>
      </c>
      <c r="BE25" s="74">
        <v>5916</v>
      </c>
      <c r="BF25" s="74">
        <f t="shared" si="24"/>
        <v>42906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1838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1838</v>
      </c>
      <c r="CA25" s="74">
        <v>0</v>
      </c>
      <c r="CB25" s="74">
        <v>1838</v>
      </c>
      <c r="CC25" s="74">
        <v>0</v>
      </c>
      <c r="CD25" s="74">
        <v>0</v>
      </c>
      <c r="CE25" s="74">
        <v>31603</v>
      </c>
      <c r="CF25" s="74">
        <v>0</v>
      </c>
      <c r="CG25" s="74">
        <v>0</v>
      </c>
      <c r="CH25" s="74">
        <f t="shared" si="31"/>
        <v>1838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4558</v>
      </c>
      <c r="CQ25" s="74">
        <f t="shared" si="40"/>
        <v>38828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38828</v>
      </c>
      <c r="DC25" s="74">
        <f t="shared" si="52"/>
        <v>32333</v>
      </c>
      <c r="DD25" s="74">
        <f t="shared" si="53"/>
        <v>4373</v>
      </c>
      <c r="DE25" s="74">
        <f t="shared" si="54"/>
        <v>0</v>
      </c>
      <c r="DF25" s="74">
        <f t="shared" si="55"/>
        <v>2122</v>
      </c>
      <c r="DG25" s="74">
        <f t="shared" si="56"/>
        <v>70709</v>
      </c>
      <c r="DH25" s="74">
        <f t="shared" si="57"/>
        <v>0</v>
      </c>
      <c r="DI25" s="74">
        <f t="shared" si="58"/>
        <v>5916</v>
      </c>
      <c r="DJ25" s="74">
        <f t="shared" si="59"/>
        <v>44744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226846</v>
      </c>
      <c r="E26" s="74">
        <f t="shared" si="7"/>
        <v>44213</v>
      </c>
      <c r="F26" s="74">
        <v>0</v>
      </c>
      <c r="G26" s="74">
        <v>0</v>
      </c>
      <c r="H26" s="74">
        <v>0</v>
      </c>
      <c r="I26" s="74">
        <v>38018</v>
      </c>
      <c r="J26" s="75" t="s">
        <v>109</v>
      </c>
      <c r="K26" s="74">
        <v>6195</v>
      </c>
      <c r="L26" s="74">
        <v>182633</v>
      </c>
      <c r="M26" s="74">
        <f t="shared" si="8"/>
        <v>200735</v>
      </c>
      <c r="N26" s="74">
        <f t="shared" si="9"/>
        <v>33395</v>
      </c>
      <c r="O26" s="74">
        <v>0</v>
      </c>
      <c r="P26" s="74">
        <v>0</v>
      </c>
      <c r="Q26" s="74">
        <v>0</v>
      </c>
      <c r="R26" s="74">
        <v>33394</v>
      </c>
      <c r="S26" s="75" t="s">
        <v>109</v>
      </c>
      <c r="T26" s="74">
        <v>1</v>
      </c>
      <c r="U26" s="74">
        <v>167340</v>
      </c>
      <c r="V26" s="74">
        <f t="shared" si="10"/>
        <v>427581</v>
      </c>
      <c r="W26" s="74">
        <f t="shared" si="11"/>
        <v>77608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71412</v>
      </c>
      <c r="AB26" s="75" t="s">
        <v>109</v>
      </c>
      <c r="AC26" s="74">
        <f t="shared" si="16"/>
        <v>6196</v>
      </c>
      <c r="AD26" s="74">
        <f t="shared" si="17"/>
        <v>349973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10625</v>
      </c>
      <c r="AM26" s="74">
        <f t="shared" si="20"/>
        <v>112354</v>
      </c>
      <c r="AN26" s="74">
        <f t="shared" si="21"/>
        <v>33474</v>
      </c>
      <c r="AO26" s="74">
        <v>33474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78880</v>
      </c>
      <c r="AY26" s="74">
        <v>70811</v>
      </c>
      <c r="AZ26" s="74">
        <v>8069</v>
      </c>
      <c r="BA26" s="74">
        <v>0</v>
      </c>
      <c r="BB26" s="74">
        <v>0</v>
      </c>
      <c r="BC26" s="74">
        <v>85253</v>
      </c>
      <c r="BD26" s="74">
        <v>0</v>
      </c>
      <c r="BE26" s="74">
        <v>18614</v>
      </c>
      <c r="BF26" s="74">
        <f t="shared" si="24"/>
        <v>130968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68594</v>
      </c>
      <c r="BP26" s="74">
        <f t="shared" si="28"/>
        <v>37265</v>
      </c>
      <c r="BQ26" s="74">
        <v>37265</v>
      </c>
      <c r="BR26" s="74">
        <v>0</v>
      </c>
      <c r="BS26" s="74">
        <v>0</v>
      </c>
      <c r="BT26" s="74">
        <v>0</v>
      </c>
      <c r="BU26" s="74">
        <f t="shared" si="29"/>
        <v>15748</v>
      </c>
      <c r="BV26" s="74">
        <v>0</v>
      </c>
      <c r="BW26" s="74">
        <v>15748</v>
      </c>
      <c r="BX26" s="74">
        <v>0</v>
      </c>
      <c r="BY26" s="74">
        <v>0</v>
      </c>
      <c r="BZ26" s="74">
        <f t="shared" si="30"/>
        <v>15581</v>
      </c>
      <c r="CA26" s="74">
        <v>0</v>
      </c>
      <c r="CB26" s="74">
        <v>15052</v>
      </c>
      <c r="CC26" s="74">
        <v>0</v>
      </c>
      <c r="CD26" s="74">
        <v>529</v>
      </c>
      <c r="CE26" s="74">
        <v>111571</v>
      </c>
      <c r="CF26" s="74">
        <v>0</v>
      </c>
      <c r="CG26" s="74">
        <v>20570</v>
      </c>
      <c r="CH26" s="74">
        <f t="shared" si="31"/>
        <v>89164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10625</v>
      </c>
      <c r="CQ26" s="74">
        <f t="shared" si="40"/>
        <v>180948</v>
      </c>
      <c r="CR26" s="74">
        <f t="shared" si="41"/>
        <v>70739</v>
      </c>
      <c r="CS26" s="74">
        <f t="shared" si="42"/>
        <v>70739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15748</v>
      </c>
      <c r="CX26" s="74">
        <f t="shared" si="47"/>
        <v>0</v>
      </c>
      <c r="CY26" s="74">
        <f t="shared" si="48"/>
        <v>15748</v>
      </c>
      <c r="CZ26" s="74">
        <f t="shared" si="49"/>
        <v>0</v>
      </c>
      <c r="DA26" s="74">
        <f t="shared" si="50"/>
        <v>0</v>
      </c>
      <c r="DB26" s="74">
        <f t="shared" si="51"/>
        <v>94461</v>
      </c>
      <c r="DC26" s="74">
        <f t="shared" si="52"/>
        <v>70811</v>
      </c>
      <c r="DD26" s="74">
        <f t="shared" si="53"/>
        <v>23121</v>
      </c>
      <c r="DE26" s="74">
        <f t="shared" si="54"/>
        <v>0</v>
      </c>
      <c r="DF26" s="74">
        <f t="shared" si="55"/>
        <v>529</v>
      </c>
      <c r="DG26" s="74">
        <f t="shared" si="56"/>
        <v>196824</v>
      </c>
      <c r="DH26" s="74">
        <f t="shared" si="57"/>
        <v>0</v>
      </c>
      <c r="DI26" s="74">
        <f t="shared" si="58"/>
        <v>39184</v>
      </c>
      <c r="DJ26" s="74">
        <f t="shared" si="59"/>
        <v>220132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93629</v>
      </c>
      <c r="E27" s="74">
        <f t="shared" si="7"/>
        <v>16480</v>
      </c>
      <c r="F27" s="74">
        <v>0</v>
      </c>
      <c r="G27" s="74">
        <v>0</v>
      </c>
      <c r="H27" s="74">
        <v>0</v>
      </c>
      <c r="I27" s="74">
        <v>16190</v>
      </c>
      <c r="J27" s="75" t="s">
        <v>109</v>
      </c>
      <c r="K27" s="74">
        <v>290</v>
      </c>
      <c r="L27" s="74">
        <v>77149</v>
      </c>
      <c r="M27" s="74">
        <f t="shared" si="8"/>
        <v>52142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52142</v>
      </c>
      <c r="V27" s="74">
        <f t="shared" si="10"/>
        <v>145771</v>
      </c>
      <c r="W27" s="74">
        <f t="shared" si="11"/>
        <v>16480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16190</v>
      </c>
      <c r="AB27" s="75" t="s">
        <v>109</v>
      </c>
      <c r="AC27" s="74">
        <f t="shared" si="16"/>
        <v>290</v>
      </c>
      <c r="AD27" s="74">
        <f t="shared" si="17"/>
        <v>129291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4914</v>
      </c>
      <c r="AM27" s="74">
        <f t="shared" si="20"/>
        <v>57093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1297</v>
      </c>
      <c r="AT27" s="74">
        <v>0</v>
      </c>
      <c r="AU27" s="74">
        <v>1297</v>
      </c>
      <c r="AV27" s="74">
        <v>0</v>
      </c>
      <c r="AW27" s="74">
        <v>0</v>
      </c>
      <c r="AX27" s="74">
        <f t="shared" si="23"/>
        <v>55796</v>
      </c>
      <c r="AY27" s="74">
        <v>55690</v>
      </c>
      <c r="AZ27" s="74">
        <v>106</v>
      </c>
      <c r="BA27" s="74">
        <v>0</v>
      </c>
      <c r="BB27" s="74">
        <v>0</v>
      </c>
      <c r="BC27" s="74">
        <v>31622</v>
      </c>
      <c r="BD27" s="74">
        <v>0</v>
      </c>
      <c r="BE27" s="74">
        <v>0</v>
      </c>
      <c r="BF27" s="74">
        <f t="shared" si="24"/>
        <v>57093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52128</v>
      </c>
      <c r="CF27" s="74">
        <v>0</v>
      </c>
      <c r="CG27" s="74">
        <v>14</v>
      </c>
      <c r="CH27" s="74">
        <f t="shared" si="31"/>
        <v>14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4914</v>
      </c>
      <c r="CQ27" s="74">
        <f t="shared" si="40"/>
        <v>57093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1297</v>
      </c>
      <c r="CX27" s="74">
        <f t="shared" si="47"/>
        <v>0</v>
      </c>
      <c r="CY27" s="74">
        <f t="shared" si="48"/>
        <v>1297</v>
      </c>
      <c r="CZ27" s="74">
        <f t="shared" si="49"/>
        <v>0</v>
      </c>
      <c r="DA27" s="74">
        <f t="shared" si="50"/>
        <v>0</v>
      </c>
      <c r="DB27" s="74">
        <f t="shared" si="51"/>
        <v>55796</v>
      </c>
      <c r="DC27" s="74">
        <f t="shared" si="52"/>
        <v>55690</v>
      </c>
      <c r="DD27" s="74">
        <f t="shared" si="53"/>
        <v>106</v>
      </c>
      <c r="DE27" s="74">
        <f t="shared" si="54"/>
        <v>0</v>
      </c>
      <c r="DF27" s="74">
        <f t="shared" si="55"/>
        <v>0</v>
      </c>
      <c r="DG27" s="74">
        <f t="shared" si="56"/>
        <v>83750</v>
      </c>
      <c r="DH27" s="74">
        <f t="shared" si="57"/>
        <v>0</v>
      </c>
      <c r="DI27" s="74">
        <f t="shared" si="58"/>
        <v>14</v>
      </c>
      <c r="DJ27" s="74">
        <f t="shared" si="59"/>
        <v>57107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150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151</v>
      </c>
      <c r="B2" s="147" t="s">
        <v>152</v>
      </c>
      <c r="C2" s="150" t="s">
        <v>153</v>
      </c>
      <c r="D2" s="131" t="s">
        <v>154</v>
      </c>
      <c r="E2" s="78"/>
      <c r="F2" s="78"/>
      <c r="G2" s="78"/>
      <c r="H2" s="78"/>
      <c r="I2" s="78"/>
      <c r="J2" s="78"/>
      <c r="K2" s="78"/>
      <c r="L2" s="79"/>
      <c r="M2" s="131" t="s">
        <v>155</v>
      </c>
      <c r="N2" s="78"/>
      <c r="O2" s="78"/>
      <c r="P2" s="78"/>
      <c r="Q2" s="78"/>
      <c r="R2" s="78"/>
      <c r="S2" s="78"/>
      <c r="T2" s="78"/>
      <c r="U2" s="79"/>
      <c r="V2" s="131" t="s">
        <v>156</v>
      </c>
      <c r="W2" s="78"/>
      <c r="X2" s="78"/>
      <c r="Y2" s="78"/>
      <c r="Z2" s="78"/>
      <c r="AA2" s="78"/>
      <c r="AB2" s="78"/>
      <c r="AC2" s="78"/>
      <c r="AD2" s="79"/>
      <c r="AE2" s="132" t="s">
        <v>157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160</v>
      </c>
      <c r="E3" s="83"/>
      <c r="F3" s="83"/>
      <c r="G3" s="83"/>
      <c r="H3" s="83"/>
      <c r="I3" s="83"/>
      <c r="J3" s="83"/>
      <c r="K3" s="83"/>
      <c r="L3" s="84"/>
      <c r="M3" s="133" t="s">
        <v>160</v>
      </c>
      <c r="N3" s="83"/>
      <c r="O3" s="83"/>
      <c r="P3" s="83"/>
      <c r="Q3" s="83"/>
      <c r="R3" s="83"/>
      <c r="S3" s="83"/>
      <c r="T3" s="83"/>
      <c r="U3" s="84"/>
      <c r="V3" s="133" t="s">
        <v>161</v>
      </c>
      <c r="W3" s="83"/>
      <c r="X3" s="83"/>
      <c r="Y3" s="83"/>
      <c r="Z3" s="83"/>
      <c r="AA3" s="83"/>
      <c r="AB3" s="83"/>
      <c r="AC3" s="83"/>
      <c r="AD3" s="84"/>
      <c r="AE3" s="134" t="s">
        <v>162</v>
      </c>
      <c r="AF3" s="80"/>
      <c r="AG3" s="80"/>
      <c r="AH3" s="80"/>
      <c r="AI3" s="80"/>
      <c r="AJ3" s="80"/>
      <c r="AK3" s="80"/>
      <c r="AL3" s="85"/>
      <c r="AM3" s="81" t="s">
        <v>163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164</v>
      </c>
      <c r="BG3" s="134" t="s">
        <v>165</v>
      </c>
      <c r="BH3" s="80"/>
      <c r="BI3" s="80"/>
      <c r="BJ3" s="80"/>
      <c r="BK3" s="80"/>
      <c r="BL3" s="80"/>
      <c r="BM3" s="80"/>
      <c r="BN3" s="85"/>
      <c r="BO3" s="81" t="s">
        <v>163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166</v>
      </c>
      <c r="CH3" s="90" t="s">
        <v>156</v>
      </c>
      <c r="CI3" s="134" t="s">
        <v>165</v>
      </c>
      <c r="CJ3" s="80"/>
      <c r="CK3" s="80"/>
      <c r="CL3" s="80"/>
      <c r="CM3" s="80"/>
      <c r="CN3" s="80"/>
      <c r="CO3" s="80"/>
      <c r="CP3" s="85"/>
      <c r="CQ3" s="81" t="s">
        <v>167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156</v>
      </c>
    </row>
    <row r="4" spans="1:114" s="55" customFormat="1" ht="13.5" customHeight="1">
      <c r="A4" s="148"/>
      <c r="B4" s="148"/>
      <c r="C4" s="151"/>
      <c r="D4" s="68"/>
      <c r="E4" s="133" t="s">
        <v>168</v>
      </c>
      <c r="F4" s="91"/>
      <c r="G4" s="91"/>
      <c r="H4" s="91"/>
      <c r="I4" s="91"/>
      <c r="J4" s="91"/>
      <c r="K4" s="92"/>
      <c r="L4" s="124" t="s">
        <v>169</v>
      </c>
      <c r="M4" s="68"/>
      <c r="N4" s="133" t="s">
        <v>170</v>
      </c>
      <c r="O4" s="91"/>
      <c r="P4" s="91"/>
      <c r="Q4" s="91"/>
      <c r="R4" s="91"/>
      <c r="S4" s="91"/>
      <c r="T4" s="92"/>
      <c r="U4" s="124" t="s">
        <v>171</v>
      </c>
      <c r="V4" s="68"/>
      <c r="W4" s="133" t="s">
        <v>170</v>
      </c>
      <c r="X4" s="91"/>
      <c r="Y4" s="91"/>
      <c r="Z4" s="91"/>
      <c r="AA4" s="91"/>
      <c r="AB4" s="91"/>
      <c r="AC4" s="92"/>
      <c r="AD4" s="124" t="s">
        <v>169</v>
      </c>
      <c r="AE4" s="90" t="s">
        <v>172</v>
      </c>
      <c r="AF4" s="95" t="s">
        <v>173</v>
      </c>
      <c r="AG4" s="89"/>
      <c r="AH4" s="93"/>
      <c r="AI4" s="80"/>
      <c r="AJ4" s="94"/>
      <c r="AK4" s="135" t="s">
        <v>174</v>
      </c>
      <c r="AL4" s="145" t="s">
        <v>175</v>
      </c>
      <c r="AM4" s="90" t="s">
        <v>164</v>
      </c>
      <c r="AN4" s="134" t="s">
        <v>176</v>
      </c>
      <c r="AO4" s="87"/>
      <c r="AP4" s="87"/>
      <c r="AQ4" s="87"/>
      <c r="AR4" s="88"/>
      <c r="AS4" s="134" t="s">
        <v>177</v>
      </c>
      <c r="AT4" s="80"/>
      <c r="AU4" s="80"/>
      <c r="AV4" s="94"/>
      <c r="AW4" s="95" t="s">
        <v>178</v>
      </c>
      <c r="AX4" s="134" t="s">
        <v>179</v>
      </c>
      <c r="AY4" s="86"/>
      <c r="AZ4" s="87"/>
      <c r="BA4" s="87"/>
      <c r="BB4" s="88"/>
      <c r="BC4" s="95" t="s">
        <v>2</v>
      </c>
      <c r="BD4" s="95" t="s">
        <v>180</v>
      </c>
      <c r="BE4" s="90"/>
      <c r="BF4" s="90"/>
      <c r="BG4" s="90" t="s">
        <v>181</v>
      </c>
      <c r="BH4" s="95" t="s">
        <v>182</v>
      </c>
      <c r="BI4" s="89"/>
      <c r="BJ4" s="93"/>
      <c r="BK4" s="80"/>
      <c r="BL4" s="94"/>
      <c r="BM4" s="135" t="s">
        <v>183</v>
      </c>
      <c r="BN4" s="145" t="s">
        <v>175</v>
      </c>
      <c r="BO4" s="90" t="s">
        <v>164</v>
      </c>
      <c r="BP4" s="134" t="s">
        <v>184</v>
      </c>
      <c r="BQ4" s="87"/>
      <c r="BR4" s="87"/>
      <c r="BS4" s="87"/>
      <c r="BT4" s="88"/>
      <c r="BU4" s="134" t="s">
        <v>185</v>
      </c>
      <c r="BV4" s="80"/>
      <c r="BW4" s="80"/>
      <c r="BX4" s="94"/>
      <c r="BY4" s="95" t="s">
        <v>186</v>
      </c>
      <c r="BZ4" s="134" t="s">
        <v>187</v>
      </c>
      <c r="CA4" s="96"/>
      <c r="CB4" s="96"/>
      <c r="CC4" s="97"/>
      <c r="CD4" s="88"/>
      <c r="CE4" s="95" t="s">
        <v>2</v>
      </c>
      <c r="CF4" s="95" t="s">
        <v>180</v>
      </c>
      <c r="CG4" s="90"/>
      <c r="CH4" s="90"/>
      <c r="CI4" s="90" t="s">
        <v>164</v>
      </c>
      <c r="CJ4" s="95" t="s">
        <v>188</v>
      </c>
      <c r="CK4" s="89"/>
      <c r="CL4" s="93"/>
      <c r="CM4" s="80"/>
      <c r="CN4" s="94"/>
      <c r="CO4" s="135" t="s">
        <v>189</v>
      </c>
      <c r="CP4" s="145" t="s">
        <v>190</v>
      </c>
      <c r="CQ4" s="90" t="s">
        <v>164</v>
      </c>
      <c r="CR4" s="134" t="s">
        <v>184</v>
      </c>
      <c r="CS4" s="87"/>
      <c r="CT4" s="87"/>
      <c r="CU4" s="87"/>
      <c r="CV4" s="88"/>
      <c r="CW4" s="134" t="s">
        <v>191</v>
      </c>
      <c r="CX4" s="80"/>
      <c r="CY4" s="80"/>
      <c r="CZ4" s="94"/>
      <c r="DA4" s="95" t="s">
        <v>178</v>
      </c>
      <c r="DB4" s="134" t="s">
        <v>192</v>
      </c>
      <c r="DC4" s="87"/>
      <c r="DD4" s="87"/>
      <c r="DE4" s="87"/>
      <c r="DF4" s="88"/>
      <c r="DG4" s="95" t="s">
        <v>193</v>
      </c>
      <c r="DH4" s="95" t="s">
        <v>180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164</v>
      </c>
      <c r="F5" s="123" t="s">
        <v>194</v>
      </c>
      <c r="G5" s="123" t="s">
        <v>195</v>
      </c>
      <c r="H5" s="123" t="s">
        <v>196</v>
      </c>
      <c r="I5" s="123" t="s">
        <v>197</v>
      </c>
      <c r="J5" s="123" t="s">
        <v>3</v>
      </c>
      <c r="K5" s="123" t="s">
        <v>198</v>
      </c>
      <c r="L5" s="67"/>
      <c r="M5" s="68"/>
      <c r="N5" s="125" t="s">
        <v>164</v>
      </c>
      <c r="O5" s="123" t="s">
        <v>194</v>
      </c>
      <c r="P5" s="123" t="s">
        <v>199</v>
      </c>
      <c r="Q5" s="123" t="s">
        <v>200</v>
      </c>
      <c r="R5" s="123" t="s">
        <v>201</v>
      </c>
      <c r="S5" s="123" t="s">
        <v>202</v>
      </c>
      <c r="T5" s="123" t="s">
        <v>4</v>
      </c>
      <c r="U5" s="67"/>
      <c r="V5" s="68"/>
      <c r="W5" s="125" t="s">
        <v>164</v>
      </c>
      <c r="X5" s="123" t="s">
        <v>194</v>
      </c>
      <c r="Y5" s="123" t="s">
        <v>195</v>
      </c>
      <c r="Z5" s="123" t="s">
        <v>203</v>
      </c>
      <c r="AA5" s="123" t="s">
        <v>197</v>
      </c>
      <c r="AB5" s="123" t="s">
        <v>3</v>
      </c>
      <c r="AC5" s="123" t="s">
        <v>4</v>
      </c>
      <c r="AD5" s="67"/>
      <c r="AE5" s="90"/>
      <c r="AF5" s="90" t="s">
        <v>164</v>
      </c>
      <c r="AG5" s="135" t="s">
        <v>204</v>
      </c>
      <c r="AH5" s="135" t="s">
        <v>205</v>
      </c>
      <c r="AI5" s="135" t="s">
        <v>206</v>
      </c>
      <c r="AJ5" s="135" t="s">
        <v>4</v>
      </c>
      <c r="AK5" s="98"/>
      <c r="AL5" s="146"/>
      <c r="AM5" s="90"/>
      <c r="AN5" s="90" t="s">
        <v>164</v>
      </c>
      <c r="AO5" s="90" t="s">
        <v>207</v>
      </c>
      <c r="AP5" s="90" t="s">
        <v>208</v>
      </c>
      <c r="AQ5" s="90" t="s">
        <v>209</v>
      </c>
      <c r="AR5" s="90" t="s">
        <v>210</v>
      </c>
      <c r="AS5" s="90" t="s">
        <v>164</v>
      </c>
      <c r="AT5" s="95" t="s">
        <v>211</v>
      </c>
      <c r="AU5" s="95" t="s">
        <v>212</v>
      </c>
      <c r="AV5" s="95" t="s">
        <v>213</v>
      </c>
      <c r="AW5" s="90"/>
      <c r="AX5" s="90" t="s">
        <v>214</v>
      </c>
      <c r="AY5" s="95" t="s">
        <v>215</v>
      </c>
      <c r="AZ5" s="95" t="s">
        <v>212</v>
      </c>
      <c r="BA5" s="95" t="s">
        <v>216</v>
      </c>
      <c r="BB5" s="95" t="s">
        <v>4</v>
      </c>
      <c r="BC5" s="90"/>
      <c r="BD5" s="90"/>
      <c r="BE5" s="90"/>
      <c r="BF5" s="90"/>
      <c r="BG5" s="90"/>
      <c r="BH5" s="90" t="s">
        <v>181</v>
      </c>
      <c r="BI5" s="135" t="s">
        <v>217</v>
      </c>
      <c r="BJ5" s="135" t="s">
        <v>218</v>
      </c>
      <c r="BK5" s="135" t="s">
        <v>219</v>
      </c>
      <c r="BL5" s="135" t="s">
        <v>4</v>
      </c>
      <c r="BM5" s="98"/>
      <c r="BN5" s="146"/>
      <c r="BO5" s="90"/>
      <c r="BP5" s="90" t="s">
        <v>164</v>
      </c>
      <c r="BQ5" s="90" t="s">
        <v>220</v>
      </c>
      <c r="BR5" s="90" t="s">
        <v>221</v>
      </c>
      <c r="BS5" s="90" t="s">
        <v>222</v>
      </c>
      <c r="BT5" s="90" t="s">
        <v>223</v>
      </c>
      <c r="BU5" s="90" t="s">
        <v>164</v>
      </c>
      <c r="BV5" s="95" t="s">
        <v>211</v>
      </c>
      <c r="BW5" s="95" t="s">
        <v>224</v>
      </c>
      <c r="BX5" s="95" t="s">
        <v>225</v>
      </c>
      <c r="BY5" s="90"/>
      <c r="BZ5" s="90" t="s">
        <v>181</v>
      </c>
      <c r="CA5" s="95" t="s">
        <v>211</v>
      </c>
      <c r="CB5" s="95" t="s">
        <v>212</v>
      </c>
      <c r="CC5" s="95" t="s">
        <v>216</v>
      </c>
      <c r="CD5" s="95" t="s">
        <v>226</v>
      </c>
      <c r="CE5" s="90"/>
      <c r="CF5" s="90"/>
      <c r="CG5" s="90"/>
      <c r="CH5" s="90"/>
      <c r="CI5" s="90"/>
      <c r="CJ5" s="90" t="s">
        <v>214</v>
      </c>
      <c r="CK5" s="135" t="s">
        <v>204</v>
      </c>
      <c r="CL5" s="135" t="s">
        <v>227</v>
      </c>
      <c r="CM5" s="135" t="s">
        <v>219</v>
      </c>
      <c r="CN5" s="135" t="s">
        <v>4</v>
      </c>
      <c r="CO5" s="98"/>
      <c r="CP5" s="146"/>
      <c r="CQ5" s="90"/>
      <c r="CR5" s="90" t="s">
        <v>164</v>
      </c>
      <c r="CS5" s="90" t="s">
        <v>207</v>
      </c>
      <c r="CT5" s="90" t="s">
        <v>228</v>
      </c>
      <c r="CU5" s="90" t="s">
        <v>229</v>
      </c>
      <c r="CV5" s="90" t="s">
        <v>223</v>
      </c>
      <c r="CW5" s="90" t="s">
        <v>164</v>
      </c>
      <c r="CX5" s="95" t="s">
        <v>211</v>
      </c>
      <c r="CY5" s="95" t="s">
        <v>212</v>
      </c>
      <c r="CZ5" s="95" t="s">
        <v>216</v>
      </c>
      <c r="DA5" s="90"/>
      <c r="DB5" s="90" t="s">
        <v>164</v>
      </c>
      <c r="DC5" s="95" t="s">
        <v>211</v>
      </c>
      <c r="DD5" s="95" t="s">
        <v>212</v>
      </c>
      <c r="DE5" s="95" t="s">
        <v>216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230</v>
      </c>
      <c r="E6" s="99" t="s">
        <v>230</v>
      </c>
      <c r="F6" s="100" t="s">
        <v>230</v>
      </c>
      <c r="G6" s="100" t="s">
        <v>230</v>
      </c>
      <c r="H6" s="100" t="s">
        <v>230</v>
      </c>
      <c r="I6" s="100" t="s">
        <v>230</v>
      </c>
      <c r="J6" s="100" t="s">
        <v>230</v>
      </c>
      <c r="K6" s="100" t="s">
        <v>230</v>
      </c>
      <c r="L6" s="100" t="s">
        <v>230</v>
      </c>
      <c r="M6" s="99" t="s">
        <v>230</v>
      </c>
      <c r="N6" s="99" t="s">
        <v>230</v>
      </c>
      <c r="O6" s="100" t="s">
        <v>230</v>
      </c>
      <c r="P6" s="100" t="s">
        <v>230</v>
      </c>
      <c r="Q6" s="100" t="s">
        <v>230</v>
      </c>
      <c r="R6" s="100" t="s">
        <v>230</v>
      </c>
      <c r="S6" s="100" t="s">
        <v>230</v>
      </c>
      <c r="T6" s="100" t="s">
        <v>230</v>
      </c>
      <c r="U6" s="100" t="s">
        <v>230</v>
      </c>
      <c r="V6" s="99" t="s">
        <v>230</v>
      </c>
      <c r="W6" s="99" t="s">
        <v>230</v>
      </c>
      <c r="X6" s="100" t="s">
        <v>230</v>
      </c>
      <c r="Y6" s="100" t="s">
        <v>230</v>
      </c>
      <c r="Z6" s="100" t="s">
        <v>230</v>
      </c>
      <c r="AA6" s="100" t="s">
        <v>230</v>
      </c>
      <c r="AB6" s="100" t="s">
        <v>230</v>
      </c>
      <c r="AC6" s="100" t="s">
        <v>230</v>
      </c>
      <c r="AD6" s="100" t="s">
        <v>230</v>
      </c>
      <c r="AE6" s="101" t="s">
        <v>230</v>
      </c>
      <c r="AF6" s="101" t="s">
        <v>230</v>
      </c>
      <c r="AG6" s="102" t="s">
        <v>230</v>
      </c>
      <c r="AH6" s="102" t="s">
        <v>230</v>
      </c>
      <c r="AI6" s="102" t="s">
        <v>230</v>
      </c>
      <c r="AJ6" s="102" t="s">
        <v>230</v>
      </c>
      <c r="AK6" s="102" t="s">
        <v>230</v>
      </c>
      <c r="AL6" s="102" t="s">
        <v>230</v>
      </c>
      <c r="AM6" s="101" t="s">
        <v>230</v>
      </c>
      <c r="AN6" s="101" t="s">
        <v>230</v>
      </c>
      <c r="AO6" s="101" t="s">
        <v>230</v>
      </c>
      <c r="AP6" s="101" t="s">
        <v>230</v>
      </c>
      <c r="AQ6" s="101" t="s">
        <v>230</v>
      </c>
      <c r="AR6" s="101" t="s">
        <v>230</v>
      </c>
      <c r="AS6" s="101" t="s">
        <v>230</v>
      </c>
      <c r="AT6" s="101" t="s">
        <v>230</v>
      </c>
      <c r="AU6" s="101" t="s">
        <v>230</v>
      </c>
      <c r="AV6" s="101" t="s">
        <v>230</v>
      </c>
      <c r="AW6" s="101" t="s">
        <v>230</v>
      </c>
      <c r="AX6" s="101" t="s">
        <v>230</v>
      </c>
      <c r="AY6" s="101" t="s">
        <v>230</v>
      </c>
      <c r="AZ6" s="101" t="s">
        <v>230</v>
      </c>
      <c r="BA6" s="101" t="s">
        <v>230</v>
      </c>
      <c r="BB6" s="101" t="s">
        <v>230</v>
      </c>
      <c r="BC6" s="101" t="s">
        <v>230</v>
      </c>
      <c r="BD6" s="101" t="s">
        <v>230</v>
      </c>
      <c r="BE6" s="101" t="s">
        <v>230</v>
      </c>
      <c r="BF6" s="101" t="s">
        <v>230</v>
      </c>
      <c r="BG6" s="101" t="s">
        <v>230</v>
      </c>
      <c r="BH6" s="101" t="s">
        <v>230</v>
      </c>
      <c r="BI6" s="102" t="s">
        <v>230</v>
      </c>
      <c r="BJ6" s="102" t="s">
        <v>230</v>
      </c>
      <c r="BK6" s="102" t="s">
        <v>230</v>
      </c>
      <c r="BL6" s="102" t="s">
        <v>230</v>
      </c>
      <c r="BM6" s="102" t="s">
        <v>230</v>
      </c>
      <c r="BN6" s="102" t="s">
        <v>230</v>
      </c>
      <c r="BO6" s="101" t="s">
        <v>230</v>
      </c>
      <c r="BP6" s="101" t="s">
        <v>230</v>
      </c>
      <c r="BQ6" s="101" t="s">
        <v>230</v>
      </c>
      <c r="BR6" s="101" t="s">
        <v>230</v>
      </c>
      <c r="BS6" s="101" t="s">
        <v>230</v>
      </c>
      <c r="BT6" s="101" t="s">
        <v>230</v>
      </c>
      <c r="BU6" s="101" t="s">
        <v>230</v>
      </c>
      <c r="BV6" s="101" t="s">
        <v>230</v>
      </c>
      <c r="BW6" s="101" t="s">
        <v>230</v>
      </c>
      <c r="BX6" s="101" t="s">
        <v>230</v>
      </c>
      <c r="BY6" s="101" t="s">
        <v>230</v>
      </c>
      <c r="BZ6" s="101" t="s">
        <v>230</v>
      </c>
      <c r="CA6" s="101" t="s">
        <v>230</v>
      </c>
      <c r="CB6" s="101" t="s">
        <v>230</v>
      </c>
      <c r="CC6" s="101" t="s">
        <v>230</v>
      </c>
      <c r="CD6" s="101" t="s">
        <v>230</v>
      </c>
      <c r="CE6" s="101" t="s">
        <v>230</v>
      </c>
      <c r="CF6" s="101" t="s">
        <v>230</v>
      </c>
      <c r="CG6" s="101" t="s">
        <v>230</v>
      </c>
      <c r="CH6" s="101" t="s">
        <v>230</v>
      </c>
      <c r="CI6" s="101" t="s">
        <v>230</v>
      </c>
      <c r="CJ6" s="101" t="s">
        <v>230</v>
      </c>
      <c r="CK6" s="102" t="s">
        <v>230</v>
      </c>
      <c r="CL6" s="102" t="s">
        <v>230</v>
      </c>
      <c r="CM6" s="102" t="s">
        <v>230</v>
      </c>
      <c r="CN6" s="102" t="s">
        <v>230</v>
      </c>
      <c r="CO6" s="102" t="s">
        <v>230</v>
      </c>
      <c r="CP6" s="102" t="s">
        <v>230</v>
      </c>
      <c r="CQ6" s="101" t="s">
        <v>230</v>
      </c>
      <c r="CR6" s="101" t="s">
        <v>230</v>
      </c>
      <c r="CS6" s="102" t="s">
        <v>230</v>
      </c>
      <c r="CT6" s="102" t="s">
        <v>230</v>
      </c>
      <c r="CU6" s="102" t="s">
        <v>230</v>
      </c>
      <c r="CV6" s="102" t="s">
        <v>230</v>
      </c>
      <c r="CW6" s="101" t="s">
        <v>230</v>
      </c>
      <c r="CX6" s="101" t="s">
        <v>230</v>
      </c>
      <c r="CY6" s="101" t="s">
        <v>230</v>
      </c>
      <c r="CZ6" s="101" t="s">
        <v>230</v>
      </c>
      <c r="DA6" s="101" t="s">
        <v>230</v>
      </c>
      <c r="DB6" s="101" t="s">
        <v>230</v>
      </c>
      <c r="DC6" s="101" t="s">
        <v>230</v>
      </c>
      <c r="DD6" s="101" t="s">
        <v>230</v>
      </c>
      <c r="DE6" s="101" t="s">
        <v>230</v>
      </c>
      <c r="DF6" s="101" t="s">
        <v>230</v>
      </c>
      <c r="DG6" s="101" t="s">
        <v>230</v>
      </c>
      <c r="DH6" s="101" t="s">
        <v>230</v>
      </c>
      <c r="DI6" s="101" t="s">
        <v>230</v>
      </c>
      <c r="DJ6" s="101" t="s">
        <v>230</v>
      </c>
    </row>
    <row r="7" spans="1:114" s="50" customFormat="1" ht="12" customHeight="1">
      <c r="A7" s="48" t="s">
        <v>231</v>
      </c>
      <c r="B7" s="63" t="s">
        <v>232</v>
      </c>
      <c r="C7" s="48" t="s">
        <v>164</v>
      </c>
      <c r="D7" s="70">
        <f aca="true" t="shared" si="0" ref="D7:AK7">SUM(D8:D17)</f>
        <v>494542</v>
      </c>
      <c r="E7" s="70">
        <f t="shared" si="0"/>
        <v>291844</v>
      </c>
      <c r="F7" s="70">
        <f t="shared" si="0"/>
        <v>14401</v>
      </c>
      <c r="G7" s="70">
        <f t="shared" si="0"/>
        <v>0</v>
      </c>
      <c r="H7" s="70">
        <f t="shared" si="0"/>
        <v>0</v>
      </c>
      <c r="I7" s="70">
        <f t="shared" si="0"/>
        <v>195398</v>
      </c>
      <c r="J7" s="70">
        <f t="shared" si="0"/>
        <v>2464965</v>
      </c>
      <c r="K7" s="70">
        <f t="shared" si="0"/>
        <v>82045</v>
      </c>
      <c r="L7" s="70">
        <f t="shared" si="0"/>
        <v>202698</v>
      </c>
      <c r="M7" s="70">
        <f t="shared" si="0"/>
        <v>73307</v>
      </c>
      <c r="N7" s="70">
        <f t="shared" si="0"/>
        <v>2414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1378728</v>
      </c>
      <c r="T7" s="70">
        <f t="shared" si="0"/>
        <v>2414</v>
      </c>
      <c r="U7" s="70">
        <f t="shared" si="0"/>
        <v>70893</v>
      </c>
      <c r="V7" s="70">
        <f t="shared" si="0"/>
        <v>567849</v>
      </c>
      <c r="W7" s="70">
        <f t="shared" si="0"/>
        <v>294258</v>
      </c>
      <c r="X7" s="70">
        <f t="shared" si="0"/>
        <v>14401</v>
      </c>
      <c r="Y7" s="70">
        <f t="shared" si="0"/>
        <v>0</v>
      </c>
      <c r="Z7" s="70">
        <f t="shared" si="0"/>
        <v>0</v>
      </c>
      <c r="AA7" s="70">
        <f t="shared" si="0"/>
        <v>195398</v>
      </c>
      <c r="AB7" s="70">
        <f t="shared" si="0"/>
        <v>3843693</v>
      </c>
      <c r="AC7" s="70">
        <f t="shared" si="0"/>
        <v>84459</v>
      </c>
      <c r="AD7" s="70">
        <f t="shared" si="0"/>
        <v>273591</v>
      </c>
      <c r="AE7" s="70">
        <f t="shared" si="0"/>
        <v>39072</v>
      </c>
      <c r="AF7" s="70">
        <f t="shared" si="0"/>
        <v>0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t="shared" si="0"/>
        <v>0</v>
      </c>
      <c r="AK7" s="70">
        <f t="shared" si="0"/>
        <v>39072</v>
      </c>
      <c r="AL7" s="71" t="s">
        <v>233</v>
      </c>
      <c r="AM7" s="70">
        <f aca="true" t="shared" si="1" ref="AM7:BB7">SUM(AM8:AM17)</f>
        <v>2365148</v>
      </c>
      <c r="AN7" s="70">
        <f t="shared" si="1"/>
        <v>372532</v>
      </c>
      <c r="AO7" s="70">
        <f t="shared" si="1"/>
        <v>129341</v>
      </c>
      <c r="AP7" s="70">
        <f t="shared" si="1"/>
        <v>71528</v>
      </c>
      <c r="AQ7" s="70">
        <f t="shared" si="1"/>
        <v>154509</v>
      </c>
      <c r="AR7" s="70">
        <f t="shared" si="1"/>
        <v>17154</v>
      </c>
      <c r="AS7" s="70">
        <f t="shared" si="1"/>
        <v>718121</v>
      </c>
      <c r="AT7" s="70">
        <f t="shared" si="1"/>
        <v>8352</v>
      </c>
      <c r="AU7" s="70">
        <f t="shared" si="1"/>
        <v>673409</v>
      </c>
      <c r="AV7" s="70">
        <f t="shared" si="1"/>
        <v>36360</v>
      </c>
      <c r="AW7" s="70">
        <f t="shared" si="1"/>
        <v>6163</v>
      </c>
      <c r="AX7" s="70">
        <f t="shared" si="1"/>
        <v>1258345</v>
      </c>
      <c r="AY7" s="70">
        <f t="shared" si="1"/>
        <v>131534</v>
      </c>
      <c r="AZ7" s="70">
        <f t="shared" si="1"/>
        <v>1054285</v>
      </c>
      <c r="BA7" s="70">
        <f t="shared" si="1"/>
        <v>55153</v>
      </c>
      <c r="BB7" s="70">
        <f t="shared" si="1"/>
        <v>17373</v>
      </c>
      <c r="BC7" s="71" t="s">
        <v>233</v>
      </c>
      <c r="BD7" s="70">
        <f aca="true" t="shared" si="2" ref="BD7:BM7">SUM(BD8:BD17)</f>
        <v>9987</v>
      </c>
      <c r="BE7" s="70">
        <f t="shared" si="2"/>
        <v>555287</v>
      </c>
      <c r="BF7" s="70">
        <f t="shared" si="2"/>
        <v>2959507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233</v>
      </c>
      <c r="BO7" s="70">
        <f aca="true" t="shared" si="3" ref="BO7:CD7">SUM(BO8:BO17)</f>
        <v>1367223</v>
      </c>
      <c r="BP7" s="70">
        <f t="shared" si="3"/>
        <v>274125</v>
      </c>
      <c r="BQ7" s="70">
        <f t="shared" si="3"/>
        <v>251223</v>
      </c>
      <c r="BR7" s="70">
        <f t="shared" si="3"/>
        <v>0</v>
      </c>
      <c r="BS7" s="70">
        <f t="shared" si="3"/>
        <v>22902</v>
      </c>
      <c r="BT7" s="70">
        <f t="shared" si="3"/>
        <v>0</v>
      </c>
      <c r="BU7" s="70">
        <f t="shared" si="3"/>
        <v>875033</v>
      </c>
      <c r="BV7" s="70">
        <f t="shared" si="3"/>
        <v>0</v>
      </c>
      <c r="BW7" s="70">
        <f t="shared" si="3"/>
        <v>875033</v>
      </c>
      <c r="BX7" s="70">
        <f t="shared" si="3"/>
        <v>0</v>
      </c>
      <c r="BY7" s="70">
        <f t="shared" si="3"/>
        <v>0</v>
      </c>
      <c r="BZ7" s="70">
        <f t="shared" si="3"/>
        <v>218065</v>
      </c>
      <c r="CA7" s="70">
        <f t="shared" si="3"/>
        <v>38553</v>
      </c>
      <c r="CB7" s="70">
        <f t="shared" si="3"/>
        <v>157531</v>
      </c>
      <c r="CC7" s="70">
        <f t="shared" si="3"/>
        <v>5509</v>
      </c>
      <c r="CD7" s="70">
        <f t="shared" si="3"/>
        <v>16472</v>
      </c>
      <c r="CE7" s="71" t="s">
        <v>233</v>
      </c>
      <c r="CF7" s="70">
        <f aca="true" t="shared" si="4" ref="CF7:CO7">SUM(CF8:CF17)</f>
        <v>0</v>
      </c>
      <c r="CG7" s="70">
        <f t="shared" si="4"/>
        <v>84812</v>
      </c>
      <c r="CH7" s="70">
        <f t="shared" si="4"/>
        <v>1452035</v>
      </c>
      <c r="CI7" s="70">
        <f t="shared" si="4"/>
        <v>39072</v>
      </c>
      <c r="CJ7" s="70">
        <f t="shared" si="4"/>
        <v>0</v>
      </c>
      <c r="CK7" s="70">
        <f t="shared" si="4"/>
        <v>0</v>
      </c>
      <c r="CL7" s="70">
        <f t="shared" si="4"/>
        <v>0</v>
      </c>
      <c r="CM7" s="70">
        <f t="shared" si="4"/>
        <v>0</v>
      </c>
      <c r="CN7" s="70">
        <f t="shared" si="4"/>
        <v>0</v>
      </c>
      <c r="CO7" s="70">
        <f t="shared" si="4"/>
        <v>39072</v>
      </c>
      <c r="CP7" s="71" t="s">
        <v>233</v>
      </c>
      <c r="CQ7" s="70">
        <f aca="true" t="shared" si="5" ref="CQ7:DF7">SUM(CQ8:CQ17)</f>
        <v>3732371</v>
      </c>
      <c r="CR7" s="70">
        <f t="shared" si="5"/>
        <v>646657</v>
      </c>
      <c r="CS7" s="70">
        <f t="shared" si="5"/>
        <v>380564</v>
      </c>
      <c r="CT7" s="70">
        <f t="shared" si="5"/>
        <v>71528</v>
      </c>
      <c r="CU7" s="70">
        <f t="shared" si="5"/>
        <v>177411</v>
      </c>
      <c r="CV7" s="70">
        <f t="shared" si="5"/>
        <v>17154</v>
      </c>
      <c r="CW7" s="70">
        <f t="shared" si="5"/>
        <v>1593154</v>
      </c>
      <c r="CX7" s="70">
        <f t="shared" si="5"/>
        <v>8352</v>
      </c>
      <c r="CY7" s="70">
        <f t="shared" si="5"/>
        <v>1548442</v>
      </c>
      <c r="CZ7" s="70">
        <f t="shared" si="5"/>
        <v>36360</v>
      </c>
      <c r="DA7" s="70">
        <f t="shared" si="5"/>
        <v>6163</v>
      </c>
      <c r="DB7" s="70">
        <f t="shared" si="5"/>
        <v>1476410</v>
      </c>
      <c r="DC7" s="70">
        <f t="shared" si="5"/>
        <v>170087</v>
      </c>
      <c r="DD7" s="70">
        <f t="shared" si="5"/>
        <v>1211816</v>
      </c>
      <c r="DE7" s="70">
        <f t="shared" si="5"/>
        <v>60662</v>
      </c>
      <c r="DF7" s="70">
        <f t="shared" si="5"/>
        <v>33845</v>
      </c>
      <c r="DG7" s="71" t="s">
        <v>233</v>
      </c>
      <c r="DH7" s="70">
        <f>SUM(DH8:DH17)</f>
        <v>9987</v>
      </c>
      <c r="DI7" s="70">
        <f>SUM(DI8:DI17)</f>
        <v>640099</v>
      </c>
      <c r="DJ7" s="70">
        <f>SUM(DJ8:DJ17)</f>
        <v>4411542</v>
      </c>
    </row>
    <row r="8" spans="1:114" s="50" customFormat="1" ht="12" customHeight="1">
      <c r="A8" s="51" t="s">
        <v>234</v>
      </c>
      <c r="B8" s="64" t="s">
        <v>235</v>
      </c>
      <c r="C8" s="51" t="s">
        <v>236</v>
      </c>
      <c r="D8" s="72">
        <f aca="true" t="shared" si="6" ref="D8:D17">SUM(E8,+L8)</f>
        <v>0</v>
      </c>
      <c r="E8" s="72">
        <f aca="true" t="shared" si="7" ref="E8:E17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7">SUM(N8,+U8)</f>
        <v>379</v>
      </c>
      <c r="N8" s="72">
        <f aca="true" t="shared" si="9" ref="N8:N17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310000</v>
      </c>
      <c r="T8" s="72">
        <v>0</v>
      </c>
      <c r="U8" s="72">
        <v>379</v>
      </c>
      <c r="V8" s="72">
        <f aca="true" t="shared" si="10" ref="V8:V17">+SUM(D8,M8)</f>
        <v>379</v>
      </c>
      <c r="W8" s="72">
        <f aca="true" t="shared" si="11" ref="W8:W17">+SUM(E8,N8)</f>
        <v>0</v>
      </c>
      <c r="X8" s="72">
        <f aca="true" t="shared" si="12" ref="X8:X17">+SUM(F8,O8)</f>
        <v>0</v>
      </c>
      <c r="Y8" s="72">
        <f aca="true" t="shared" si="13" ref="Y8:Y17">+SUM(G8,P8)</f>
        <v>0</v>
      </c>
      <c r="Z8" s="72">
        <f aca="true" t="shared" si="14" ref="Z8:Z17">+SUM(H8,Q8)</f>
        <v>0</v>
      </c>
      <c r="AA8" s="72">
        <f aca="true" t="shared" si="15" ref="AA8:AA17">+SUM(I8,R8)</f>
        <v>0</v>
      </c>
      <c r="AB8" s="72">
        <f aca="true" t="shared" si="16" ref="AB8:AB17">+SUM(J8,S8)</f>
        <v>310000</v>
      </c>
      <c r="AC8" s="72">
        <f aca="true" t="shared" si="17" ref="AC8:AC17">+SUM(K8,T8)</f>
        <v>0</v>
      </c>
      <c r="AD8" s="72">
        <f aca="true" t="shared" si="18" ref="AD8:AD17">+SUM(L8,U8)</f>
        <v>379</v>
      </c>
      <c r="AE8" s="72">
        <f aca="true" t="shared" si="19" ref="AE8:AE17">SUM(AF8,+AK8)</f>
        <v>0</v>
      </c>
      <c r="AF8" s="72">
        <f aca="true" t="shared" si="20" ref="AF8:AF1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233</v>
      </c>
      <c r="AM8" s="72">
        <f aca="true" t="shared" si="21" ref="AM8:AM17">SUM(AN8,AS8,AW8,AX8,BD8)</f>
        <v>0</v>
      </c>
      <c r="AN8" s="72">
        <f aca="true" t="shared" si="22" ref="AN8:AN17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7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7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233</v>
      </c>
      <c r="BD8" s="72">
        <v>0</v>
      </c>
      <c r="BE8" s="72">
        <v>0</v>
      </c>
      <c r="BF8" s="72">
        <f aca="true" t="shared" si="25" ref="BF8:BF17">SUM(AE8,+AM8,+BE8)</f>
        <v>0</v>
      </c>
      <c r="BG8" s="72">
        <f aca="true" t="shared" si="26" ref="BG8:BG17">SUM(BH8,+BM8)</f>
        <v>0</v>
      </c>
      <c r="BH8" s="72">
        <f aca="true" t="shared" si="27" ref="BH8:BH1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233</v>
      </c>
      <c r="BO8" s="72">
        <f aca="true" t="shared" si="28" ref="BO8:BO17">SUM(BP8,BU8,BY8,BZ8,CF8)</f>
        <v>304793</v>
      </c>
      <c r="BP8" s="72">
        <f aca="true" t="shared" si="29" ref="BP8:BP17">SUM(BQ8:BT8)</f>
        <v>94810</v>
      </c>
      <c r="BQ8" s="72">
        <v>94810</v>
      </c>
      <c r="BR8" s="72">
        <v>0</v>
      </c>
      <c r="BS8" s="72">
        <v>0</v>
      </c>
      <c r="BT8" s="72">
        <v>0</v>
      </c>
      <c r="BU8" s="72">
        <f aca="true" t="shared" si="30" ref="BU8:BU17">SUM(BV8:BX8)</f>
        <v>199630</v>
      </c>
      <c r="BV8" s="72">
        <v>0</v>
      </c>
      <c r="BW8" s="72">
        <v>199630</v>
      </c>
      <c r="BX8" s="72">
        <v>0</v>
      </c>
      <c r="BY8" s="72">
        <v>0</v>
      </c>
      <c r="BZ8" s="72">
        <f aca="true" t="shared" si="31" ref="BZ8:BZ17">SUM(CA8:CD8)</f>
        <v>10353</v>
      </c>
      <c r="CA8" s="72">
        <v>0</v>
      </c>
      <c r="CB8" s="72">
        <v>7236</v>
      </c>
      <c r="CC8" s="72">
        <v>0</v>
      </c>
      <c r="CD8" s="72">
        <v>3117</v>
      </c>
      <c r="CE8" s="73" t="s">
        <v>233</v>
      </c>
      <c r="CF8" s="72">
        <v>0</v>
      </c>
      <c r="CG8" s="72">
        <v>5586</v>
      </c>
      <c r="CH8" s="72">
        <f aca="true" t="shared" si="32" ref="CH8:CH17">SUM(BG8,+BO8,+CG8)</f>
        <v>310379</v>
      </c>
      <c r="CI8" s="72">
        <f aca="true" t="shared" si="33" ref="CI8:CI17">SUM(AE8,+BG8)</f>
        <v>0</v>
      </c>
      <c r="CJ8" s="72">
        <f aca="true" t="shared" si="34" ref="CJ8:CJ17">SUM(AF8,+BH8)</f>
        <v>0</v>
      </c>
      <c r="CK8" s="72">
        <f aca="true" t="shared" si="35" ref="CK8:CK17">SUM(AG8,+BI8)</f>
        <v>0</v>
      </c>
      <c r="CL8" s="72">
        <f aca="true" t="shared" si="36" ref="CL8:CL17">SUM(AH8,+BJ8)</f>
        <v>0</v>
      </c>
      <c r="CM8" s="72">
        <f aca="true" t="shared" si="37" ref="CM8:CM17">SUM(AI8,+BK8)</f>
        <v>0</v>
      </c>
      <c r="CN8" s="72">
        <f aca="true" t="shared" si="38" ref="CN8:CN17">SUM(AJ8,+BL8)</f>
        <v>0</v>
      </c>
      <c r="CO8" s="72">
        <f aca="true" t="shared" si="39" ref="CO8:CO17">SUM(AK8,+BM8)</f>
        <v>0</v>
      </c>
      <c r="CP8" s="73" t="s">
        <v>233</v>
      </c>
      <c r="CQ8" s="72">
        <f aca="true" t="shared" si="40" ref="CQ8:CQ17">SUM(AM8,+BO8)</f>
        <v>304793</v>
      </c>
      <c r="CR8" s="72">
        <f aca="true" t="shared" si="41" ref="CR8:CR17">SUM(AN8,+BP8)</f>
        <v>94810</v>
      </c>
      <c r="CS8" s="72">
        <f aca="true" t="shared" si="42" ref="CS8:CS17">SUM(AO8,+BQ8)</f>
        <v>94810</v>
      </c>
      <c r="CT8" s="72">
        <f aca="true" t="shared" si="43" ref="CT8:CT17">SUM(AP8,+BR8)</f>
        <v>0</v>
      </c>
      <c r="CU8" s="72">
        <f aca="true" t="shared" si="44" ref="CU8:CU17">SUM(AQ8,+BS8)</f>
        <v>0</v>
      </c>
      <c r="CV8" s="72">
        <f aca="true" t="shared" si="45" ref="CV8:CV17">SUM(AR8,+BT8)</f>
        <v>0</v>
      </c>
      <c r="CW8" s="72">
        <f aca="true" t="shared" si="46" ref="CW8:CW17">SUM(AS8,+BU8)</f>
        <v>199630</v>
      </c>
      <c r="CX8" s="72">
        <f aca="true" t="shared" si="47" ref="CX8:CX17">SUM(AT8,+BV8)</f>
        <v>0</v>
      </c>
      <c r="CY8" s="72">
        <f aca="true" t="shared" si="48" ref="CY8:CY17">SUM(AU8,+BW8)</f>
        <v>199630</v>
      </c>
      <c r="CZ8" s="72">
        <f aca="true" t="shared" si="49" ref="CZ8:CZ17">SUM(AV8,+BX8)</f>
        <v>0</v>
      </c>
      <c r="DA8" s="72">
        <f aca="true" t="shared" si="50" ref="DA8:DA17">SUM(AW8,+BY8)</f>
        <v>0</v>
      </c>
      <c r="DB8" s="72">
        <f aca="true" t="shared" si="51" ref="DB8:DB17">SUM(AX8,+BZ8)</f>
        <v>10353</v>
      </c>
      <c r="DC8" s="72">
        <f aca="true" t="shared" si="52" ref="DC8:DC17">SUM(AY8,+CA8)</f>
        <v>0</v>
      </c>
      <c r="DD8" s="72">
        <f aca="true" t="shared" si="53" ref="DD8:DD17">SUM(AZ8,+CB8)</f>
        <v>7236</v>
      </c>
      <c r="DE8" s="72">
        <f aca="true" t="shared" si="54" ref="DE8:DE17">SUM(BA8,+CC8)</f>
        <v>0</v>
      </c>
      <c r="DF8" s="72">
        <f aca="true" t="shared" si="55" ref="DF8:DF17">SUM(BB8,+CD8)</f>
        <v>3117</v>
      </c>
      <c r="DG8" s="73" t="s">
        <v>233</v>
      </c>
      <c r="DH8" s="72">
        <f aca="true" t="shared" si="56" ref="DH8:DH17">SUM(BD8,+CF8)</f>
        <v>0</v>
      </c>
      <c r="DI8" s="72">
        <f aca="true" t="shared" si="57" ref="DI8:DI17">SUM(BE8,+CG8)</f>
        <v>5586</v>
      </c>
      <c r="DJ8" s="72">
        <f aca="true" t="shared" si="58" ref="DJ8:DJ17">SUM(BF8,+CH8)</f>
        <v>310379</v>
      </c>
    </row>
    <row r="9" spans="1:114" s="50" customFormat="1" ht="12" customHeight="1">
      <c r="A9" s="51" t="s">
        <v>234</v>
      </c>
      <c r="B9" s="64" t="s">
        <v>237</v>
      </c>
      <c r="C9" s="51" t="s">
        <v>238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240000</v>
      </c>
      <c r="T9" s="72">
        <v>0</v>
      </c>
      <c r="U9" s="72">
        <v>0</v>
      </c>
      <c r="V9" s="72">
        <f t="shared" si="10"/>
        <v>0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240000</v>
      </c>
      <c r="AC9" s="72">
        <f t="shared" si="17"/>
        <v>0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233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233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233</v>
      </c>
      <c r="BO9" s="72">
        <f t="shared" si="28"/>
        <v>220556</v>
      </c>
      <c r="BP9" s="72">
        <f t="shared" si="29"/>
        <v>68622</v>
      </c>
      <c r="BQ9" s="72">
        <v>68622</v>
      </c>
      <c r="BR9" s="72">
        <v>0</v>
      </c>
      <c r="BS9" s="72">
        <v>0</v>
      </c>
      <c r="BT9" s="72">
        <v>0</v>
      </c>
      <c r="BU9" s="72">
        <f t="shared" si="30"/>
        <v>137926</v>
      </c>
      <c r="BV9" s="72">
        <v>0</v>
      </c>
      <c r="BW9" s="72">
        <v>137926</v>
      </c>
      <c r="BX9" s="72">
        <v>0</v>
      </c>
      <c r="BY9" s="72">
        <v>0</v>
      </c>
      <c r="BZ9" s="72">
        <f t="shared" si="31"/>
        <v>14008</v>
      </c>
      <c r="CA9" s="72">
        <v>3201</v>
      </c>
      <c r="CB9" s="72">
        <v>5033</v>
      </c>
      <c r="CC9" s="72">
        <v>5509</v>
      </c>
      <c r="CD9" s="72">
        <v>265</v>
      </c>
      <c r="CE9" s="73" t="s">
        <v>233</v>
      </c>
      <c r="CF9" s="72">
        <v>0</v>
      </c>
      <c r="CG9" s="72">
        <v>19444</v>
      </c>
      <c r="CH9" s="72">
        <f t="shared" si="32"/>
        <v>240000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233</v>
      </c>
      <c r="CQ9" s="72">
        <f t="shared" si="40"/>
        <v>220556</v>
      </c>
      <c r="CR9" s="72">
        <f t="shared" si="41"/>
        <v>68622</v>
      </c>
      <c r="CS9" s="72">
        <f t="shared" si="42"/>
        <v>68622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137926</v>
      </c>
      <c r="CX9" s="72">
        <f t="shared" si="47"/>
        <v>0</v>
      </c>
      <c r="CY9" s="72">
        <f t="shared" si="48"/>
        <v>137926</v>
      </c>
      <c r="CZ9" s="72">
        <f t="shared" si="49"/>
        <v>0</v>
      </c>
      <c r="DA9" s="72">
        <f t="shared" si="50"/>
        <v>0</v>
      </c>
      <c r="DB9" s="72">
        <f t="shared" si="51"/>
        <v>14008</v>
      </c>
      <c r="DC9" s="72">
        <f t="shared" si="52"/>
        <v>3201</v>
      </c>
      <c r="DD9" s="72">
        <f t="shared" si="53"/>
        <v>5033</v>
      </c>
      <c r="DE9" s="72">
        <f t="shared" si="54"/>
        <v>5509</v>
      </c>
      <c r="DF9" s="72">
        <f t="shared" si="55"/>
        <v>265</v>
      </c>
      <c r="DG9" s="73" t="s">
        <v>233</v>
      </c>
      <c r="DH9" s="72">
        <f t="shared" si="56"/>
        <v>0</v>
      </c>
      <c r="DI9" s="72">
        <f t="shared" si="57"/>
        <v>19444</v>
      </c>
      <c r="DJ9" s="72">
        <f t="shared" si="58"/>
        <v>240000</v>
      </c>
    </row>
    <row r="10" spans="1:114" s="50" customFormat="1" ht="12" customHeight="1">
      <c r="A10" s="51" t="s">
        <v>234</v>
      </c>
      <c r="B10" s="64" t="s">
        <v>239</v>
      </c>
      <c r="C10" s="51" t="s">
        <v>240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24581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264954</v>
      </c>
      <c r="T10" s="72">
        <v>0</v>
      </c>
      <c r="U10" s="72">
        <v>24581</v>
      </c>
      <c r="V10" s="72">
        <f t="shared" si="10"/>
        <v>24581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264954</v>
      </c>
      <c r="AC10" s="72">
        <f t="shared" si="17"/>
        <v>0</v>
      </c>
      <c r="AD10" s="72">
        <f t="shared" si="18"/>
        <v>24581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233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233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233</v>
      </c>
      <c r="BO10" s="72">
        <f t="shared" si="28"/>
        <v>289535</v>
      </c>
      <c r="BP10" s="72">
        <f t="shared" si="29"/>
        <v>75886</v>
      </c>
      <c r="BQ10" s="72">
        <v>52984</v>
      </c>
      <c r="BR10" s="72">
        <v>0</v>
      </c>
      <c r="BS10" s="72">
        <v>22902</v>
      </c>
      <c r="BT10" s="72">
        <v>0</v>
      </c>
      <c r="BU10" s="72">
        <f t="shared" si="30"/>
        <v>169986</v>
      </c>
      <c r="BV10" s="72">
        <v>0</v>
      </c>
      <c r="BW10" s="72">
        <v>169986</v>
      </c>
      <c r="BX10" s="72">
        <v>0</v>
      </c>
      <c r="BY10" s="72">
        <v>0</v>
      </c>
      <c r="BZ10" s="72">
        <f t="shared" si="31"/>
        <v>43663</v>
      </c>
      <c r="CA10" s="72">
        <v>34774</v>
      </c>
      <c r="CB10" s="72">
        <v>4801</v>
      </c>
      <c r="CC10" s="72">
        <v>0</v>
      </c>
      <c r="CD10" s="72">
        <v>4088</v>
      </c>
      <c r="CE10" s="73" t="s">
        <v>233</v>
      </c>
      <c r="CF10" s="72">
        <v>0</v>
      </c>
      <c r="CG10" s="72">
        <v>0</v>
      </c>
      <c r="CH10" s="72">
        <f t="shared" si="32"/>
        <v>289535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233</v>
      </c>
      <c r="CQ10" s="72">
        <f t="shared" si="40"/>
        <v>289535</v>
      </c>
      <c r="CR10" s="72">
        <f t="shared" si="41"/>
        <v>75886</v>
      </c>
      <c r="CS10" s="72">
        <f t="shared" si="42"/>
        <v>52984</v>
      </c>
      <c r="CT10" s="72">
        <f t="shared" si="43"/>
        <v>0</v>
      </c>
      <c r="CU10" s="72">
        <f t="shared" si="44"/>
        <v>22902</v>
      </c>
      <c r="CV10" s="72">
        <f t="shared" si="45"/>
        <v>0</v>
      </c>
      <c r="CW10" s="72">
        <f t="shared" si="46"/>
        <v>169986</v>
      </c>
      <c r="CX10" s="72">
        <f t="shared" si="47"/>
        <v>0</v>
      </c>
      <c r="CY10" s="72">
        <f t="shared" si="48"/>
        <v>169986</v>
      </c>
      <c r="CZ10" s="72">
        <f t="shared" si="49"/>
        <v>0</v>
      </c>
      <c r="DA10" s="72">
        <f t="shared" si="50"/>
        <v>0</v>
      </c>
      <c r="DB10" s="72">
        <f t="shared" si="51"/>
        <v>43663</v>
      </c>
      <c r="DC10" s="72">
        <f t="shared" si="52"/>
        <v>34774</v>
      </c>
      <c r="DD10" s="72">
        <f t="shared" si="53"/>
        <v>4801</v>
      </c>
      <c r="DE10" s="72">
        <f t="shared" si="54"/>
        <v>0</v>
      </c>
      <c r="DF10" s="72">
        <f t="shared" si="55"/>
        <v>4088</v>
      </c>
      <c r="DG10" s="73" t="s">
        <v>233</v>
      </c>
      <c r="DH10" s="72">
        <f t="shared" si="56"/>
        <v>0</v>
      </c>
      <c r="DI10" s="72">
        <f t="shared" si="57"/>
        <v>0</v>
      </c>
      <c r="DJ10" s="72">
        <f t="shared" si="58"/>
        <v>289535</v>
      </c>
    </row>
    <row r="11" spans="1:114" s="50" customFormat="1" ht="12" customHeight="1">
      <c r="A11" s="51" t="s">
        <v>234</v>
      </c>
      <c r="B11" s="64" t="s">
        <v>241</v>
      </c>
      <c r="C11" s="51" t="s">
        <v>242</v>
      </c>
      <c r="D11" s="72">
        <f t="shared" si="6"/>
        <v>123566</v>
      </c>
      <c r="E11" s="72">
        <f t="shared" si="7"/>
        <v>30200</v>
      </c>
      <c r="F11" s="72">
        <v>0</v>
      </c>
      <c r="G11" s="72">
        <v>0</v>
      </c>
      <c r="H11" s="72">
        <v>0</v>
      </c>
      <c r="I11" s="72">
        <v>30200</v>
      </c>
      <c r="J11" s="72">
        <v>307000</v>
      </c>
      <c r="K11" s="72">
        <v>0</v>
      </c>
      <c r="L11" s="72">
        <v>93366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123566</v>
      </c>
      <c r="W11" s="72">
        <f t="shared" si="11"/>
        <v>30200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30200</v>
      </c>
      <c r="AB11" s="72">
        <f t="shared" si="16"/>
        <v>307000</v>
      </c>
      <c r="AC11" s="72">
        <f t="shared" si="17"/>
        <v>0</v>
      </c>
      <c r="AD11" s="72">
        <f t="shared" si="18"/>
        <v>93366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233</v>
      </c>
      <c r="AM11" s="72">
        <f t="shared" si="21"/>
        <v>256933</v>
      </c>
      <c r="AN11" s="72">
        <f t="shared" si="22"/>
        <v>107737</v>
      </c>
      <c r="AO11" s="72">
        <v>3675</v>
      </c>
      <c r="AP11" s="72">
        <v>71528</v>
      </c>
      <c r="AQ11" s="72">
        <v>32534</v>
      </c>
      <c r="AR11" s="72">
        <v>0</v>
      </c>
      <c r="AS11" s="72">
        <f t="shared" si="23"/>
        <v>73544</v>
      </c>
      <c r="AT11" s="72">
        <v>8352</v>
      </c>
      <c r="AU11" s="72">
        <v>65192</v>
      </c>
      <c r="AV11" s="72">
        <v>0</v>
      </c>
      <c r="AW11" s="72">
        <v>6163</v>
      </c>
      <c r="AX11" s="72">
        <f t="shared" si="24"/>
        <v>69489</v>
      </c>
      <c r="AY11" s="72">
        <v>0</v>
      </c>
      <c r="AZ11" s="72">
        <v>17905</v>
      </c>
      <c r="BA11" s="72">
        <v>51584</v>
      </c>
      <c r="BB11" s="72">
        <v>0</v>
      </c>
      <c r="BC11" s="73" t="s">
        <v>233</v>
      </c>
      <c r="BD11" s="72">
        <v>0</v>
      </c>
      <c r="BE11" s="72">
        <v>173633</v>
      </c>
      <c r="BF11" s="72">
        <f t="shared" si="25"/>
        <v>430566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233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233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233</v>
      </c>
      <c r="CQ11" s="72">
        <f t="shared" si="40"/>
        <v>256933</v>
      </c>
      <c r="CR11" s="72">
        <f t="shared" si="41"/>
        <v>107737</v>
      </c>
      <c r="CS11" s="72">
        <f t="shared" si="42"/>
        <v>3675</v>
      </c>
      <c r="CT11" s="72">
        <f t="shared" si="43"/>
        <v>71528</v>
      </c>
      <c r="CU11" s="72">
        <f t="shared" si="44"/>
        <v>32534</v>
      </c>
      <c r="CV11" s="72">
        <f t="shared" si="45"/>
        <v>0</v>
      </c>
      <c r="CW11" s="72">
        <f t="shared" si="46"/>
        <v>73544</v>
      </c>
      <c r="CX11" s="72">
        <f t="shared" si="47"/>
        <v>8352</v>
      </c>
      <c r="CY11" s="72">
        <f t="shared" si="48"/>
        <v>65192</v>
      </c>
      <c r="CZ11" s="72">
        <f t="shared" si="49"/>
        <v>0</v>
      </c>
      <c r="DA11" s="72">
        <f t="shared" si="50"/>
        <v>6163</v>
      </c>
      <c r="DB11" s="72">
        <f t="shared" si="51"/>
        <v>69489</v>
      </c>
      <c r="DC11" s="72">
        <f t="shared" si="52"/>
        <v>0</v>
      </c>
      <c r="DD11" s="72">
        <f t="shared" si="53"/>
        <v>17905</v>
      </c>
      <c r="DE11" s="72">
        <f t="shared" si="54"/>
        <v>51584</v>
      </c>
      <c r="DF11" s="72">
        <f t="shared" si="55"/>
        <v>0</v>
      </c>
      <c r="DG11" s="73" t="s">
        <v>233</v>
      </c>
      <c r="DH11" s="72">
        <f t="shared" si="56"/>
        <v>0</v>
      </c>
      <c r="DI11" s="72">
        <f t="shared" si="57"/>
        <v>173633</v>
      </c>
      <c r="DJ11" s="72">
        <f t="shared" si="58"/>
        <v>430566</v>
      </c>
    </row>
    <row r="12" spans="1:114" s="50" customFormat="1" ht="12" customHeight="1">
      <c r="A12" s="53" t="s">
        <v>234</v>
      </c>
      <c r="B12" s="54" t="s">
        <v>243</v>
      </c>
      <c r="C12" s="53" t="s">
        <v>244</v>
      </c>
      <c r="D12" s="74">
        <f t="shared" si="6"/>
        <v>63315</v>
      </c>
      <c r="E12" s="74">
        <f t="shared" si="7"/>
        <v>633</v>
      </c>
      <c r="F12" s="74">
        <v>0</v>
      </c>
      <c r="G12" s="74">
        <v>0</v>
      </c>
      <c r="H12" s="74">
        <v>0</v>
      </c>
      <c r="I12" s="74">
        <v>0</v>
      </c>
      <c r="J12" s="74">
        <v>624770</v>
      </c>
      <c r="K12" s="74">
        <v>633</v>
      </c>
      <c r="L12" s="74">
        <v>62682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63315</v>
      </c>
      <c r="W12" s="74">
        <f t="shared" si="11"/>
        <v>633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624770</v>
      </c>
      <c r="AC12" s="74">
        <f t="shared" si="17"/>
        <v>633</v>
      </c>
      <c r="AD12" s="74">
        <f t="shared" si="18"/>
        <v>62682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233</v>
      </c>
      <c r="AM12" s="74">
        <f t="shared" si="21"/>
        <v>602225</v>
      </c>
      <c r="AN12" s="74">
        <f t="shared" si="22"/>
        <v>73275</v>
      </c>
      <c r="AO12" s="74">
        <v>31404</v>
      </c>
      <c r="AP12" s="74"/>
      <c r="AQ12" s="74">
        <v>31404</v>
      </c>
      <c r="AR12" s="74">
        <v>10467</v>
      </c>
      <c r="AS12" s="74">
        <f t="shared" si="23"/>
        <v>387061</v>
      </c>
      <c r="AT12" s="74">
        <v>0</v>
      </c>
      <c r="AU12" s="74">
        <v>371188</v>
      </c>
      <c r="AV12" s="74">
        <v>15873</v>
      </c>
      <c r="AW12" s="74">
        <v>0</v>
      </c>
      <c r="AX12" s="74">
        <f t="shared" si="24"/>
        <v>131902</v>
      </c>
      <c r="AY12" s="74">
        <v>0</v>
      </c>
      <c r="AZ12" s="74">
        <v>127239</v>
      </c>
      <c r="BA12" s="74">
        <v>202</v>
      </c>
      <c r="BB12" s="74">
        <v>4461</v>
      </c>
      <c r="BC12" s="75" t="s">
        <v>233</v>
      </c>
      <c r="BD12" s="74">
        <v>9987</v>
      </c>
      <c r="BE12" s="74">
        <v>85860</v>
      </c>
      <c r="BF12" s="74">
        <f t="shared" si="25"/>
        <v>688085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233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233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233</v>
      </c>
      <c r="CQ12" s="74">
        <f t="shared" si="40"/>
        <v>602225</v>
      </c>
      <c r="CR12" s="74">
        <f t="shared" si="41"/>
        <v>73275</v>
      </c>
      <c r="CS12" s="74">
        <f t="shared" si="42"/>
        <v>31404</v>
      </c>
      <c r="CT12" s="74">
        <f t="shared" si="43"/>
        <v>0</v>
      </c>
      <c r="CU12" s="74">
        <f t="shared" si="44"/>
        <v>31404</v>
      </c>
      <c r="CV12" s="74">
        <f t="shared" si="45"/>
        <v>10467</v>
      </c>
      <c r="CW12" s="74">
        <f t="shared" si="46"/>
        <v>387061</v>
      </c>
      <c r="CX12" s="74">
        <f t="shared" si="47"/>
        <v>0</v>
      </c>
      <c r="CY12" s="74">
        <f t="shared" si="48"/>
        <v>371188</v>
      </c>
      <c r="CZ12" s="74">
        <f t="shared" si="49"/>
        <v>15873</v>
      </c>
      <c r="DA12" s="74">
        <f t="shared" si="50"/>
        <v>0</v>
      </c>
      <c r="DB12" s="74">
        <f t="shared" si="51"/>
        <v>131902</v>
      </c>
      <c r="DC12" s="74">
        <f t="shared" si="52"/>
        <v>0</v>
      </c>
      <c r="DD12" s="74">
        <f t="shared" si="53"/>
        <v>127239</v>
      </c>
      <c r="DE12" s="74">
        <f t="shared" si="54"/>
        <v>202</v>
      </c>
      <c r="DF12" s="74">
        <f t="shared" si="55"/>
        <v>4461</v>
      </c>
      <c r="DG12" s="75" t="s">
        <v>233</v>
      </c>
      <c r="DH12" s="74">
        <f t="shared" si="56"/>
        <v>9987</v>
      </c>
      <c r="DI12" s="74">
        <f t="shared" si="57"/>
        <v>85860</v>
      </c>
      <c r="DJ12" s="74">
        <f t="shared" si="58"/>
        <v>688085</v>
      </c>
    </row>
    <row r="13" spans="1:114" s="50" customFormat="1" ht="12" customHeight="1">
      <c r="A13" s="53" t="s">
        <v>234</v>
      </c>
      <c r="B13" s="54" t="s">
        <v>245</v>
      </c>
      <c r="C13" s="53" t="s">
        <v>246</v>
      </c>
      <c r="D13" s="74">
        <f t="shared" si="6"/>
        <v>99419</v>
      </c>
      <c r="E13" s="74">
        <f t="shared" si="7"/>
        <v>52769</v>
      </c>
      <c r="F13" s="74">
        <v>0</v>
      </c>
      <c r="G13" s="74">
        <v>0</v>
      </c>
      <c r="H13" s="74">
        <v>0</v>
      </c>
      <c r="I13" s="74">
        <v>34635</v>
      </c>
      <c r="J13" s="74">
        <v>412197</v>
      </c>
      <c r="K13" s="74">
        <v>18134</v>
      </c>
      <c r="L13" s="74">
        <v>46650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99419</v>
      </c>
      <c r="W13" s="74">
        <f t="shared" si="11"/>
        <v>52769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34635</v>
      </c>
      <c r="AB13" s="74">
        <f t="shared" si="16"/>
        <v>412197</v>
      </c>
      <c r="AC13" s="74">
        <f t="shared" si="17"/>
        <v>18134</v>
      </c>
      <c r="AD13" s="74">
        <f t="shared" si="18"/>
        <v>46650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233</v>
      </c>
      <c r="AM13" s="74">
        <f t="shared" si="21"/>
        <v>511616</v>
      </c>
      <c r="AN13" s="74">
        <f t="shared" si="22"/>
        <v>122249</v>
      </c>
      <c r="AO13" s="74">
        <v>29820</v>
      </c>
      <c r="AP13" s="74">
        <v>0</v>
      </c>
      <c r="AQ13" s="74">
        <v>85742</v>
      </c>
      <c r="AR13" s="74">
        <v>6687</v>
      </c>
      <c r="AS13" s="74">
        <f t="shared" si="23"/>
        <v>182319</v>
      </c>
      <c r="AT13" s="74">
        <v>0</v>
      </c>
      <c r="AU13" s="74">
        <v>161832</v>
      </c>
      <c r="AV13" s="74">
        <v>20487</v>
      </c>
      <c r="AW13" s="74">
        <v>0</v>
      </c>
      <c r="AX13" s="74">
        <f t="shared" si="24"/>
        <v>207048</v>
      </c>
      <c r="AY13" s="74">
        <v>119191</v>
      </c>
      <c r="AZ13" s="74">
        <v>71578</v>
      </c>
      <c r="BA13" s="74">
        <v>3367</v>
      </c>
      <c r="BB13" s="74">
        <v>12912</v>
      </c>
      <c r="BC13" s="75" t="s">
        <v>233</v>
      </c>
      <c r="BD13" s="74">
        <v>0</v>
      </c>
      <c r="BE13" s="74">
        <v>0</v>
      </c>
      <c r="BF13" s="74">
        <f t="shared" si="25"/>
        <v>511616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233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233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233</v>
      </c>
      <c r="CQ13" s="74">
        <f t="shared" si="40"/>
        <v>511616</v>
      </c>
      <c r="CR13" s="74">
        <f t="shared" si="41"/>
        <v>122249</v>
      </c>
      <c r="CS13" s="74">
        <f t="shared" si="42"/>
        <v>29820</v>
      </c>
      <c r="CT13" s="74">
        <f t="shared" si="43"/>
        <v>0</v>
      </c>
      <c r="CU13" s="74">
        <f t="shared" si="44"/>
        <v>85742</v>
      </c>
      <c r="CV13" s="74">
        <f t="shared" si="45"/>
        <v>6687</v>
      </c>
      <c r="CW13" s="74">
        <f t="shared" si="46"/>
        <v>182319</v>
      </c>
      <c r="CX13" s="74">
        <f t="shared" si="47"/>
        <v>0</v>
      </c>
      <c r="CY13" s="74">
        <f t="shared" si="48"/>
        <v>161832</v>
      </c>
      <c r="CZ13" s="74">
        <f t="shared" si="49"/>
        <v>20487</v>
      </c>
      <c r="DA13" s="74">
        <f t="shared" si="50"/>
        <v>0</v>
      </c>
      <c r="DB13" s="74">
        <f t="shared" si="51"/>
        <v>207048</v>
      </c>
      <c r="DC13" s="74">
        <f t="shared" si="52"/>
        <v>119191</v>
      </c>
      <c r="DD13" s="74">
        <f t="shared" si="53"/>
        <v>71578</v>
      </c>
      <c r="DE13" s="74">
        <f t="shared" si="54"/>
        <v>3367</v>
      </c>
      <c r="DF13" s="74">
        <f t="shared" si="55"/>
        <v>12912</v>
      </c>
      <c r="DG13" s="75" t="s">
        <v>233</v>
      </c>
      <c r="DH13" s="74">
        <f t="shared" si="56"/>
        <v>0</v>
      </c>
      <c r="DI13" s="74">
        <f t="shared" si="57"/>
        <v>0</v>
      </c>
      <c r="DJ13" s="74">
        <f t="shared" si="58"/>
        <v>511616</v>
      </c>
    </row>
    <row r="14" spans="1:114" s="50" customFormat="1" ht="12" customHeight="1">
      <c r="A14" s="53" t="s">
        <v>234</v>
      </c>
      <c r="B14" s="54" t="s">
        <v>247</v>
      </c>
      <c r="C14" s="53" t="s">
        <v>248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29224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223544</v>
      </c>
      <c r="T14" s="74">
        <v>0</v>
      </c>
      <c r="U14" s="74">
        <v>29224</v>
      </c>
      <c r="V14" s="74">
        <f t="shared" si="10"/>
        <v>29224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223544</v>
      </c>
      <c r="AC14" s="74">
        <f t="shared" si="17"/>
        <v>0</v>
      </c>
      <c r="AD14" s="74">
        <f t="shared" si="18"/>
        <v>29224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233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233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233</v>
      </c>
      <c r="BO14" s="74">
        <f t="shared" si="28"/>
        <v>252768</v>
      </c>
      <c r="BP14" s="74">
        <f t="shared" si="29"/>
        <v>14817</v>
      </c>
      <c r="BQ14" s="74">
        <v>14817</v>
      </c>
      <c r="BR14" s="74">
        <v>0</v>
      </c>
      <c r="BS14" s="74">
        <v>0</v>
      </c>
      <c r="BT14" s="74">
        <v>0</v>
      </c>
      <c r="BU14" s="74">
        <f t="shared" si="30"/>
        <v>159409</v>
      </c>
      <c r="BV14" s="74">
        <v>0</v>
      </c>
      <c r="BW14" s="74">
        <v>159409</v>
      </c>
      <c r="BX14" s="74">
        <v>0</v>
      </c>
      <c r="BY14" s="74">
        <v>0</v>
      </c>
      <c r="BZ14" s="74">
        <f t="shared" si="31"/>
        <v>78542</v>
      </c>
      <c r="CA14" s="74">
        <v>578</v>
      </c>
      <c r="CB14" s="74">
        <v>69440</v>
      </c>
      <c r="CC14" s="74">
        <v>0</v>
      </c>
      <c r="CD14" s="74">
        <v>8524</v>
      </c>
      <c r="CE14" s="75" t="s">
        <v>233</v>
      </c>
      <c r="CF14" s="74">
        <v>0</v>
      </c>
      <c r="CG14" s="74">
        <v>0</v>
      </c>
      <c r="CH14" s="74">
        <f t="shared" si="32"/>
        <v>252768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233</v>
      </c>
      <c r="CQ14" s="74">
        <f t="shared" si="40"/>
        <v>252768</v>
      </c>
      <c r="CR14" s="74">
        <f t="shared" si="41"/>
        <v>14817</v>
      </c>
      <c r="CS14" s="74">
        <f t="shared" si="42"/>
        <v>14817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159409</v>
      </c>
      <c r="CX14" s="74">
        <f t="shared" si="47"/>
        <v>0</v>
      </c>
      <c r="CY14" s="74">
        <f t="shared" si="48"/>
        <v>159409</v>
      </c>
      <c r="CZ14" s="74">
        <f t="shared" si="49"/>
        <v>0</v>
      </c>
      <c r="DA14" s="74">
        <f t="shared" si="50"/>
        <v>0</v>
      </c>
      <c r="DB14" s="74">
        <f t="shared" si="51"/>
        <v>78542</v>
      </c>
      <c r="DC14" s="74">
        <f t="shared" si="52"/>
        <v>578</v>
      </c>
      <c r="DD14" s="74">
        <f t="shared" si="53"/>
        <v>69440</v>
      </c>
      <c r="DE14" s="74">
        <f t="shared" si="54"/>
        <v>0</v>
      </c>
      <c r="DF14" s="74">
        <f t="shared" si="55"/>
        <v>8524</v>
      </c>
      <c r="DG14" s="75" t="s">
        <v>233</v>
      </c>
      <c r="DH14" s="74">
        <f t="shared" si="56"/>
        <v>0</v>
      </c>
      <c r="DI14" s="74">
        <f t="shared" si="57"/>
        <v>0</v>
      </c>
      <c r="DJ14" s="74">
        <f t="shared" si="58"/>
        <v>252768</v>
      </c>
    </row>
    <row r="15" spans="1:114" s="50" customFormat="1" ht="12" customHeight="1">
      <c r="A15" s="53" t="s">
        <v>234</v>
      </c>
      <c r="B15" s="54" t="s">
        <v>249</v>
      </c>
      <c r="C15" s="53" t="s">
        <v>250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19123</v>
      </c>
      <c r="N15" s="74">
        <f t="shared" si="9"/>
        <v>2414</v>
      </c>
      <c r="O15" s="74">
        <v>0</v>
      </c>
      <c r="P15" s="74">
        <v>0</v>
      </c>
      <c r="Q15" s="74">
        <v>0</v>
      </c>
      <c r="R15" s="74">
        <v>0</v>
      </c>
      <c r="S15" s="74">
        <v>340230</v>
      </c>
      <c r="T15" s="74">
        <v>2414</v>
      </c>
      <c r="U15" s="74">
        <v>16709</v>
      </c>
      <c r="V15" s="74">
        <f t="shared" si="10"/>
        <v>19123</v>
      </c>
      <c r="W15" s="74">
        <f t="shared" si="11"/>
        <v>2414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340230</v>
      </c>
      <c r="AC15" s="74">
        <f t="shared" si="17"/>
        <v>2414</v>
      </c>
      <c r="AD15" s="74">
        <f t="shared" si="18"/>
        <v>16709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233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233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233</v>
      </c>
      <c r="BO15" s="74">
        <f t="shared" si="28"/>
        <v>299571</v>
      </c>
      <c r="BP15" s="74">
        <f t="shared" si="29"/>
        <v>19990</v>
      </c>
      <c r="BQ15" s="74">
        <v>19990</v>
      </c>
      <c r="BR15" s="74">
        <v>0</v>
      </c>
      <c r="BS15" s="74">
        <v>0</v>
      </c>
      <c r="BT15" s="74">
        <v>0</v>
      </c>
      <c r="BU15" s="74">
        <f t="shared" si="30"/>
        <v>208082</v>
      </c>
      <c r="BV15" s="74">
        <v>0</v>
      </c>
      <c r="BW15" s="74">
        <v>208082</v>
      </c>
      <c r="BX15" s="74">
        <v>0</v>
      </c>
      <c r="BY15" s="74">
        <v>0</v>
      </c>
      <c r="BZ15" s="74">
        <f t="shared" si="31"/>
        <v>71499</v>
      </c>
      <c r="CA15" s="74">
        <v>0</v>
      </c>
      <c r="CB15" s="74">
        <v>71021</v>
      </c>
      <c r="CC15" s="74">
        <v>0</v>
      </c>
      <c r="CD15" s="74">
        <v>478</v>
      </c>
      <c r="CE15" s="75" t="s">
        <v>233</v>
      </c>
      <c r="CF15" s="74">
        <v>0</v>
      </c>
      <c r="CG15" s="74">
        <v>59782</v>
      </c>
      <c r="CH15" s="74">
        <f t="shared" si="32"/>
        <v>359353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233</v>
      </c>
      <c r="CQ15" s="74">
        <f t="shared" si="40"/>
        <v>299571</v>
      </c>
      <c r="CR15" s="74">
        <f t="shared" si="41"/>
        <v>19990</v>
      </c>
      <c r="CS15" s="74">
        <f t="shared" si="42"/>
        <v>19990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208082</v>
      </c>
      <c r="CX15" s="74">
        <f t="shared" si="47"/>
        <v>0</v>
      </c>
      <c r="CY15" s="74">
        <f t="shared" si="48"/>
        <v>208082</v>
      </c>
      <c r="CZ15" s="74">
        <f t="shared" si="49"/>
        <v>0</v>
      </c>
      <c r="DA15" s="74">
        <f t="shared" si="50"/>
        <v>0</v>
      </c>
      <c r="DB15" s="74">
        <f t="shared" si="51"/>
        <v>71499</v>
      </c>
      <c r="DC15" s="74">
        <f t="shared" si="52"/>
        <v>0</v>
      </c>
      <c r="DD15" s="74">
        <f t="shared" si="53"/>
        <v>71021</v>
      </c>
      <c r="DE15" s="74">
        <f t="shared" si="54"/>
        <v>0</v>
      </c>
      <c r="DF15" s="74">
        <f t="shared" si="55"/>
        <v>478</v>
      </c>
      <c r="DG15" s="75" t="s">
        <v>233</v>
      </c>
      <c r="DH15" s="74">
        <f t="shared" si="56"/>
        <v>0</v>
      </c>
      <c r="DI15" s="74">
        <f t="shared" si="57"/>
        <v>59782</v>
      </c>
      <c r="DJ15" s="74">
        <f t="shared" si="58"/>
        <v>359353</v>
      </c>
    </row>
    <row r="16" spans="1:114" s="50" customFormat="1" ht="12" customHeight="1">
      <c r="A16" s="53" t="s">
        <v>234</v>
      </c>
      <c r="B16" s="54" t="s">
        <v>251</v>
      </c>
      <c r="C16" s="53" t="s">
        <v>252</v>
      </c>
      <c r="D16" s="74">
        <f t="shared" si="6"/>
        <v>190661</v>
      </c>
      <c r="E16" s="74">
        <f t="shared" si="7"/>
        <v>190661</v>
      </c>
      <c r="F16" s="74">
        <v>0</v>
      </c>
      <c r="G16" s="74">
        <v>0</v>
      </c>
      <c r="H16" s="74">
        <v>0</v>
      </c>
      <c r="I16" s="74">
        <v>130563</v>
      </c>
      <c r="J16" s="74">
        <v>1023411</v>
      </c>
      <c r="K16" s="74">
        <v>60098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190661</v>
      </c>
      <c r="W16" s="74">
        <f t="shared" si="11"/>
        <v>190661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130563</v>
      </c>
      <c r="AB16" s="74">
        <f t="shared" si="16"/>
        <v>1023411</v>
      </c>
      <c r="AC16" s="74">
        <f t="shared" si="17"/>
        <v>60098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233</v>
      </c>
      <c r="AM16" s="74">
        <f t="shared" si="21"/>
        <v>994374</v>
      </c>
      <c r="AN16" s="74">
        <f t="shared" si="22"/>
        <v>69271</v>
      </c>
      <c r="AO16" s="74">
        <v>64442</v>
      </c>
      <c r="AP16" s="74">
        <v>0</v>
      </c>
      <c r="AQ16" s="74">
        <v>4829</v>
      </c>
      <c r="AR16" s="74">
        <v>0</v>
      </c>
      <c r="AS16" s="74">
        <f t="shared" si="23"/>
        <v>75197</v>
      </c>
      <c r="AT16" s="74">
        <v>0</v>
      </c>
      <c r="AU16" s="74">
        <v>75197</v>
      </c>
      <c r="AV16" s="74">
        <v>0</v>
      </c>
      <c r="AW16" s="74">
        <v>0</v>
      </c>
      <c r="AX16" s="74">
        <f t="shared" si="24"/>
        <v>849906</v>
      </c>
      <c r="AY16" s="74">
        <v>12343</v>
      </c>
      <c r="AZ16" s="74">
        <v>837563</v>
      </c>
      <c r="BA16" s="74">
        <v>0</v>
      </c>
      <c r="BB16" s="74">
        <v>0</v>
      </c>
      <c r="BC16" s="75" t="s">
        <v>233</v>
      </c>
      <c r="BD16" s="74">
        <v>0</v>
      </c>
      <c r="BE16" s="74">
        <v>219698</v>
      </c>
      <c r="BF16" s="74">
        <f t="shared" si="25"/>
        <v>1214072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233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233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233</v>
      </c>
      <c r="CQ16" s="74">
        <f t="shared" si="40"/>
        <v>994374</v>
      </c>
      <c r="CR16" s="74">
        <f t="shared" si="41"/>
        <v>69271</v>
      </c>
      <c r="CS16" s="74">
        <f t="shared" si="42"/>
        <v>64442</v>
      </c>
      <c r="CT16" s="74">
        <f t="shared" si="43"/>
        <v>0</v>
      </c>
      <c r="CU16" s="74">
        <f t="shared" si="44"/>
        <v>4829</v>
      </c>
      <c r="CV16" s="74">
        <f t="shared" si="45"/>
        <v>0</v>
      </c>
      <c r="CW16" s="74">
        <f t="shared" si="46"/>
        <v>75197</v>
      </c>
      <c r="CX16" s="74">
        <f t="shared" si="47"/>
        <v>0</v>
      </c>
      <c r="CY16" s="74">
        <f t="shared" si="48"/>
        <v>75197</v>
      </c>
      <c r="CZ16" s="74">
        <f t="shared" si="49"/>
        <v>0</v>
      </c>
      <c r="DA16" s="74">
        <f t="shared" si="50"/>
        <v>0</v>
      </c>
      <c r="DB16" s="74">
        <f t="shared" si="51"/>
        <v>849906</v>
      </c>
      <c r="DC16" s="74">
        <f t="shared" si="52"/>
        <v>12343</v>
      </c>
      <c r="DD16" s="74">
        <f t="shared" si="53"/>
        <v>837563</v>
      </c>
      <c r="DE16" s="74">
        <f t="shared" si="54"/>
        <v>0</v>
      </c>
      <c r="DF16" s="74">
        <f t="shared" si="55"/>
        <v>0</v>
      </c>
      <c r="DG16" s="75" t="s">
        <v>233</v>
      </c>
      <c r="DH16" s="74">
        <f t="shared" si="56"/>
        <v>0</v>
      </c>
      <c r="DI16" s="74">
        <f t="shared" si="57"/>
        <v>219698</v>
      </c>
      <c r="DJ16" s="74">
        <f t="shared" si="58"/>
        <v>1214072</v>
      </c>
    </row>
    <row r="17" spans="1:114" s="50" customFormat="1" ht="12" customHeight="1">
      <c r="A17" s="53" t="s">
        <v>234</v>
      </c>
      <c r="B17" s="54" t="s">
        <v>253</v>
      </c>
      <c r="C17" s="53" t="s">
        <v>254</v>
      </c>
      <c r="D17" s="74">
        <f t="shared" si="6"/>
        <v>17581</v>
      </c>
      <c r="E17" s="74">
        <f t="shared" si="7"/>
        <v>17581</v>
      </c>
      <c r="F17" s="74">
        <v>14401</v>
      </c>
      <c r="G17" s="74">
        <v>0</v>
      </c>
      <c r="H17" s="74">
        <v>0</v>
      </c>
      <c r="I17" s="74">
        <v>0</v>
      </c>
      <c r="J17" s="74">
        <v>97587</v>
      </c>
      <c r="K17" s="74">
        <v>3180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17581</v>
      </c>
      <c r="W17" s="74">
        <f t="shared" si="11"/>
        <v>17581</v>
      </c>
      <c r="X17" s="74">
        <f t="shared" si="12"/>
        <v>14401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97587</v>
      </c>
      <c r="AC17" s="74">
        <f t="shared" si="17"/>
        <v>3180</v>
      </c>
      <c r="AD17" s="74">
        <f t="shared" si="18"/>
        <v>0</v>
      </c>
      <c r="AE17" s="74">
        <f t="shared" si="19"/>
        <v>39072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39072</v>
      </c>
      <c r="AL17" s="75" t="s">
        <v>233</v>
      </c>
      <c r="AM17" s="74">
        <f t="shared" si="21"/>
        <v>0</v>
      </c>
      <c r="AN17" s="74">
        <f t="shared" si="22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0</v>
      </c>
      <c r="AY17" s="74">
        <v>0</v>
      </c>
      <c r="AZ17" s="74">
        <v>0</v>
      </c>
      <c r="BA17" s="74">
        <v>0</v>
      </c>
      <c r="BB17" s="74">
        <v>0</v>
      </c>
      <c r="BC17" s="75" t="s">
        <v>233</v>
      </c>
      <c r="BD17" s="74">
        <v>0</v>
      </c>
      <c r="BE17" s="74">
        <v>76096</v>
      </c>
      <c r="BF17" s="74">
        <f t="shared" si="25"/>
        <v>115168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233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233</v>
      </c>
      <c r="CF17" s="74">
        <v>0</v>
      </c>
      <c r="CG17" s="74">
        <v>0</v>
      </c>
      <c r="CH17" s="74">
        <f t="shared" si="32"/>
        <v>0</v>
      </c>
      <c r="CI17" s="74">
        <f t="shared" si="33"/>
        <v>39072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39072</v>
      </c>
      <c r="CP17" s="75" t="s">
        <v>233</v>
      </c>
      <c r="CQ17" s="74">
        <f t="shared" si="40"/>
        <v>0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0</v>
      </c>
      <c r="DC17" s="74">
        <f t="shared" si="52"/>
        <v>0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5" t="s">
        <v>233</v>
      </c>
      <c r="DH17" s="74">
        <f t="shared" si="56"/>
        <v>0</v>
      </c>
      <c r="DI17" s="74">
        <f t="shared" si="57"/>
        <v>76096</v>
      </c>
      <c r="DJ17" s="74">
        <f t="shared" si="58"/>
        <v>115168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256</v>
      </c>
      <c r="B2" s="147" t="s">
        <v>257</v>
      </c>
      <c r="C2" s="153" t="s">
        <v>258</v>
      </c>
      <c r="D2" s="136" t="s">
        <v>259</v>
      </c>
      <c r="E2" s="103"/>
      <c r="F2" s="103"/>
      <c r="G2" s="103"/>
      <c r="H2" s="103"/>
      <c r="I2" s="103"/>
      <c r="J2" s="103"/>
      <c r="K2" s="103"/>
      <c r="L2" s="104"/>
      <c r="M2" s="136" t="s">
        <v>260</v>
      </c>
      <c r="N2" s="103"/>
      <c r="O2" s="103"/>
      <c r="P2" s="103"/>
      <c r="Q2" s="103"/>
      <c r="R2" s="103"/>
      <c r="S2" s="103"/>
      <c r="T2" s="103"/>
      <c r="U2" s="104"/>
      <c r="V2" s="136" t="s">
        <v>164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160</v>
      </c>
      <c r="E3" s="105"/>
      <c r="F3" s="105"/>
      <c r="G3" s="105"/>
      <c r="H3" s="105"/>
      <c r="I3" s="105"/>
      <c r="J3" s="105"/>
      <c r="K3" s="105"/>
      <c r="L3" s="106"/>
      <c r="M3" s="137" t="s">
        <v>160</v>
      </c>
      <c r="N3" s="105"/>
      <c r="O3" s="105"/>
      <c r="P3" s="105"/>
      <c r="Q3" s="105"/>
      <c r="R3" s="105"/>
      <c r="S3" s="105"/>
      <c r="T3" s="105"/>
      <c r="U3" s="106"/>
      <c r="V3" s="137" t="s">
        <v>161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168</v>
      </c>
      <c r="F4" s="108"/>
      <c r="G4" s="108"/>
      <c r="H4" s="108"/>
      <c r="I4" s="108"/>
      <c r="J4" s="108"/>
      <c r="K4" s="109"/>
      <c r="L4" s="127" t="s">
        <v>169</v>
      </c>
      <c r="M4" s="107"/>
      <c r="N4" s="137" t="s">
        <v>170</v>
      </c>
      <c r="O4" s="108"/>
      <c r="P4" s="108"/>
      <c r="Q4" s="108"/>
      <c r="R4" s="108"/>
      <c r="S4" s="108"/>
      <c r="T4" s="109"/>
      <c r="U4" s="127" t="s">
        <v>171</v>
      </c>
      <c r="V4" s="107"/>
      <c r="W4" s="137" t="s">
        <v>170</v>
      </c>
      <c r="X4" s="108"/>
      <c r="Y4" s="108"/>
      <c r="Z4" s="108"/>
      <c r="AA4" s="108"/>
      <c r="AB4" s="108"/>
      <c r="AC4" s="109"/>
      <c r="AD4" s="127" t="s">
        <v>169</v>
      </c>
    </row>
    <row r="5" spans="1:30" s="45" customFormat="1" ht="23.25" customHeight="1">
      <c r="A5" s="154"/>
      <c r="B5" s="148"/>
      <c r="C5" s="154"/>
      <c r="D5" s="107"/>
      <c r="E5" s="107" t="s">
        <v>172</v>
      </c>
      <c r="F5" s="126" t="s">
        <v>261</v>
      </c>
      <c r="G5" s="126" t="s">
        <v>199</v>
      </c>
      <c r="H5" s="126" t="s">
        <v>262</v>
      </c>
      <c r="I5" s="126" t="s">
        <v>263</v>
      </c>
      <c r="J5" s="126" t="s">
        <v>264</v>
      </c>
      <c r="K5" s="126" t="s">
        <v>166</v>
      </c>
      <c r="L5" s="69"/>
      <c r="M5" s="107"/>
      <c r="N5" s="107" t="s">
        <v>156</v>
      </c>
      <c r="O5" s="126" t="s">
        <v>194</v>
      </c>
      <c r="P5" s="126" t="s">
        <v>199</v>
      </c>
      <c r="Q5" s="126" t="s">
        <v>262</v>
      </c>
      <c r="R5" s="126" t="s">
        <v>265</v>
      </c>
      <c r="S5" s="126" t="s">
        <v>266</v>
      </c>
      <c r="T5" s="126" t="s">
        <v>267</v>
      </c>
      <c r="U5" s="69"/>
      <c r="V5" s="107"/>
      <c r="W5" s="107" t="s">
        <v>164</v>
      </c>
      <c r="X5" s="126" t="s">
        <v>194</v>
      </c>
      <c r="Y5" s="126" t="s">
        <v>199</v>
      </c>
      <c r="Z5" s="126" t="s">
        <v>268</v>
      </c>
      <c r="AA5" s="126" t="s">
        <v>269</v>
      </c>
      <c r="AB5" s="126" t="s">
        <v>264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230</v>
      </c>
      <c r="E6" s="110" t="s">
        <v>230</v>
      </c>
      <c r="F6" s="111" t="s">
        <v>270</v>
      </c>
      <c r="G6" s="111" t="s">
        <v>271</v>
      </c>
      <c r="H6" s="111" t="s">
        <v>270</v>
      </c>
      <c r="I6" s="111" t="s">
        <v>230</v>
      </c>
      <c r="J6" s="111" t="s">
        <v>230</v>
      </c>
      <c r="K6" s="111" t="s">
        <v>230</v>
      </c>
      <c r="L6" s="111" t="s">
        <v>272</v>
      </c>
      <c r="M6" s="110" t="s">
        <v>273</v>
      </c>
      <c r="N6" s="110" t="s">
        <v>272</v>
      </c>
      <c r="O6" s="111" t="s">
        <v>230</v>
      </c>
      <c r="P6" s="111" t="s">
        <v>230</v>
      </c>
      <c r="Q6" s="111" t="s">
        <v>230</v>
      </c>
      <c r="R6" s="111" t="s">
        <v>274</v>
      </c>
      <c r="S6" s="111" t="s">
        <v>273</v>
      </c>
      <c r="T6" s="111" t="s">
        <v>274</v>
      </c>
      <c r="U6" s="111" t="s">
        <v>230</v>
      </c>
      <c r="V6" s="110" t="s">
        <v>230</v>
      </c>
      <c r="W6" s="110" t="s">
        <v>230</v>
      </c>
      <c r="X6" s="111" t="s">
        <v>274</v>
      </c>
      <c r="Y6" s="111" t="s">
        <v>273</v>
      </c>
      <c r="Z6" s="111" t="s">
        <v>274</v>
      </c>
      <c r="AA6" s="111" t="s">
        <v>230</v>
      </c>
      <c r="AB6" s="111" t="s">
        <v>230</v>
      </c>
      <c r="AC6" s="111" t="s">
        <v>230</v>
      </c>
      <c r="AD6" s="111" t="s">
        <v>274</v>
      </c>
    </row>
    <row r="7" spans="1:30" s="50" customFormat="1" ht="12" customHeight="1">
      <c r="A7" s="48" t="s">
        <v>275</v>
      </c>
      <c r="B7" s="63" t="s">
        <v>276</v>
      </c>
      <c r="C7" s="48" t="s">
        <v>164</v>
      </c>
      <c r="D7" s="70">
        <f aca="true" t="shared" si="0" ref="D7:AD7">SUM(D8:D37)</f>
        <v>10391597</v>
      </c>
      <c r="E7" s="70">
        <f t="shared" si="0"/>
        <v>2285222</v>
      </c>
      <c r="F7" s="70">
        <f t="shared" si="0"/>
        <v>15540</v>
      </c>
      <c r="G7" s="70">
        <f t="shared" si="0"/>
        <v>125004</v>
      </c>
      <c r="H7" s="70">
        <f t="shared" si="0"/>
        <v>0</v>
      </c>
      <c r="I7" s="70">
        <f t="shared" si="0"/>
        <v>1865438</v>
      </c>
      <c r="J7" s="70">
        <f t="shared" si="0"/>
        <v>2464965</v>
      </c>
      <c r="K7" s="70">
        <f t="shared" si="0"/>
        <v>279240</v>
      </c>
      <c r="L7" s="70">
        <f t="shared" si="0"/>
        <v>8106375</v>
      </c>
      <c r="M7" s="70">
        <f t="shared" si="0"/>
        <v>2888234</v>
      </c>
      <c r="N7" s="70">
        <f t="shared" si="0"/>
        <v>655836</v>
      </c>
      <c r="O7" s="70">
        <f t="shared" si="0"/>
        <v>0</v>
      </c>
      <c r="P7" s="70">
        <f t="shared" si="0"/>
        <v>40000</v>
      </c>
      <c r="Q7" s="70">
        <f t="shared" si="0"/>
        <v>0</v>
      </c>
      <c r="R7" s="70">
        <f t="shared" si="0"/>
        <v>244884</v>
      </c>
      <c r="S7" s="70">
        <f t="shared" si="0"/>
        <v>1378728</v>
      </c>
      <c r="T7" s="70">
        <f t="shared" si="0"/>
        <v>370952</v>
      </c>
      <c r="U7" s="70">
        <f t="shared" si="0"/>
        <v>2232398</v>
      </c>
      <c r="V7" s="70">
        <f t="shared" si="0"/>
        <v>13279831</v>
      </c>
      <c r="W7" s="70">
        <f t="shared" si="0"/>
        <v>2941058</v>
      </c>
      <c r="X7" s="70">
        <f t="shared" si="0"/>
        <v>15540</v>
      </c>
      <c r="Y7" s="70">
        <f t="shared" si="0"/>
        <v>165004</v>
      </c>
      <c r="Z7" s="70">
        <f t="shared" si="0"/>
        <v>0</v>
      </c>
      <c r="AA7" s="70">
        <f t="shared" si="0"/>
        <v>2110322</v>
      </c>
      <c r="AB7" s="70">
        <f t="shared" si="0"/>
        <v>3843693</v>
      </c>
      <c r="AC7" s="70">
        <f t="shared" si="0"/>
        <v>650192</v>
      </c>
      <c r="AD7" s="70">
        <f t="shared" si="0"/>
        <v>10338773</v>
      </c>
    </row>
    <row r="8" spans="1:30" s="50" customFormat="1" ht="12" customHeight="1">
      <c r="A8" s="51" t="s">
        <v>231</v>
      </c>
      <c r="B8" s="64" t="s">
        <v>277</v>
      </c>
      <c r="C8" s="51" t="s">
        <v>278</v>
      </c>
      <c r="D8" s="72">
        <f aca="true" t="shared" si="1" ref="D8:D37">SUM(E8,+L8)</f>
        <v>3314227</v>
      </c>
      <c r="E8" s="72">
        <f aca="true" t="shared" si="2" ref="E8:E37">+SUM(F8:I8,K8)</f>
        <v>633524</v>
      </c>
      <c r="F8" s="72">
        <v>1139</v>
      </c>
      <c r="G8" s="72">
        <v>3765</v>
      </c>
      <c r="H8" s="72">
        <v>0</v>
      </c>
      <c r="I8" s="72">
        <v>555364</v>
      </c>
      <c r="J8" s="73">
        <v>0</v>
      </c>
      <c r="K8" s="72">
        <v>73256</v>
      </c>
      <c r="L8" s="72">
        <v>2680703</v>
      </c>
      <c r="M8" s="72">
        <f aca="true" t="shared" si="3" ref="M8:M37">SUM(N8,+U8)</f>
        <v>375145</v>
      </c>
      <c r="N8" s="72">
        <f aca="true" t="shared" si="4" ref="N8:N37">+SUM(O8:R8,T8)</f>
        <v>375145</v>
      </c>
      <c r="O8" s="72">
        <v>0</v>
      </c>
      <c r="P8" s="72">
        <v>0</v>
      </c>
      <c r="Q8" s="72">
        <v>0</v>
      </c>
      <c r="R8" s="72">
        <v>7266</v>
      </c>
      <c r="S8" s="73">
        <v>0</v>
      </c>
      <c r="T8" s="72">
        <v>367879</v>
      </c>
      <c r="U8" s="72">
        <v>0</v>
      </c>
      <c r="V8" s="72">
        <f aca="true" t="shared" si="5" ref="V8:V37">+SUM(D8,M8)</f>
        <v>3689372</v>
      </c>
      <c r="W8" s="72">
        <f aca="true" t="shared" si="6" ref="W8:W37">+SUM(E8,N8)</f>
        <v>1008669</v>
      </c>
      <c r="X8" s="72">
        <f aca="true" t="shared" si="7" ref="X8:X37">+SUM(F8,O8)</f>
        <v>1139</v>
      </c>
      <c r="Y8" s="72">
        <f aca="true" t="shared" si="8" ref="Y8:Y37">+SUM(G8,P8)</f>
        <v>3765</v>
      </c>
      <c r="Z8" s="72">
        <f aca="true" t="shared" si="9" ref="Z8:Z37">+SUM(H8,Q8)</f>
        <v>0</v>
      </c>
      <c r="AA8" s="72">
        <f aca="true" t="shared" si="10" ref="AA8:AA37">+SUM(I8,R8)</f>
        <v>562630</v>
      </c>
      <c r="AB8" s="73">
        <v>0</v>
      </c>
      <c r="AC8" s="72">
        <f aca="true" t="shared" si="11" ref="AC8:AC37">+SUM(K8,T8)</f>
        <v>441135</v>
      </c>
      <c r="AD8" s="72">
        <f aca="true" t="shared" si="12" ref="AD8:AD37">+SUM(L8,U8)</f>
        <v>2680703</v>
      </c>
    </row>
    <row r="9" spans="1:30" s="50" customFormat="1" ht="12" customHeight="1">
      <c r="A9" s="51" t="s">
        <v>275</v>
      </c>
      <c r="B9" s="64" t="s">
        <v>279</v>
      </c>
      <c r="C9" s="51" t="s">
        <v>280</v>
      </c>
      <c r="D9" s="72">
        <f t="shared" si="1"/>
        <v>1368138</v>
      </c>
      <c r="E9" s="72">
        <f t="shared" si="2"/>
        <v>597665</v>
      </c>
      <c r="F9" s="72">
        <v>0</v>
      </c>
      <c r="G9" s="72">
        <v>121239</v>
      </c>
      <c r="H9" s="72">
        <v>0</v>
      </c>
      <c r="I9" s="72">
        <v>427278</v>
      </c>
      <c r="J9" s="73">
        <v>0</v>
      </c>
      <c r="K9" s="72">
        <v>49148</v>
      </c>
      <c r="L9" s="72">
        <v>770473</v>
      </c>
      <c r="M9" s="72">
        <f t="shared" si="3"/>
        <v>464629</v>
      </c>
      <c r="N9" s="72">
        <f t="shared" si="4"/>
        <v>103685</v>
      </c>
      <c r="O9" s="72">
        <v>0</v>
      </c>
      <c r="P9" s="72">
        <v>40000</v>
      </c>
      <c r="Q9" s="72">
        <v>0</v>
      </c>
      <c r="R9" s="72">
        <v>63635</v>
      </c>
      <c r="S9" s="73">
        <v>0</v>
      </c>
      <c r="T9" s="72">
        <v>50</v>
      </c>
      <c r="U9" s="72">
        <v>360944</v>
      </c>
      <c r="V9" s="72">
        <f t="shared" si="5"/>
        <v>1832767</v>
      </c>
      <c r="W9" s="72">
        <f t="shared" si="6"/>
        <v>701350</v>
      </c>
      <c r="X9" s="72">
        <f t="shared" si="7"/>
        <v>0</v>
      </c>
      <c r="Y9" s="72">
        <f t="shared" si="8"/>
        <v>161239</v>
      </c>
      <c r="Z9" s="72">
        <f t="shared" si="9"/>
        <v>0</v>
      </c>
      <c r="AA9" s="72">
        <f t="shared" si="10"/>
        <v>490913</v>
      </c>
      <c r="AB9" s="73">
        <v>0</v>
      </c>
      <c r="AC9" s="72">
        <f t="shared" si="11"/>
        <v>49198</v>
      </c>
      <c r="AD9" s="72">
        <f t="shared" si="12"/>
        <v>1131417</v>
      </c>
    </row>
    <row r="10" spans="1:30" s="50" customFormat="1" ht="12" customHeight="1">
      <c r="A10" s="51" t="s">
        <v>231</v>
      </c>
      <c r="B10" s="64" t="s">
        <v>281</v>
      </c>
      <c r="C10" s="51" t="s">
        <v>282</v>
      </c>
      <c r="D10" s="72">
        <f t="shared" si="1"/>
        <v>1117660</v>
      </c>
      <c r="E10" s="72">
        <f t="shared" si="2"/>
        <v>109382</v>
      </c>
      <c r="F10" s="72">
        <v>0</v>
      </c>
      <c r="G10" s="72">
        <v>0</v>
      </c>
      <c r="H10" s="72">
        <v>0</v>
      </c>
      <c r="I10" s="72">
        <v>109334</v>
      </c>
      <c r="J10" s="73">
        <v>0</v>
      </c>
      <c r="K10" s="72">
        <v>48</v>
      </c>
      <c r="L10" s="72">
        <v>1008278</v>
      </c>
      <c r="M10" s="72">
        <f t="shared" si="3"/>
        <v>98939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98939</v>
      </c>
      <c r="V10" s="72">
        <f t="shared" si="5"/>
        <v>1216599</v>
      </c>
      <c r="W10" s="72">
        <f t="shared" si="6"/>
        <v>109382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109334</v>
      </c>
      <c r="AB10" s="73">
        <v>0</v>
      </c>
      <c r="AC10" s="72">
        <f t="shared" si="11"/>
        <v>48</v>
      </c>
      <c r="AD10" s="72">
        <f t="shared" si="12"/>
        <v>1107217</v>
      </c>
    </row>
    <row r="11" spans="1:30" s="50" customFormat="1" ht="12" customHeight="1">
      <c r="A11" s="51" t="s">
        <v>275</v>
      </c>
      <c r="B11" s="64" t="s">
        <v>283</v>
      </c>
      <c r="C11" s="51" t="s">
        <v>284</v>
      </c>
      <c r="D11" s="72">
        <f t="shared" si="1"/>
        <v>182997</v>
      </c>
      <c r="E11" s="72">
        <f t="shared" si="2"/>
        <v>40153</v>
      </c>
      <c r="F11" s="72">
        <v>0</v>
      </c>
      <c r="G11" s="72">
        <v>0</v>
      </c>
      <c r="H11" s="72">
        <v>0</v>
      </c>
      <c r="I11" s="72">
        <v>33394</v>
      </c>
      <c r="J11" s="73">
        <v>0</v>
      </c>
      <c r="K11" s="72">
        <v>6759</v>
      </c>
      <c r="L11" s="72">
        <v>142844</v>
      </c>
      <c r="M11" s="72">
        <f t="shared" si="3"/>
        <v>74147</v>
      </c>
      <c r="N11" s="72">
        <f t="shared" si="4"/>
        <v>5</v>
      </c>
      <c r="O11" s="72">
        <v>0</v>
      </c>
      <c r="P11" s="72">
        <v>0</v>
      </c>
      <c r="Q11" s="72">
        <v>0</v>
      </c>
      <c r="R11" s="72">
        <v>5</v>
      </c>
      <c r="S11" s="73">
        <v>0</v>
      </c>
      <c r="T11" s="72">
        <v>0</v>
      </c>
      <c r="U11" s="72">
        <v>74142</v>
      </c>
      <c r="V11" s="72">
        <f t="shared" si="5"/>
        <v>257144</v>
      </c>
      <c r="W11" s="72">
        <f t="shared" si="6"/>
        <v>40158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33399</v>
      </c>
      <c r="AB11" s="73">
        <v>0</v>
      </c>
      <c r="AC11" s="72">
        <f t="shared" si="11"/>
        <v>6759</v>
      </c>
      <c r="AD11" s="72">
        <f t="shared" si="12"/>
        <v>216986</v>
      </c>
    </row>
    <row r="12" spans="1:30" s="50" customFormat="1" ht="12" customHeight="1">
      <c r="A12" s="53" t="s">
        <v>231</v>
      </c>
      <c r="B12" s="54" t="s">
        <v>285</v>
      </c>
      <c r="C12" s="53" t="s">
        <v>286</v>
      </c>
      <c r="D12" s="74">
        <f t="shared" si="1"/>
        <v>541377</v>
      </c>
      <c r="E12" s="74">
        <f t="shared" si="2"/>
        <v>113890</v>
      </c>
      <c r="F12" s="74">
        <v>0</v>
      </c>
      <c r="G12" s="74">
        <v>0</v>
      </c>
      <c r="H12" s="74">
        <v>0</v>
      </c>
      <c r="I12" s="74">
        <v>101473</v>
      </c>
      <c r="J12" s="75">
        <v>0</v>
      </c>
      <c r="K12" s="74">
        <v>12417</v>
      </c>
      <c r="L12" s="74">
        <v>427487</v>
      </c>
      <c r="M12" s="74">
        <f t="shared" si="3"/>
        <v>140963</v>
      </c>
      <c r="N12" s="74">
        <f t="shared" si="4"/>
        <v>929</v>
      </c>
      <c r="O12" s="74">
        <v>0</v>
      </c>
      <c r="P12" s="74">
        <v>0</v>
      </c>
      <c r="Q12" s="74">
        <v>0</v>
      </c>
      <c r="R12" s="74">
        <v>929</v>
      </c>
      <c r="S12" s="75">
        <v>0</v>
      </c>
      <c r="T12" s="74">
        <v>0</v>
      </c>
      <c r="U12" s="74">
        <v>140034</v>
      </c>
      <c r="V12" s="74">
        <f t="shared" si="5"/>
        <v>682340</v>
      </c>
      <c r="W12" s="74">
        <f t="shared" si="6"/>
        <v>114819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102402</v>
      </c>
      <c r="AB12" s="75">
        <v>0</v>
      </c>
      <c r="AC12" s="74">
        <f t="shared" si="11"/>
        <v>12417</v>
      </c>
      <c r="AD12" s="74">
        <f t="shared" si="12"/>
        <v>567521</v>
      </c>
    </row>
    <row r="13" spans="1:30" s="50" customFormat="1" ht="12" customHeight="1">
      <c r="A13" s="53" t="s">
        <v>275</v>
      </c>
      <c r="B13" s="54" t="s">
        <v>287</v>
      </c>
      <c r="C13" s="53" t="s">
        <v>288</v>
      </c>
      <c r="D13" s="74">
        <f t="shared" si="1"/>
        <v>620368</v>
      </c>
      <c r="E13" s="74">
        <f t="shared" si="2"/>
        <v>123162</v>
      </c>
      <c r="F13" s="74">
        <v>0</v>
      </c>
      <c r="G13" s="74">
        <v>0</v>
      </c>
      <c r="H13" s="74">
        <v>0</v>
      </c>
      <c r="I13" s="74">
        <v>114732</v>
      </c>
      <c r="J13" s="75">
        <v>0</v>
      </c>
      <c r="K13" s="74">
        <v>8430</v>
      </c>
      <c r="L13" s="74">
        <v>497206</v>
      </c>
      <c r="M13" s="74">
        <f t="shared" si="3"/>
        <v>229452</v>
      </c>
      <c r="N13" s="74">
        <f t="shared" si="4"/>
        <v>600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600</v>
      </c>
      <c r="U13" s="74">
        <v>228852</v>
      </c>
      <c r="V13" s="74">
        <f t="shared" si="5"/>
        <v>849820</v>
      </c>
      <c r="W13" s="74">
        <f t="shared" si="6"/>
        <v>123762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114732</v>
      </c>
      <c r="AB13" s="75">
        <v>0</v>
      </c>
      <c r="AC13" s="74">
        <f t="shared" si="11"/>
        <v>9030</v>
      </c>
      <c r="AD13" s="74">
        <f t="shared" si="12"/>
        <v>726058</v>
      </c>
    </row>
    <row r="14" spans="1:30" s="50" customFormat="1" ht="12" customHeight="1">
      <c r="A14" s="53" t="s">
        <v>231</v>
      </c>
      <c r="B14" s="54" t="s">
        <v>289</v>
      </c>
      <c r="C14" s="53" t="s">
        <v>290</v>
      </c>
      <c r="D14" s="74">
        <f t="shared" si="1"/>
        <v>320773</v>
      </c>
      <c r="E14" s="74">
        <f t="shared" si="2"/>
        <v>63210</v>
      </c>
      <c r="F14" s="74">
        <v>0</v>
      </c>
      <c r="G14" s="74">
        <v>0</v>
      </c>
      <c r="H14" s="74">
        <v>0</v>
      </c>
      <c r="I14" s="74">
        <v>55977</v>
      </c>
      <c r="J14" s="75">
        <v>0</v>
      </c>
      <c r="K14" s="74">
        <v>7233</v>
      </c>
      <c r="L14" s="74">
        <v>257563</v>
      </c>
      <c r="M14" s="74">
        <f t="shared" si="3"/>
        <v>110910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110910</v>
      </c>
      <c r="V14" s="74">
        <f t="shared" si="5"/>
        <v>431683</v>
      </c>
      <c r="W14" s="74">
        <f t="shared" si="6"/>
        <v>63210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55977</v>
      </c>
      <c r="AB14" s="75">
        <v>0</v>
      </c>
      <c r="AC14" s="74">
        <f t="shared" si="11"/>
        <v>7233</v>
      </c>
      <c r="AD14" s="74">
        <f t="shared" si="12"/>
        <v>368473</v>
      </c>
    </row>
    <row r="15" spans="1:30" s="50" customFormat="1" ht="12" customHeight="1">
      <c r="A15" s="53" t="s">
        <v>275</v>
      </c>
      <c r="B15" s="54" t="s">
        <v>291</v>
      </c>
      <c r="C15" s="53" t="s">
        <v>292</v>
      </c>
      <c r="D15" s="74">
        <f t="shared" si="1"/>
        <v>418484</v>
      </c>
      <c r="E15" s="74">
        <f t="shared" si="2"/>
        <v>4031</v>
      </c>
      <c r="F15" s="74">
        <v>0</v>
      </c>
      <c r="G15" s="74">
        <v>0</v>
      </c>
      <c r="H15" s="74">
        <v>0</v>
      </c>
      <c r="I15" s="74">
        <v>3985</v>
      </c>
      <c r="J15" s="75">
        <v>0</v>
      </c>
      <c r="K15" s="74">
        <v>46</v>
      </c>
      <c r="L15" s="74">
        <v>414453</v>
      </c>
      <c r="M15" s="74">
        <f t="shared" si="3"/>
        <v>160894</v>
      </c>
      <c r="N15" s="74">
        <f t="shared" si="4"/>
        <v>8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8</v>
      </c>
      <c r="U15" s="74">
        <v>160886</v>
      </c>
      <c r="V15" s="74">
        <f t="shared" si="5"/>
        <v>579378</v>
      </c>
      <c r="W15" s="74">
        <f t="shared" si="6"/>
        <v>4039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3985</v>
      </c>
      <c r="AB15" s="75">
        <v>0</v>
      </c>
      <c r="AC15" s="74">
        <f t="shared" si="11"/>
        <v>54</v>
      </c>
      <c r="AD15" s="74">
        <f t="shared" si="12"/>
        <v>575339</v>
      </c>
    </row>
    <row r="16" spans="1:30" s="50" customFormat="1" ht="12" customHeight="1">
      <c r="A16" s="53" t="s">
        <v>231</v>
      </c>
      <c r="B16" s="54" t="s">
        <v>293</v>
      </c>
      <c r="C16" s="53" t="s">
        <v>294</v>
      </c>
      <c r="D16" s="74">
        <f t="shared" si="1"/>
        <v>319261</v>
      </c>
      <c r="E16" s="74">
        <f t="shared" si="2"/>
        <v>60907</v>
      </c>
      <c r="F16" s="74">
        <v>0</v>
      </c>
      <c r="G16" s="74">
        <v>0</v>
      </c>
      <c r="H16" s="74">
        <v>0</v>
      </c>
      <c r="I16" s="74">
        <v>49055</v>
      </c>
      <c r="J16" s="75">
        <v>0</v>
      </c>
      <c r="K16" s="74">
        <v>11852</v>
      </c>
      <c r="L16" s="74">
        <v>258354</v>
      </c>
      <c r="M16" s="74">
        <f t="shared" si="3"/>
        <v>313019</v>
      </c>
      <c r="N16" s="74">
        <f t="shared" si="4"/>
        <v>139654</v>
      </c>
      <c r="O16" s="74">
        <v>0</v>
      </c>
      <c r="P16" s="74">
        <v>0</v>
      </c>
      <c r="Q16" s="74">
        <v>0</v>
      </c>
      <c r="R16" s="74">
        <v>139654</v>
      </c>
      <c r="S16" s="75">
        <v>0</v>
      </c>
      <c r="T16" s="74">
        <v>0</v>
      </c>
      <c r="U16" s="74">
        <v>173365</v>
      </c>
      <c r="V16" s="74">
        <f t="shared" si="5"/>
        <v>632280</v>
      </c>
      <c r="W16" s="74">
        <f t="shared" si="6"/>
        <v>200561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188709</v>
      </c>
      <c r="AB16" s="75">
        <v>0</v>
      </c>
      <c r="AC16" s="74">
        <f t="shared" si="11"/>
        <v>11852</v>
      </c>
      <c r="AD16" s="74">
        <f t="shared" si="12"/>
        <v>431719</v>
      </c>
    </row>
    <row r="17" spans="1:30" s="50" customFormat="1" ht="12" customHeight="1">
      <c r="A17" s="53" t="s">
        <v>275</v>
      </c>
      <c r="B17" s="54" t="s">
        <v>295</v>
      </c>
      <c r="C17" s="53" t="s">
        <v>296</v>
      </c>
      <c r="D17" s="74">
        <f t="shared" si="1"/>
        <v>235423</v>
      </c>
      <c r="E17" s="74">
        <f t="shared" si="2"/>
        <v>43669</v>
      </c>
      <c r="F17" s="74">
        <v>0</v>
      </c>
      <c r="G17" s="74">
        <v>0</v>
      </c>
      <c r="H17" s="74">
        <v>0</v>
      </c>
      <c r="I17" s="74">
        <v>43669</v>
      </c>
      <c r="J17" s="75">
        <v>0</v>
      </c>
      <c r="K17" s="74">
        <v>0</v>
      </c>
      <c r="L17" s="74">
        <v>191754</v>
      </c>
      <c r="M17" s="74">
        <f t="shared" si="3"/>
        <v>154452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154452</v>
      </c>
      <c r="V17" s="74">
        <f t="shared" si="5"/>
        <v>389875</v>
      </c>
      <c r="W17" s="74">
        <f t="shared" si="6"/>
        <v>43669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43669</v>
      </c>
      <c r="AB17" s="75">
        <v>0</v>
      </c>
      <c r="AC17" s="74">
        <f t="shared" si="11"/>
        <v>0</v>
      </c>
      <c r="AD17" s="74">
        <f t="shared" si="12"/>
        <v>346206</v>
      </c>
    </row>
    <row r="18" spans="1:30" s="50" customFormat="1" ht="12" customHeight="1">
      <c r="A18" s="53" t="s">
        <v>231</v>
      </c>
      <c r="B18" s="54" t="s">
        <v>297</v>
      </c>
      <c r="C18" s="53" t="s">
        <v>298</v>
      </c>
      <c r="D18" s="74">
        <f t="shared" si="1"/>
        <v>123287</v>
      </c>
      <c r="E18" s="74">
        <f t="shared" si="2"/>
        <v>19546</v>
      </c>
      <c r="F18" s="74">
        <v>0</v>
      </c>
      <c r="G18" s="74">
        <v>0</v>
      </c>
      <c r="H18" s="74">
        <v>0</v>
      </c>
      <c r="I18" s="74">
        <v>19546</v>
      </c>
      <c r="J18" s="75">
        <v>0</v>
      </c>
      <c r="K18" s="74">
        <v>0</v>
      </c>
      <c r="L18" s="74">
        <v>103741</v>
      </c>
      <c r="M18" s="74">
        <f t="shared" si="3"/>
        <v>42722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42722</v>
      </c>
      <c r="V18" s="74">
        <f t="shared" si="5"/>
        <v>166009</v>
      </c>
      <c r="W18" s="74">
        <f t="shared" si="6"/>
        <v>19546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19546</v>
      </c>
      <c r="AB18" s="75">
        <v>0</v>
      </c>
      <c r="AC18" s="74">
        <f t="shared" si="11"/>
        <v>0</v>
      </c>
      <c r="AD18" s="74">
        <f t="shared" si="12"/>
        <v>146463</v>
      </c>
    </row>
    <row r="19" spans="1:30" s="50" customFormat="1" ht="12" customHeight="1">
      <c r="A19" s="53" t="s">
        <v>275</v>
      </c>
      <c r="B19" s="54" t="s">
        <v>299</v>
      </c>
      <c r="C19" s="53" t="s">
        <v>300</v>
      </c>
      <c r="D19" s="74">
        <f t="shared" si="1"/>
        <v>107005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107005</v>
      </c>
      <c r="M19" s="74">
        <f t="shared" si="3"/>
        <v>49838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49838</v>
      </c>
      <c r="V19" s="74">
        <f t="shared" si="5"/>
        <v>156843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156843</v>
      </c>
    </row>
    <row r="20" spans="1:30" s="50" customFormat="1" ht="12" customHeight="1">
      <c r="A20" s="53" t="s">
        <v>231</v>
      </c>
      <c r="B20" s="54" t="s">
        <v>301</v>
      </c>
      <c r="C20" s="53" t="s">
        <v>302</v>
      </c>
      <c r="D20" s="74">
        <f t="shared" si="1"/>
        <v>136026</v>
      </c>
      <c r="E20" s="74">
        <f t="shared" si="2"/>
        <v>14167</v>
      </c>
      <c r="F20" s="74">
        <v>0</v>
      </c>
      <c r="G20" s="74">
        <v>0</v>
      </c>
      <c r="H20" s="74">
        <v>0</v>
      </c>
      <c r="I20" s="74">
        <v>37</v>
      </c>
      <c r="J20" s="75">
        <v>0</v>
      </c>
      <c r="K20" s="74">
        <v>14130</v>
      </c>
      <c r="L20" s="74">
        <v>121859</v>
      </c>
      <c r="M20" s="74">
        <f t="shared" si="3"/>
        <v>40545</v>
      </c>
      <c r="N20" s="74">
        <f t="shared" si="4"/>
        <v>1</v>
      </c>
      <c r="O20" s="74">
        <v>0</v>
      </c>
      <c r="P20" s="74">
        <v>0</v>
      </c>
      <c r="Q20" s="74">
        <v>0</v>
      </c>
      <c r="R20" s="74">
        <v>1</v>
      </c>
      <c r="S20" s="75">
        <v>0</v>
      </c>
      <c r="T20" s="74">
        <v>0</v>
      </c>
      <c r="U20" s="74">
        <v>40544</v>
      </c>
      <c r="V20" s="74">
        <f t="shared" si="5"/>
        <v>176571</v>
      </c>
      <c r="W20" s="74">
        <f t="shared" si="6"/>
        <v>14168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38</v>
      </c>
      <c r="AB20" s="75">
        <v>0</v>
      </c>
      <c r="AC20" s="74">
        <f t="shared" si="11"/>
        <v>14130</v>
      </c>
      <c r="AD20" s="74">
        <f t="shared" si="12"/>
        <v>162403</v>
      </c>
    </row>
    <row r="21" spans="1:30" s="50" customFormat="1" ht="12" customHeight="1">
      <c r="A21" s="53" t="s">
        <v>275</v>
      </c>
      <c r="B21" s="54" t="s">
        <v>303</v>
      </c>
      <c r="C21" s="53" t="s">
        <v>304</v>
      </c>
      <c r="D21" s="74">
        <f t="shared" si="1"/>
        <v>354016</v>
      </c>
      <c r="E21" s="74">
        <f t="shared" si="2"/>
        <v>27334</v>
      </c>
      <c r="F21" s="74">
        <v>0</v>
      </c>
      <c r="G21" s="74">
        <v>0</v>
      </c>
      <c r="H21" s="74">
        <v>0</v>
      </c>
      <c r="I21" s="74">
        <v>27126</v>
      </c>
      <c r="J21" s="75">
        <v>0</v>
      </c>
      <c r="K21" s="74">
        <v>208</v>
      </c>
      <c r="L21" s="74">
        <v>326682</v>
      </c>
      <c r="M21" s="74">
        <f t="shared" si="3"/>
        <v>106104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106104</v>
      </c>
      <c r="V21" s="74">
        <f t="shared" si="5"/>
        <v>460120</v>
      </c>
      <c r="W21" s="74">
        <f t="shared" si="6"/>
        <v>27334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27126</v>
      </c>
      <c r="AB21" s="75">
        <v>0</v>
      </c>
      <c r="AC21" s="74">
        <f t="shared" si="11"/>
        <v>208</v>
      </c>
      <c r="AD21" s="74">
        <f t="shared" si="12"/>
        <v>432786</v>
      </c>
    </row>
    <row r="22" spans="1:30" s="50" customFormat="1" ht="12" customHeight="1">
      <c r="A22" s="53" t="s">
        <v>231</v>
      </c>
      <c r="B22" s="54" t="s">
        <v>305</v>
      </c>
      <c r="C22" s="53" t="s">
        <v>306</v>
      </c>
      <c r="D22" s="74">
        <f t="shared" si="1"/>
        <v>64037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64037</v>
      </c>
      <c r="M22" s="74">
        <f t="shared" si="3"/>
        <v>39161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39161</v>
      </c>
      <c r="V22" s="74">
        <f t="shared" si="5"/>
        <v>103198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103198</v>
      </c>
    </row>
    <row r="23" spans="1:30" s="50" customFormat="1" ht="12" customHeight="1">
      <c r="A23" s="53" t="s">
        <v>307</v>
      </c>
      <c r="B23" s="54" t="s">
        <v>308</v>
      </c>
      <c r="C23" s="53" t="s">
        <v>309</v>
      </c>
      <c r="D23" s="74">
        <f t="shared" si="1"/>
        <v>204867</v>
      </c>
      <c r="E23" s="74">
        <f t="shared" si="2"/>
        <v>51183</v>
      </c>
      <c r="F23" s="74">
        <v>0</v>
      </c>
      <c r="G23" s="74">
        <v>0</v>
      </c>
      <c r="H23" s="74">
        <v>0</v>
      </c>
      <c r="I23" s="74">
        <v>45258</v>
      </c>
      <c r="J23" s="75">
        <v>0</v>
      </c>
      <c r="K23" s="74">
        <v>5925</v>
      </c>
      <c r="L23" s="74">
        <v>153684</v>
      </c>
      <c r="M23" s="74">
        <f t="shared" si="3"/>
        <v>82581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82581</v>
      </c>
      <c r="V23" s="74">
        <f t="shared" si="5"/>
        <v>287448</v>
      </c>
      <c r="W23" s="74">
        <f t="shared" si="6"/>
        <v>51183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45258</v>
      </c>
      <c r="AB23" s="75">
        <v>0</v>
      </c>
      <c r="AC23" s="74">
        <f t="shared" si="11"/>
        <v>5925</v>
      </c>
      <c r="AD23" s="74">
        <f t="shared" si="12"/>
        <v>236265</v>
      </c>
    </row>
    <row r="24" spans="1:30" s="50" customFormat="1" ht="12" customHeight="1">
      <c r="A24" s="53" t="s">
        <v>231</v>
      </c>
      <c r="B24" s="54" t="s">
        <v>310</v>
      </c>
      <c r="C24" s="53" t="s">
        <v>311</v>
      </c>
      <c r="D24" s="74">
        <f t="shared" si="1"/>
        <v>62064</v>
      </c>
      <c r="E24" s="74">
        <f t="shared" si="2"/>
        <v>11204</v>
      </c>
      <c r="F24" s="74">
        <v>0</v>
      </c>
      <c r="G24" s="74">
        <v>0</v>
      </c>
      <c r="H24" s="74">
        <v>0</v>
      </c>
      <c r="I24" s="74">
        <v>11204</v>
      </c>
      <c r="J24" s="75">
        <v>0</v>
      </c>
      <c r="K24" s="74">
        <v>0</v>
      </c>
      <c r="L24" s="74">
        <v>50860</v>
      </c>
      <c r="M24" s="74">
        <f t="shared" si="3"/>
        <v>45108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45108</v>
      </c>
      <c r="V24" s="74">
        <f t="shared" si="5"/>
        <v>107172</v>
      </c>
      <c r="W24" s="74">
        <f t="shared" si="6"/>
        <v>11204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11204</v>
      </c>
      <c r="AB24" s="75">
        <v>0</v>
      </c>
      <c r="AC24" s="74">
        <f t="shared" si="11"/>
        <v>0</v>
      </c>
      <c r="AD24" s="74">
        <f t="shared" si="12"/>
        <v>95968</v>
      </c>
    </row>
    <row r="25" spans="1:30" s="50" customFormat="1" ht="12" customHeight="1">
      <c r="A25" s="53" t="s">
        <v>307</v>
      </c>
      <c r="B25" s="54" t="s">
        <v>312</v>
      </c>
      <c r="C25" s="53" t="s">
        <v>313</v>
      </c>
      <c r="D25" s="74">
        <f t="shared" si="1"/>
        <v>86570</v>
      </c>
      <c r="E25" s="74">
        <f t="shared" si="2"/>
        <v>19658</v>
      </c>
      <c r="F25" s="74">
        <v>0</v>
      </c>
      <c r="G25" s="74">
        <v>0</v>
      </c>
      <c r="H25" s="74">
        <v>0</v>
      </c>
      <c r="I25" s="74">
        <v>18400</v>
      </c>
      <c r="J25" s="75">
        <v>0</v>
      </c>
      <c r="K25" s="74">
        <v>1258</v>
      </c>
      <c r="L25" s="74">
        <v>66912</v>
      </c>
      <c r="M25" s="74">
        <f t="shared" si="3"/>
        <v>33441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33441</v>
      </c>
      <c r="V25" s="74">
        <f t="shared" si="5"/>
        <v>120011</v>
      </c>
      <c r="W25" s="74">
        <f t="shared" si="6"/>
        <v>19658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18400</v>
      </c>
      <c r="AB25" s="75">
        <v>0</v>
      </c>
      <c r="AC25" s="74">
        <f t="shared" si="11"/>
        <v>1258</v>
      </c>
      <c r="AD25" s="74">
        <f t="shared" si="12"/>
        <v>100353</v>
      </c>
    </row>
    <row r="26" spans="1:30" s="50" customFormat="1" ht="12" customHeight="1">
      <c r="A26" s="53" t="s">
        <v>231</v>
      </c>
      <c r="B26" s="54" t="s">
        <v>314</v>
      </c>
      <c r="C26" s="53" t="s">
        <v>315</v>
      </c>
      <c r="D26" s="74">
        <f t="shared" si="1"/>
        <v>226846</v>
      </c>
      <c r="E26" s="74">
        <f t="shared" si="2"/>
        <v>44213</v>
      </c>
      <c r="F26" s="74">
        <v>0</v>
      </c>
      <c r="G26" s="74">
        <v>0</v>
      </c>
      <c r="H26" s="74">
        <v>0</v>
      </c>
      <c r="I26" s="74">
        <v>38018</v>
      </c>
      <c r="J26" s="75">
        <v>0</v>
      </c>
      <c r="K26" s="74">
        <v>6195</v>
      </c>
      <c r="L26" s="74">
        <v>182633</v>
      </c>
      <c r="M26" s="74">
        <f t="shared" si="3"/>
        <v>200735</v>
      </c>
      <c r="N26" s="74">
        <f t="shared" si="4"/>
        <v>33395</v>
      </c>
      <c r="O26" s="74">
        <v>0</v>
      </c>
      <c r="P26" s="74">
        <v>0</v>
      </c>
      <c r="Q26" s="74">
        <v>0</v>
      </c>
      <c r="R26" s="74">
        <v>33394</v>
      </c>
      <c r="S26" s="75">
        <v>0</v>
      </c>
      <c r="T26" s="74">
        <v>1</v>
      </c>
      <c r="U26" s="74">
        <v>167340</v>
      </c>
      <c r="V26" s="74">
        <f t="shared" si="5"/>
        <v>427581</v>
      </c>
      <c r="W26" s="74">
        <f t="shared" si="6"/>
        <v>77608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71412</v>
      </c>
      <c r="AB26" s="75">
        <v>0</v>
      </c>
      <c r="AC26" s="74">
        <f t="shared" si="11"/>
        <v>6196</v>
      </c>
      <c r="AD26" s="74">
        <f t="shared" si="12"/>
        <v>349973</v>
      </c>
    </row>
    <row r="27" spans="1:30" s="50" customFormat="1" ht="12" customHeight="1">
      <c r="A27" s="53" t="s">
        <v>307</v>
      </c>
      <c r="B27" s="54" t="s">
        <v>316</v>
      </c>
      <c r="C27" s="53" t="s">
        <v>317</v>
      </c>
      <c r="D27" s="74">
        <f t="shared" si="1"/>
        <v>93629</v>
      </c>
      <c r="E27" s="74">
        <f t="shared" si="2"/>
        <v>16480</v>
      </c>
      <c r="F27" s="74">
        <v>0</v>
      </c>
      <c r="G27" s="74">
        <v>0</v>
      </c>
      <c r="H27" s="74">
        <v>0</v>
      </c>
      <c r="I27" s="74">
        <v>16190</v>
      </c>
      <c r="J27" s="75">
        <v>0</v>
      </c>
      <c r="K27" s="74">
        <v>290</v>
      </c>
      <c r="L27" s="74">
        <v>77149</v>
      </c>
      <c r="M27" s="74">
        <f t="shared" si="3"/>
        <v>52142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52142</v>
      </c>
      <c r="V27" s="74">
        <f t="shared" si="5"/>
        <v>145771</v>
      </c>
      <c r="W27" s="74">
        <f t="shared" si="6"/>
        <v>16480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16190</v>
      </c>
      <c r="AB27" s="75">
        <v>0</v>
      </c>
      <c r="AC27" s="74">
        <f t="shared" si="11"/>
        <v>290</v>
      </c>
      <c r="AD27" s="74">
        <f t="shared" si="12"/>
        <v>129291</v>
      </c>
    </row>
    <row r="28" spans="1:30" s="50" customFormat="1" ht="12" customHeight="1">
      <c r="A28" s="53" t="s">
        <v>231</v>
      </c>
      <c r="B28" s="54" t="s">
        <v>318</v>
      </c>
      <c r="C28" s="53" t="s">
        <v>319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379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310000</v>
      </c>
      <c r="T28" s="74">
        <v>0</v>
      </c>
      <c r="U28" s="74">
        <v>379</v>
      </c>
      <c r="V28" s="74">
        <f t="shared" si="5"/>
        <v>379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f aca="true" t="shared" si="13" ref="AB28:AB37">+SUM(J28,S28)</f>
        <v>310000</v>
      </c>
      <c r="AC28" s="74">
        <f t="shared" si="11"/>
        <v>0</v>
      </c>
      <c r="AD28" s="74">
        <f t="shared" si="12"/>
        <v>379</v>
      </c>
    </row>
    <row r="29" spans="1:30" s="50" customFormat="1" ht="12" customHeight="1">
      <c r="A29" s="53" t="s">
        <v>231</v>
      </c>
      <c r="B29" s="54" t="s">
        <v>320</v>
      </c>
      <c r="C29" s="53" t="s">
        <v>321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240000</v>
      </c>
      <c r="T29" s="74">
        <v>0</v>
      </c>
      <c r="U29" s="74">
        <v>0</v>
      </c>
      <c r="V29" s="74">
        <f t="shared" si="5"/>
        <v>0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f t="shared" si="13"/>
        <v>240000</v>
      </c>
      <c r="AC29" s="74">
        <f t="shared" si="11"/>
        <v>0</v>
      </c>
      <c r="AD29" s="74">
        <f t="shared" si="12"/>
        <v>0</v>
      </c>
    </row>
    <row r="30" spans="1:30" s="50" customFormat="1" ht="12" customHeight="1">
      <c r="A30" s="53" t="s">
        <v>231</v>
      </c>
      <c r="B30" s="54" t="s">
        <v>322</v>
      </c>
      <c r="C30" s="53" t="s">
        <v>323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24581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264954</v>
      </c>
      <c r="T30" s="74">
        <v>0</v>
      </c>
      <c r="U30" s="74">
        <v>24581</v>
      </c>
      <c r="V30" s="74">
        <f t="shared" si="5"/>
        <v>24581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f t="shared" si="13"/>
        <v>264954</v>
      </c>
      <c r="AC30" s="74">
        <f t="shared" si="11"/>
        <v>0</v>
      </c>
      <c r="AD30" s="74">
        <f t="shared" si="12"/>
        <v>24581</v>
      </c>
    </row>
    <row r="31" spans="1:30" s="50" customFormat="1" ht="12" customHeight="1">
      <c r="A31" s="53" t="s">
        <v>231</v>
      </c>
      <c r="B31" s="54" t="s">
        <v>324</v>
      </c>
      <c r="C31" s="53" t="s">
        <v>325</v>
      </c>
      <c r="D31" s="74">
        <f t="shared" si="1"/>
        <v>123566</v>
      </c>
      <c r="E31" s="74">
        <f t="shared" si="2"/>
        <v>30200</v>
      </c>
      <c r="F31" s="74">
        <v>0</v>
      </c>
      <c r="G31" s="74">
        <v>0</v>
      </c>
      <c r="H31" s="74">
        <v>0</v>
      </c>
      <c r="I31" s="74">
        <v>30200</v>
      </c>
      <c r="J31" s="75">
        <v>307000</v>
      </c>
      <c r="K31" s="74">
        <v>0</v>
      </c>
      <c r="L31" s="74">
        <v>93366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123566</v>
      </c>
      <c r="W31" s="74">
        <f t="shared" si="6"/>
        <v>30200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30200</v>
      </c>
      <c r="AB31" s="75">
        <f t="shared" si="13"/>
        <v>307000</v>
      </c>
      <c r="AC31" s="74">
        <f t="shared" si="11"/>
        <v>0</v>
      </c>
      <c r="AD31" s="74">
        <f t="shared" si="12"/>
        <v>93366</v>
      </c>
    </row>
    <row r="32" spans="1:30" s="50" customFormat="1" ht="12" customHeight="1">
      <c r="A32" s="53" t="s">
        <v>231</v>
      </c>
      <c r="B32" s="54" t="s">
        <v>326</v>
      </c>
      <c r="C32" s="53" t="s">
        <v>327</v>
      </c>
      <c r="D32" s="74">
        <f t="shared" si="1"/>
        <v>63315</v>
      </c>
      <c r="E32" s="74">
        <f t="shared" si="2"/>
        <v>633</v>
      </c>
      <c r="F32" s="74">
        <v>0</v>
      </c>
      <c r="G32" s="74">
        <v>0</v>
      </c>
      <c r="H32" s="74">
        <v>0</v>
      </c>
      <c r="I32" s="74">
        <v>0</v>
      </c>
      <c r="J32" s="75">
        <v>624770</v>
      </c>
      <c r="K32" s="74">
        <v>633</v>
      </c>
      <c r="L32" s="74">
        <v>62682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63315</v>
      </c>
      <c r="W32" s="74">
        <f t="shared" si="6"/>
        <v>633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f t="shared" si="13"/>
        <v>624770</v>
      </c>
      <c r="AC32" s="74">
        <f t="shared" si="11"/>
        <v>633</v>
      </c>
      <c r="AD32" s="74">
        <f t="shared" si="12"/>
        <v>62682</v>
      </c>
    </row>
    <row r="33" spans="1:30" s="50" customFormat="1" ht="12" customHeight="1">
      <c r="A33" s="53" t="s">
        <v>231</v>
      </c>
      <c r="B33" s="54" t="s">
        <v>328</v>
      </c>
      <c r="C33" s="53" t="s">
        <v>329</v>
      </c>
      <c r="D33" s="74">
        <f t="shared" si="1"/>
        <v>99419</v>
      </c>
      <c r="E33" s="74">
        <f t="shared" si="2"/>
        <v>52769</v>
      </c>
      <c r="F33" s="74">
        <v>0</v>
      </c>
      <c r="G33" s="74">
        <v>0</v>
      </c>
      <c r="H33" s="74">
        <v>0</v>
      </c>
      <c r="I33" s="74">
        <v>34635</v>
      </c>
      <c r="J33" s="75">
        <v>412197</v>
      </c>
      <c r="K33" s="74">
        <v>18134</v>
      </c>
      <c r="L33" s="74">
        <v>46650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99419</v>
      </c>
      <c r="W33" s="74">
        <f t="shared" si="6"/>
        <v>52769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34635</v>
      </c>
      <c r="AB33" s="75">
        <f t="shared" si="13"/>
        <v>412197</v>
      </c>
      <c r="AC33" s="74">
        <f t="shared" si="11"/>
        <v>18134</v>
      </c>
      <c r="AD33" s="74">
        <f t="shared" si="12"/>
        <v>46650</v>
      </c>
    </row>
    <row r="34" spans="1:30" s="50" customFormat="1" ht="12" customHeight="1">
      <c r="A34" s="53" t="s">
        <v>231</v>
      </c>
      <c r="B34" s="54" t="s">
        <v>330</v>
      </c>
      <c r="C34" s="53" t="s">
        <v>331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29224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223544</v>
      </c>
      <c r="T34" s="74">
        <v>0</v>
      </c>
      <c r="U34" s="74">
        <v>29224</v>
      </c>
      <c r="V34" s="74">
        <f t="shared" si="5"/>
        <v>29224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f t="shared" si="13"/>
        <v>223544</v>
      </c>
      <c r="AC34" s="74">
        <f t="shared" si="11"/>
        <v>0</v>
      </c>
      <c r="AD34" s="74">
        <f t="shared" si="12"/>
        <v>29224</v>
      </c>
    </row>
    <row r="35" spans="1:30" s="50" customFormat="1" ht="12" customHeight="1">
      <c r="A35" s="53" t="s">
        <v>231</v>
      </c>
      <c r="B35" s="54" t="s">
        <v>332</v>
      </c>
      <c r="C35" s="53" t="s">
        <v>333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19123</v>
      </c>
      <c r="N35" s="74">
        <f t="shared" si="4"/>
        <v>2414</v>
      </c>
      <c r="O35" s="74">
        <v>0</v>
      </c>
      <c r="P35" s="74">
        <v>0</v>
      </c>
      <c r="Q35" s="74">
        <v>0</v>
      </c>
      <c r="R35" s="74">
        <v>0</v>
      </c>
      <c r="S35" s="75">
        <v>340230</v>
      </c>
      <c r="T35" s="74">
        <v>2414</v>
      </c>
      <c r="U35" s="74">
        <v>16709</v>
      </c>
      <c r="V35" s="74">
        <f t="shared" si="5"/>
        <v>19123</v>
      </c>
      <c r="W35" s="74">
        <f t="shared" si="6"/>
        <v>2414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f t="shared" si="13"/>
        <v>340230</v>
      </c>
      <c r="AC35" s="74">
        <f t="shared" si="11"/>
        <v>2414</v>
      </c>
      <c r="AD35" s="74">
        <f t="shared" si="12"/>
        <v>16709</v>
      </c>
    </row>
    <row r="36" spans="1:30" s="50" customFormat="1" ht="12" customHeight="1">
      <c r="A36" s="53" t="s">
        <v>231</v>
      </c>
      <c r="B36" s="54" t="s">
        <v>334</v>
      </c>
      <c r="C36" s="53" t="s">
        <v>335</v>
      </c>
      <c r="D36" s="74">
        <f t="shared" si="1"/>
        <v>190661</v>
      </c>
      <c r="E36" s="74">
        <f t="shared" si="2"/>
        <v>190661</v>
      </c>
      <c r="F36" s="74">
        <v>0</v>
      </c>
      <c r="G36" s="74">
        <v>0</v>
      </c>
      <c r="H36" s="74">
        <v>0</v>
      </c>
      <c r="I36" s="74">
        <v>130563</v>
      </c>
      <c r="J36" s="75">
        <v>1023411</v>
      </c>
      <c r="K36" s="74">
        <v>60098</v>
      </c>
      <c r="L36" s="74">
        <v>0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190661</v>
      </c>
      <c r="W36" s="74">
        <f t="shared" si="6"/>
        <v>190661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130563</v>
      </c>
      <c r="AB36" s="75">
        <f t="shared" si="13"/>
        <v>1023411</v>
      </c>
      <c r="AC36" s="74">
        <f t="shared" si="11"/>
        <v>60098</v>
      </c>
      <c r="AD36" s="74">
        <f t="shared" si="12"/>
        <v>0</v>
      </c>
    </row>
    <row r="37" spans="1:30" s="50" customFormat="1" ht="12" customHeight="1">
      <c r="A37" s="53" t="s">
        <v>231</v>
      </c>
      <c r="B37" s="54" t="s">
        <v>336</v>
      </c>
      <c r="C37" s="53" t="s">
        <v>337</v>
      </c>
      <c r="D37" s="74">
        <f t="shared" si="1"/>
        <v>17581</v>
      </c>
      <c r="E37" s="74">
        <f t="shared" si="2"/>
        <v>17581</v>
      </c>
      <c r="F37" s="74">
        <v>14401</v>
      </c>
      <c r="G37" s="74">
        <v>0</v>
      </c>
      <c r="H37" s="74">
        <v>0</v>
      </c>
      <c r="I37" s="74">
        <v>0</v>
      </c>
      <c r="J37" s="75">
        <v>97587</v>
      </c>
      <c r="K37" s="74">
        <v>3180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17581</v>
      </c>
      <c r="W37" s="74">
        <f t="shared" si="6"/>
        <v>17581</v>
      </c>
      <c r="X37" s="74">
        <f t="shared" si="7"/>
        <v>14401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f t="shared" si="13"/>
        <v>97587</v>
      </c>
      <c r="AC37" s="74">
        <f t="shared" si="11"/>
        <v>3180</v>
      </c>
      <c r="AD37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338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339</v>
      </c>
      <c r="B2" s="147" t="s">
        <v>340</v>
      </c>
      <c r="C2" s="153" t="s">
        <v>341</v>
      </c>
      <c r="D2" s="132" t="s">
        <v>342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343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344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345</v>
      </c>
      <c r="E3" s="80"/>
      <c r="F3" s="80"/>
      <c r="G3" s="80"/>
      <c r="H3" s="80"/>
      <c r="I3" s="80"/>
      <c r="J3" s="80"/>
      <c r="K3" s="85"/>
      <c r="L3" s="81" t="s">
        <v>346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347</v>
      </c>
      <c r="AE3" s="90" t="s">
        <v>348</v>
      </c>
      <c r="AF3" s="134" t="s">
        <v>345</v>
      </c>
      <c r="AG3" s="80"/>
      <c r="AH3" s="80"/>
      <c r="AI3" s="80"/>
      <c r="AJ3" s="80"/>
      <c r="AK3" s="80"/>
      <c r="AL3" s="80"/>
      <c r="AM3" s="85"/>
      <c r="AN3" s="81" t="s">
        <v>346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347</v>
      </c>
      <c r="BG3" s="90" t="s">
        <v>348</v>
      </c>
      <c r="BH3" s="134" t="s">
        <v>345</v>
      </c>
      <c r="BI3" s="80"/>
      <c r="BJ3" s="80"/>
      <c r="BK3" s="80"/>
      <c r="BL3" s="80"/>
      <c r="BM3" s="80"/>
      <c r="BN3" s="80"/>
      <c r="BO3" s="85"/>
      <c r="BP3" s="81" t="s">
        <v>346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347</v>
      </c>
      <c r="CI3" s="90" t="s">
        <v>348</v>
      </c>
    </row>
    <row r="4" spans="1:87" s="45" customFormat="1" ht="13.5" customHeight="1">
      <c r="A4" s="148"/>
      <c r="B4" s="148"/>
      <c r="C4" s="154"/>
      <c r="D4" s="90" t="s">
        <v>348</v>
      </c>
      <c r="E4" s="95" t="s">
        <v>349</v>
      </c>
      <c r="F4" s="89"/>
      <c r="G4" s="93"/>
      <c r="H4" s="80"/>
      <c r="I4" s="94"/>
      <c r="J4" s="135" t="s">
        <v>350</v>
      </c>
      <c r="K4" s="145" t="s">
        <v>351</v>
      </c>
      <c r="L4" s="90" t="s">
        <v>348</v>
      </c>
      <c r="M4" s="134" t="s">
        <v>352</v>
      </c>
      <c r="N4" s="87"/>
      <c r="O4" s="87"/>
      <c r="P4" s="87"/>
      <c r="Q4" s="88"/>
      <c r="R4" s="134" t="s">
        <v>353</v>
      </c>
      <c r="S4" s="80"/>
      <c r="T4" s="80"/>
      <c r="U4" s="94"/>
      <c r="V4" s="95" t="s">
        <v>354</v>
      </c>
      <c r="W4" s="134" t="s">
        <v>355</v>
      </c>
      <c r="X4" s="86"/>
      <c r="Y4" s="87"/>
      <c r="Z4" s="87"/>
      <c r="AA4" s="88"/>
      <c r="AB4" s="95" t="s">
        <v>356</v>
      </c>
      <c r="AC4" s="95" t="s">
        <v>357</v>
      </c>
      <c r="AD4" s="90"/>
      <c r="AE4" s="90"/>
      <c r="AF4" s="90" t="s">
        <v>348</v>
      </c>
      <c r="AG4" s="95" t="s">
        <v>349</v>
      </c>
      <c r="AH4" s="89"/>
      <c r="AI4" s="93"/>
      <c r="AJ4" s="80"/>
      <c r="AK4" s="94"/>
      <c r="AL4" s="135" t="s">
        <v>350</v>
      </c>
      <c r="AM4" s="145" t="s">
        <v>351</v>
      </c>
      <c r="AN4" s="90" t="s">
        <v>348</v>
      </c>
      <c r="AO4" s="134" t="s">
        <v>352</v>
      </c>
      <c r="AP4" s="87"/>
      <c r="AQ4" s="87"/>
      <c r="AR4" s="87"/>
      <c r="AS4" s="88"/>
      <c r="AT4" s="134" t="s">
        <v>353</v>
      </c>
      <c r="AU4" s="80"/>
      <c r="AV4" s="80"/>
      <c r="AW4" s="94"/>
      <c r="AX4" s="95" t="s">
        <v>354</v>
      </c>
      <c r="AY4" s="134" t="s">
        <v>355</v>
      </c>
      <c r="AZ4" s="96"/>
      <c r="BA4" s="96"/>
      <c r="BB4" s="97"/>
      <c r="BC4" s="88"/>
      <c r="BD4" s="95" t="s">
        <v>356</v>
      </c>
      <c r="BE4" s="95" t="s">
        <v>357</v>
      </c>
      <c r="BF4" s="90"/>
      <c r="BG4" s="90"/>
      <c r="BH4" s="90" t="s">
        <v>348</v>
      </c>
      <c r="BI4" s="95" t="s">
        <v>349</v>
      </c>
      <c r="BJ4" s="89"/>
      <c r="BK4" s="93"/>
      <c r="BL4" s="80"/>
      <c r="BM4" s="94"/>
      <c r="BN4" s="135" t="s">
        <v>350</v>
      </c>
      <c r="BO4" s="145" t="s">
        <v>351</v>
      </c>
      <c r="BP4" s="90" t="s">
        <v>348</v>
      </c>
      <c r="BQ4" s="134" t="s">
        <v>352</v>
      </c>
      <c r="BR4" s="87"/>
      <c r="BS4" s="87"/>
      <c r="BT4" s="87"/>
      <c r="BU4" s="88"/>
      <c r="BV4" s="134" t="s">
        <v>353</v>
      </c>
      <c r="BW4" s="80"/>
      <c r="BX4" s="80"/>
      <c r="BY4" s="94"/>
      <c r="BZ4" s="95" t="s">
        <v>354</v>
      </c>
      <c r="CA4" s="134" t="s">
        <v>355</v>
      </c>
      <c r="CB4" s="87"/>
      <c r="CC4" s="87"/>
      <c r="CD4" s="87"/>
      <c r="CE4" s="88"/>
      <c r="CF4" s="95" t="s">
        <v>356</v>
      </c>
      <c r="CG4" s="95" t="s">
        <v>357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348</v>
      </c>
      <c r="F5" s="135" t="s">
        <v>358</v>
      </c>
      <c r="G5" s="135" t="s">
        <v>359</v>
      </c>
      <c r="H5" s="135" t="s">
        <v>360</v>
      </c>
      <c r="I5" s="135" t="s">
        <v>347</v>
      </c>
      <c r="J5" s="98"/>
      <c r="K5" s="146"/>
      <c r="L5" s="90"/>
      <c r="M5" s="90" t="s">
        <v>348</v>
      </c>
      <c r="N5" s="90" t="s">
        <v>361</v>
      </c>
      <c r="O5" s="90" t="s">
        <v>362</v>
      </c>
      <c r="P5" s="90" t="s">
        <v>363</v>
      </c>
      <c r="Q5" s="90" t="s">
        <v>364</v>
      </c>
      <c r="R5" s="90" t="s">
        <v>348</v>
      </c>
      <c r="S5" s="95" t="s">
        <v>365</v>
      </c>
      <c r="T5" s="95" t="s">
        <v>366</v>
      </c>
      <c r="U5" s="95" t="s">
        <v>367</v>
      </c>
      <c r="V5" s="90"/>
      <c r="W5" s="90" t="s">
        <v>348</v>
      </c>
      <c r="X5" s="95" t="s">
        <v>365</v>
      </c>
      <c r="Y5" s="95" t="s">
        <v>366</v>
      </c>
      <c r="Z5" s="95" t="s">
        <v>367</v>
      </c>
      <c r="AA5" s="95" t="s">
        <v>347</v>
      </c>
      <c r="AB5" s="90"/>
      <c r="AC5" s="90"/>
      <c r="AD5" s="90"/>
      <c r="AE5" s="90"/>
      <c r="AF5" s="90"/>
      <c r="AG5" s="90" t="s">
        <v>348</v>
      </c>
      <c r="AH5" s="135" t="s">
        <v>358</v>
      </c>
      <c r="AI5" s="135" t="s">
        <v>359</v>
      </c>
      <c r="AJ5" s="135" t="s">
        <v>360</v>
      </c>
      <c r="AK5" s="135" t="s">
        <v>347</v>
      </c>
      <c r="AL5" s="98"/>
      <c r="AM5" s="146"/>
      <c r="AN5" s="90"/>
      <c r="AO5" s="90" t="s">
        <v>348</v>
      </c>
      <c r="AP5" s="90" t="s">
        <v>361</v>
      </c>
      <c r="AQ5" s="90" t="s">
        <v>362</v>
      </c>
      <c r="AR5" s="90" t="s">
        <v>363</v>
      </c>
      <c r="AS5" s="90" t="s">
        <v>364</v>
      </c>
      <c r="AT5" s="90" t="s">
        <v>348</v>
      </c>
      <c r="AU5" s="95" t="s">
        <v>365</v>
      </c>
      <c r="AV5" s="95" t="s">
        <v>366</v>
      </c>
      <c r="AW5" s="95" t="s">
        <v>367</v>
      </c>
      <c r="AX5" s="90"/>
      <c r="AY5" s="90" t="s">
        <v>348</v>
      </c>
      <c r="AZ5" s="95" t="s">
        <v>365</v>
      </c>
      <c r="BA5" s="95" t="s">
        <v>366</v>
      </c>
      <c r="BB5" s="95" t="s">
        <v>367</v>
      </c>
      <c r="BC5" s="95" t="s">
        <v>347</v>
      </c>
      <c r="BD5" s="90"/>
      <c r="BE5" s="90"/>
      <c r="BF5" s="90"/>
      <c r="BG5" s="90"/>
      <c r="BH5" s="90"/>
      <c r="BI5" s="90" t="s">
        <v>348</v>
      </c>
      <c r="BJ5" s="135" t="s">
        <v>358</v>
      </c>
      <c r="BK5" s="135" t="s">
        <v>359</v>
      </c>
      <c r="BL5" s="135" t="s">
        <v>360</v>
      </c>
      <c r="BM5" s="135" t="s">
        <v>347</v>
      </c>
      <c r="BN5" s="98"/>
      <c r="BO5" s="146"/>
      <c r="BP5" s="90"/>
      <c r="BQ5" s="90" t="s">
        <v>348</v>
      </c>
      <c r="BR5" s="90" t="s">
        <v>361</v>
      </c>
      <c r="BS5" s="90" t="s">
        <v>362</v>
      </c>
      <c r="BT5" s="90" t="s">
        <v>363</v>
      </c>
      <c r="BU5" s="90" t="s">
        <v>364</v>
      </c>
      <c r="BV5" s="90" t="s">
        <v>348</v>
      </c>
      <c r="BW5" s="95" t="s">
        <v>365</v>
      </c>
      <c r="BX5" s="95" t="s">
        <v>366</v>
      </c>
      <c r="BY5" s="95" t="s">
        <v>367</v>
      </c>
      <c r="BZ5" s="90"/>
      <c r="CA5" s="90" t="s">
        <v>348</v>
      </c>
      <c r="CB5" s="95" t="s">
        <v>365</v>
      </c>
      <c r="CC5" s="95" t="s">
        <v>366</v>
      </c>
      <c r="CD5" s="95" t="s">
        <v>367</v>
      </c>
      <c r="CE5" s="95" t="s">
        <v>347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368</v>
      </c>
      <c r="E6" s="101" t="s">
        <v>368</v>
      </c>
      <c r="F6" s="102" t="s">
        <v>368</v>
      </c>
      <c r="G6" s="102" t="s">
        <v>368</v>
      </c>
      <c r="H6" s="102" t="s">
        <v>368</v>
      </c>
      <c r="I6" s="102" t="s">
        <v>368</v>
      </c>
      <c r="J6" s="102" t="s">
        <v>368</v>
      </c>
      <c r="K6" s="102" t="s">
        <v>368</v>
      </c>
      <c r="L6" s="101" t="s">
        <v>368</v>
      </c>
      <c r="M6" s="101" t="s">
        <v>368</v>
      </c>
      <c r="N6" s="101" t="s">
        <v>368</v>
      </c>
      <c r="O6" s="101" t="s">
        <v>368</v>
      </c>
      <c r="P6" s="101" t="s">
        <v>368</v>
      </c>
      <c r="Q6" s="101" t="s">
        <v>368</v>
      </c>
      <c r="R6" s="101" t="s">
        <v>368</v>
      </c>
      <c r="S6" s="101" t="s">
        <v>368</v>
      </c>
      <c r="T6" s="101" t="s">
        <v>368</v>
      </c>
      <c r="U6" s="101" t="s">
        <v>368</v>
      </c>
      <c r="V6" s="101" t="s">
        <v>368</v>
      </c>
      <c r="W6" s="101" t="s">
        <v>368</v>
      </c>
      <c r="X6" s="101" t="s">
        <v>368</v>
      </c>
      <c r="Y6" s="101" t="s">
        <v>368</v>
      </c>
      <c r="Z6" s="101" t="s">
        <v>368</v>
      </c>
      <c r="AA6" s="101" t="s">
        <v>368</v>
      </c>
      <c r="AB6" s="101" t="s">
        <v>368</v>
      </c>
      <c r="AC6" s="101" t="s">
        <v>368</v>
      </c>
      <c r="AD6" s="101" t="s">
        <v>368</v>
      </c>
      <c r="AE6" s="101" t="s">
        <v>368</v>
      </c>
      <c r="AF6" s="101" t="s">
        <v>368</v>
      </c>
      <c r="AG6" s="101" t="s">
        <v>368</v>
      </c>
      <c r="AH6" s="102" t="s">
        <v>368</v>
      </c>
      <c r="AI6" s="102" t="s">
        <v>368</v>
      </c>
      <c r="AJ6" s="102" t="s">
        <v>368</v>
      </c>
      <c r="AK6" s="102" t="s">
        <v>368</v>
      </c>
      <c r="AL6" s="102" t="s">
        <v>368</v>
      </c>
      <c r="AM6" s="102" t="s">
        <v>368</v>
      </c>
      <c r="AN6" s="101" t="s">
        <v>368</v>
      </c>
      <c r="AO6" s="101" t="s">
        <v>368</v>
      </c>
      <c r="AP6" s="101" t="s">
        <v>368</v>
      </c>
      <c r="AQ6" s="101" t="s">
        <v>368</v>
      </c>
      <c r="AR6" s="101" t="s">
        <v>368</v>
      </c>
      <c r="AS6" s="101" t="s">
        <v>368</v>
      </c>
      <c r="AT6" s="101" t="s">
        <v>368</v>
      </c>
      <c r="AU6" s="101" t="s">
        <v>368</v>
      </c>
      <c r="AV6" s="101" t="s">
        <v>368</v>
      </c>
      <c r="AW6" s="101" t="s">
        <v>368</v>
      </c>
      <c r="AX6" s="101" t="s">
        <v>368</v>
      </c>
      <c r="AY6" s="101" t="s">
        <v>368</v>
      </c>
      <c r="AZ6" s="101" t="s">
        <v>368</v>
      </c>
      <c r="BA6" s="101" t="s">
        <v>368</v>
      </c>
      <c r="BB6" s="101" t="s">
        <v>368</v>
      </c>
      <c r="BC6" s="101" t="s">
        <v>368</v>
      </c>
      <c r="BD6" s="101" t="s">
        <v>368</v>
      </c>
      <c r="BE6" s="101" t="s">
        <v>368</v>
      </c>
      <c r="BF6" s="101" t="s">
        <v>368</v>
      </c>
      <c r="BG6" s="101" t="s">
        <v>368</v>
      </c>
      <c r="BH6" s="101" t="s">
        <v>368</v>
      </c>
      <c r="BI6" s="101" t="s">
        <v>368</v>
      </c>
      <c r="BJ6" s="102" t="s">
        <v>368</v>
      </c>
      <c r="BK6" s="102" t="s">
        <v>368</v>
      </c>
      <c r="BL6" s="102" t="s">
        <v>368</v>
      </c>
      <c r="BM6" s="102" t="s">
        <v>368</v>
      </c>
      <c r="BN6" s="102" t="s">
        <v>368</v>
      </c>
      <c r="BO6" s="102" t="s">
        <v>368</v>
      </c>
      <c r="BP6" s="101" t="s">
        <v>368</v>
      </c>
      <c r="BQ6" s="101" t="s">
        <v>368</v>
      </c>
      <c r="BR6" s="102" t="s">
        <v>368</v>
      </c>
      <c r="BS6" s="102" t="s">
        <v>368</v>
      </c>
      <c r="BT6" s="102" t="s">
        <v>368</v>
      </c>
      <c r="BU6" s="102" t="s">
        <v>368</v>
      </c>
      <c r="BV6" s="101" t="s">
        <v>368</v>
      </c>
      <c r="BW6" s="101" t="s">
        <v>368</v>
      </c>
      <c r="BX6" s="101" t="s">
        <v>368</v>
      </c>
      <c r="BY6" s="101" t="s">
        <v>368</v>
      </c>
      <c r="BZ6" s="101" t="s">
        <v>368</v>
      </c>
      <c r="CA6" s="101" t="s">
        <v>368</v>
      </c>
      <c r="CB6" s="101" t="s">
        <v>368</v>
      </c>
      <c r="CC6" s="101" t="s">
        <v>368</v>
      </c>
      <c r="CD6" s="101" t="s">
        <v>368</v>
      </c>
      <c r="CE6" s="101" t="s">
        <v>368</v>
      </c>
      <c r="CF6" s="101" t="s">
        <v>368</v>
      </c>
      <c r="CG6" s="101" t="s">
        <v>368</v>
      </c>
      <c r="CH6" s="101" t="s">
        <v>368</v>
      </c>
      <c r="CI6" s="101" t="s">
        <v>368</v>
      </c>
    </row>
    <row r="7" spans="1:87" s="50" customFormat="1" ht="12" customHeight="1">
      <c r="A7" s="48" t="s">
        <v>369</v>
      </c>
      <c r="B7" s="63" t="s">
        <v>370</v>
      </c>
      <c r="C7" s="48" t="s">
        <v>348</v>
      </c>
      <c r="D7" s="70">
        <f aca="true" t="shared" si="0" ref="D7:AI7">SUM(D8:D37)</f>
        <v>65071</v>
      </c>
      <c r="E7" s="70">
        <f t="shared" si="0"/>
        <v>2651</v>
      </c>
      <c r="F7" s="70">
        <f t="shared" si="0"/>
        <v>2273</v>
      </c>
      <c r="G7" s="70">
        <f t="shared" si="0"/>
        <v>378</v>
      </c>
      <c r="H7" s="70">
        <f t="shared" si="0"/>
        <v>0</v>
      </c>
      <c r="I7" s="70">
        <f t="shared" si="0"/>
        <v>0</v>
      </c>
      <c r="J7" s="70">
        <f t="shared" si="0"/>
        <v>62420</v>
      </c>
      <c r="K7" s="70">
        <f t="shared" si="0"/>
        <v>216294</v>
      </c>
      <c r="L7" s="70">
        <f t="shared" si="0"/>
        <v>8983290</v>
      </c>
      <c r="M7" s="70">
        <f t="shared" si="0"/>
        <v>1839964</v>
      </c>
      <c r="N7" s="70">
        <f t="shared" si="0"/>
        <v>778339</v>
      </c>
      <c r="O7" s="70">
        <f t="shared" si="0"/>
        <v>717893</v>
      </c>
      <c r="P7" s="70">
        <f t="shared" si="0"/>
        <v>319155</v>
      </c>
      <c r="Q7" s="70">
        <f t="shared" si="0"/>
        <v>24577</v>
      </c>
      <c r="R7" s="70">
        <f t="shared" si="0"/>
        <v>1891534</v>
      </c>
      <c r="S7" s="70">
        <f t="shared" si="0"/>
        <v>53506</v>
      </c>
      <c r="T7" s="70">
        <f t="shared" si="0"/>
        <v>1654356</v>
      </c>
      <c r="U7" s="70">
        <f t="shared" si="0"/>
        <v>183672</v>
      </c>
      <c r="V7" s="70">
        <f t="shared" si="0"/>
        <v>105179</v>
      </c>
      <c r="W7" s="70">
        <f t="shared" si="0"/>
        <v>5136291</v>
      </c>
      <c r="X7" s="70">
        <f t="shared" si="0"/>
        <v>1899811</v>
      </c>
      <c r="Y7" s="70">
        <f t="shared" si="0"/>
        <v>3061629</v>
      </c>
      <c r="Z7" s="70">
        <f t="shared" si="0"/>
        <v>97775</v>
      </c>
      <c r="AA7" s="70">
        <f t="shared" si="0"/>
        <v>77076</v>
      </c>
      <c r="AB7" s="70">
        <f t="shared" si="0"/>
        <v>2474383</v>
      </c>
      <c r="AC7" s="70">
        <f t="shared" si="0"/>
        <v>10322</v>
      </c>
      <c r="AD7" s="70">
        <f t="shared" si="0"/>
        <v>1117524</v>
      </c>
      <c r="AE7" s="70">
        <f t="shared" si="0"/>
        <v>10165885</v>
      </c>
      <c r="AF7" s="70">
        <f t="shared" si="0"/>
        <v>0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aca="true" t="shared" si="1" ref="AJ7:BO7">SUM(AJ8:AJ37)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2687294</v>
      </c>
      <c r="AO7" s="70">
        <f t="shared" si="1"/>
        <v>548278</v>
      </c>
      <c r="AP7" s="70">
        <f t="shared" si="1"/>
        <v>449607</v>
      </c>
      <c r="AQ7" s="70">
        <f t="shared" si="1"/>
        <v>0</v>
      </c>
      <c r="AR7" s="70">
        <f t="shared" si="1"/>
        <v>98671</v>
      </c>
      <c r="AS7" s="70">
        <f t="shared" si="1"/>
        <v>0</v>
      </c>
      <c r="AT7" s="70">
        <f t="shared" si="1"/>
        <v>1383695</v>
      </c>
      <c r="AU7" s="70">
        <f t="shared" si="1"/>
        <v>1827</v>
      </c>
      <c r="AV7" s="70">
        <f t="shared" si="1"/>
        <v>1381200</v>
      </c>
      <c r="AW7" s="70">
        <f t="shared" si="1"/>
        <v>668</v>
      </c>
      <c r="AX7" s="70">
        <f t="shared" si="1"/>
        <v>0</v>
      </c>
      <c r="AY7" s="70">
        <f t="shared" si="1"/>
        <v>755321</v>
      </c>
      <c r="AZ7" s="70">
        <f t="shared" si="1"/>
        <v>351214</v>
      </c>
      <c r="BA7" s="70">
        <f t="shared" si="1"/>
        <v>366022</v>
      </c>
      <c r="BB7" s="70">
        <f t="shared" si="1"/>
        <v>12754</v>
      </c>
      <c r="BC7" s="70">
        <f t="shared" si="1"/>
        <v>25331</v>
      </c>
      <c r="BD7" s="70">
        <f t="shared" si="1"/>
        <v>1389573</v>
      </c>
      <c r="BE7" s="70">
        <f t="shared" si="1"/>
        <v>0</v>
      </c>
      <c r="BF7" s="70">
        <f t="shared" si="1"/>
        <v>190095</v>
      </c>
      <c r="BG7" s="70">
        <f t="shared" si="1"/>
        <v>2877389</v>
      </c>
      <c r="BH7" s="70">
        <f t="shared" si="1"/>
        <v>65071</v>
      </c>
      <c r="BI7" s="70">
        <f t="shared" si="1"/>
        <v>2651</v>
      </c>
      <c r="BJ7" s="70">
        <f t="shared" si="1"/>
        <v>2273</v>
      </c>
      <c r="BK7" s="70">
        <f t="shared" si="1"/>
        <v>378</v>
      </c>
      <c r="BL7" s="70">
        <f t="shared" si="1"/>
        <v>0</v>
      </c>
      <c r="BM7" s="70">
        <f t="shared" si="1"/>
        <v>0</v>
      </c>
      <c r="BN7" s="70">
        <f t="shared" si="1"/>
        <v>62420</v>
      </c>
      <c r="BO7" s="70">
        <f t="shared" si="1"/>
        <v>216294</v>
      </c>
      <c r="BP7" s="70">
        <f aca="true" t="shared" si="2" ref="BP7:CU7">SUM(BP8:BP37)</f>
        <v>11670584</v>
      </c>
      <c r="BQ7" s="70">
        <f t="shared" si="2"/>
        <v>2388242</v>
      </c>
      <c r="BR7" s="70">
        <f t="shared" si="2"/>
        <v>1227946</v>
      </c>
      <c r="BS7" s="70">
        <f t="shared" si="2"/>
        <v>717893</v>
      </c>
      <c r="BT7" s="70">
        <f t="shared" si="2"/>
        <v>417826</v>
      </c>
      <c r="BU7" s="70">
        <f t="shared" si="2"/>
        <v>24577</v>
      </c>
      <c r="BV7" s="70">
        <f t="shared" si="2"/>
        <v>3275229</v>
      </c>
      <c r="BW7" s="70">
        <f t="shared" si="2"/>
        <v>55333</v>
      </c>
      <c r="BX7" s="70">
        <f t="shared" si="2"/>
        <v>3035556</v>
      </c>
      <c r="BY7" s="70">
        <f t="shared" si="2"/>
        <v>184340</v>
      </c>
      <c r="BZ7" s="70">
        <f t="shared" si="2"/>
        <v>105179</v>
      </c>
      <c r="CA7" s="70">
        <f t="shared" si="2"/>
        <v>5891612</v>
      </c>
      <c r="CB7" s="70">
        <f t="shared" si="2"/>
        <v>2251025</v>
      </c>
      <c r="CC7" s="70">
        <f t="shared" si="2"/>
        <v>3427651</v>
      </c>
      <c r="CD7" s="70">
        <f t="shared" si="2"/>
        <v>110529</v>
      </c>
      <c r="CE7" s="70">
        <f t="shared" si="2"/>
        <v>102407</v>
      </c>
      <c r="CF7" s="70">
        <f t="shared" si="2"/>
        <v>3863956</v>
      </c>
      <c r="CG7" s="70">
        <f t="shared" si="2"/>
        <v>10322</v>
      </c>
      <c r="CH7" s="70">
        <f t="shared" si="2"/>
        <v>1307619</v>
      </c>
      <c r="CI7" s="70">
        <f t="shared" si="2"/>
        <v>13043274</v>
      </c>
    </row>
    <row r="8" spans="1:87" s="50" customFormat="1" ht="12" customHeight="1">
      <c r="A8" s="51" t="s">
        <v>369</v>
      </c>
      <c r="B8" s="64" t="s">
        <v>371</v>
      </c>
      <c r="C8" s="51" t="s">
        <v>372</v>
      </c>
      <c r="D8" s="72">
        <f aca="true" t="shared" si="3" ref="D8:D37">+SUM(E8,J8)</f>
        <v>0</v>
      </c>
      <c r="E8" s="72">
        <f aca="true" t="shared" si="4" ref="E8:E37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7">+SUM(M8,R8,V8,W8,AC8)</f>
        <v>3008530</v>
      </c>
      <c r="M8" s="72">
        <f aca="true" t="shared" si="6" ref="M8:M37">+SUM(N8:Q8)</f>
        <v>910235</v>
      </c>
      <c r="N8" s="72">
        <v>286714</v>
      </c>
      <c r="O8" s="72">
        <v>512178</v>
      </c>
      <c r="P8" s="72">
        <v>103920</v>
      </c>
      <c r="Q8" s="72">
        <v>7423</v>
      </c>
      <c r="R8" s="72">
        <f aca="true" t="shared" si="7" ref="R8:R37">+SUM(S8:U8)</f>
        <v>490598</v>
      </c>
      <c r="S8" s="72">
        <v>22907</v>
      </c>
      <c r="T8" s="72">
        <v>448503</v>
      </c>
      <c r="U8" s="72">
        <v>19188</v>
      </c>
      <c r="V8" s="72">
        <v>0</v>
      </c>
      <c r="W8" s="72">
        <f aca="true" t="shared" si="8" ref="W8:W37">+SUM(X8:AA8)</f>
        <v>1607697</v>
      </c>
      <c r="X8" s="72">
        <v>239680</v>
      </c>
      <c r="Y8" s="72">
        <v>1361685</v>
      </c>
      <c r="Z8" s="72">
        <v>6332</v>
      </c>
      <c r="AA8" s="72">
        <v>0</v>
      </c>
      <c r="AB8" s="73">
        <v>147573</v>
      </c>
      <c r="AC8" s="72">
        <v>0</v>
      </c>
      <c r="AD8" s="72">
        <v>158124</v>
      </c>
      <c r="AE8" s="72">
        <f aca="true" t="shared" si="9" ref="AE8:AE37">+SUM(D8,L8,AD8)</f>
        <v>3166654</v>
      </c>
      <c r="AF8" s="72">
        <f aca="true" t="shared" si="10" ref="AF8:AF37">+SUM(AG8,AL8)</f>
        <v>0</v>
      </c>
      <c r="AG8" s="72">
        <f aca="true" t="shared" si="11" ref="AG8:AG37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7">+SUM(AO8,AT8,AX8,AY8,BE8)</f>
        <v>277070</v>
      </c>
      <c r="AO8" s="72">
        <f aca="true" t="shared" si="13" ref="AO8:AO37">+SUM(AP8:AS8)</f>
        <v>121899</v>
      </c>
      <c r="AP8" s="72">
        <v>46130</v>
      </c>
      <c r="AQ8" s="72">
        <v>0</v>
      </c>
      <c r="AR8" s="72">
        <v>75769</v>
      </c>
      <c r="AS8" s="72">
        <v>0</v>
      </c>
      <c r="AT8" s="72">
        <f aca="true" t="shared" si="14" ref="AT8:AT37">+SUM(AU8:AW8)</f>
        <v>147926</v>
      </c>
      <c r="AU8" s="72">
        <v>0</v>
      </c>
      <c r="AV8" s="72">
        <v>147258</v>
      </c>
      <c r="AW8" s="72">
        <v>668</v>
      </c>
      <c r="AX8" s="72">
        <v>0</v>
      </c>
      <c r="AY8" s="72">
        <f aca="true" t="shared" si="15" ref="AY8:AY37">+SUM(AZ8:BC8)</f>
        <v>7245</v>
      </c>
      <c r="AZ8" s="72">
        <v>0</v>
      </c>
      <c r="BA8" s="72">
        <v>0</v>
      </c>
      <c r="BB8" s="72">
        <v>7245</v>
      </c>
      <c r="BC8" s="72">
        <v>0</v>
      </c>
      <c r="BD8" s="73">
        <v>98075</v>
      </c>
      <c r="BE8" s="72">
        <v>0</v>
      </c>
      <c r="BF8" s="72">
        <v>0</v>
      </c>
      <c r="BG8" s="72">
        <f aca="true" t="shared" si="16" ref="BG8:BG37">+SUM(BF8,AN8,AF8)</f>
        <v>277070</v>
      </c>
      <c r="BH8" s="72">
        <f aca="true" t="shared" si="17" ref="BH8:BH27">SUM(D8,AF8)</f>
        <v>0</v>
      </c>
      <c r="BI8" s="72">
        <f aca="true" t="shared" si="18" ref="BI8:BI27">SUM(E8,AG8)</f>
        <v>0</v>
      </c>
      <c r="BJ8" s="72">
        <f aca="true" t="shared" si="19" ref="BJ8:BJ27">SUM(F8,AH8)</f>
        <v>0</v>
      </c>
      <c r="BK8" s="72">
        <f aca="true" t="shared" si="20" ref="BK8:BK27">SUM(G8,AI8)</f>
        <v>0</v>
      </c>
      <c r="BL8" s="72">
        <f aca="true" t="shared" si="21" ref="BL8:BL27">SUM(H8,AJ8)</f>
        <v>0</v>
      </c>
      <c r="BM8" s="72">
        <f aca="true" t="shared" si="22" ref="BM8:BM27">SUM(I8,AK8)</f>
        <v>0</v>
      </c>
      <c r="BN8" s="72">
        <f aca="true" t="shared" si="23" ref="BN8:BN27">SUM(J8,AL8)</f>
        <v>0</v>
      </c>
      <c r="BO8" s="73">
        <f aca="true" t="shared" si="24" ref="BO8:BO27">SUM(K8,AM8)</f>
        <v>0</v>
      </c>
      <c r="BP8" s="72">
        <f aca="true" t="shared" si="25" ref="BP8:BP27">SUM(L8,AN8)</f>
        <v>3285600</v>
      </c>
      <c r="BQ8" s="72">
        <f aca="true" t="shared" si="26" ref="BQ8:BQ27">SUM(M8,AO8)</f>
        <v>1032134</v>
      </c>
      <c r="BR8" s="72">
        <f aca="true" t="shared" si="27" ref="BR8:BR27">SUM(N8,AP8)</f>
        <v>332844</v>
      </c>
      <c r="BS8" s="72">
        <f aca="true" t="shared" si="28" ref="BS8:BS27">SUM(O8,AQ8)</f>
        <v>512178</v>
      </c>
      <c r="BT8" s="72">
        <f aca="true" t="shared" si="29" ref="BT8:BT27">SUM(P8,AR8)</f>
        <v>179689</v>
      </c>
      <c r="BU8" s="72">
        <f aca="true" t="shared" si="30" ref="BU8:BU27">SUM(Q8,AS8)</f>
        <v>7423</v>
      </c>
      <c r="BV8" s="72">
        <f aca="true" t="shared" si="31" ref="BV8:BV27">SUM(R8,AT8)</f>
        <v>638524</v>
      </c>
      <c r="BW8" s="72">
        <f aca="true" t="shared" si="32" ref="BW8:BW27">SUM(S8,AU8)</f>
        <v>22907</v>
      </c>
      <c r="BX8" s="72">
        <f aca="true" t="shared" si="33" ref="BX8:BX27">SUM(T8,AV8)</f>
        <v>595761</v>
      </c>
      <c r="BY8" s="72">
        <f aca="true" t="shared" si="34" ref="BY8:BY27">SUM(U8,AW8)</f>
        <v>19856</v>
      </c>
      <c r="BZ8" s="72">
        <f aca="true" t="shared" si="35" ref="BZ8:BZ27">SUM(V8,AX8)</f>
        <v>0</v>
      </c>
      <c r="CA8" s="72">
        <f aca="true" t="shared" si="36" ref="CA8:CA27">SUM(W8,AY8)</f>
        <v>1614942</v>
      </c>
      <c r="CB8" s="72">
        <f aca="true" t="shared" si="37" ref="CB8:CB27">SUM(X8,AZ8)</f>
        <v>239680</v>
      </c>
      <c r="CC8" s="72">
        <f aca="true" t="shared" si="38" ref="CC8:CC27">SUM(Y8,BA8)</f>
        <v>1361685</v>
      </c>
      <c r="CD8" s="72">
        <f aca="true" t="shared" si="39" ref="CD8:CD27">SUM(Z8,BB8)</f>
        <v>13577</v>
      </c>
      <c r="CE8" s="72">
        <f aca="true" t="shared" si="40" ref="CE8:CE27">SUM(AA8,BC8)</f>
        <v>0</v>
      </c>
      <c r="CF8" s="73">
        <f aca="true" t="shared" si="41" ref="CF8:CF27">SUM(AB8,BD8)</f>
        <v>245648</v>
      </c>
      <c r="CG8" s="72">
        <f aca="true" t="shared" si="42" ref="CG8:CG27">SUM(AC8,BE8)</f>
        <v>0</v>
      </c>
      <c r="CH8" s="72">
        <f aca="true" t="shared" si="43" ref="CH8:CH27">SUM(AD8,BF8)</f>
        <v>158124</v>
      </c>
      <c r="CI8" s="72">
        <f aca="true" t="shared" si="44" ref="CI8:CI27">SUM(AE8,BG8)</f>
        <v>3443724</v>
      </c>
    </row>
    <row r="9" spans="1:87" s="50" customFormat="1" ht="12" customHeight="1">
      <c r="A9" s="51" t="s">
        <v>369</v>
      </c>
      <c r="B9" s="64" t="s">
        <v>373</v>
      </c>
      <c r="C9" s="51" t="s">
        <v>374</v>
      </c>
      <c r="D9" s="72">
        <f t="shared" si="3"/>
        <v>442</v>
      </c>
      <c r="E9" s="72">
        <f t="shared" si="4"/>
        <v>378</v>
      </c>
      <c r="F9" s="72">
        <v>0</v>
      </c>
      <c r="G9" s="72">
        <v>378</v>
      </c>
      <c r="H9" s="72">
        <v>0</v>
      </c>
      <c r="I9" s="72">
        <v>0</v>
      </c>
      <c r="J9" s="72">
        <v>64</v>
      </c>
      <c r="K9" s="73">
        <v>0</v>
      </c>
      <c r="L9" s="72">
        <f t="shared" si="5"/>
        <v>1260897</v>
      </c>
      <c r="M9" s="72">
        <f t="shared" si="6"/>
        <v>155332</v>
      </c>
      <c r="N9" s="72">
        <v>34765</v>
      </c>
      <c r="O9" s="72">
        <v>112441</v>
      </c>
      <c r="P9" s="72">
        <v>8126</v>
      </c>
      <c r="Q9" s="72">
        <v>0</v>
      </c>
      <c r="R9" s="72">
        <f t="shared" si="7"/>
        <v>425176</v>
      </c>
      <c r="S9" s="72">
        <v>8068</v>
      </c>
      <c r="T9" s="72">
        <v>296026</v>
      </c>
      <c r="U9" s="72">
        <v>121082</v>
      </c>
      <c r="V9" s="72">
        <v>6050</v>
      </c>
      <c r="W9" s="72">
        <f t="shared" si="8"/>
        <v>674339</v>
      </c>
      <c r="X9" s="72">
        <v>448997</v>
      </c>
      <c r="Y9" s="72">
        <v>220313</v>
      </c>
      <c r="Z9" s="72">
        <v>4267</v>
      </c>
      <c r="AA9" s="72">
        <v>762</v>
      </c>
      <c r="AB9" s="73">
        <v>0</v>
      </c>
      <c r="AC9" s="72">
        <v>0</v>
      </c>
      <c r="AD9" s="72">
        <v>106799</v>
      </c>
      <c r="AE9" s="72">
        <f t="shared" si="9"/>
        <v>1368138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464629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194233</v>
      </c>
      <c r="AU9" s="72">
        <v>373</v>
      </c>
      <c r="AV9" s="72">
        <v>193860</v>
      </c>
      <c r="AW9" s="72">
        <v>0</v>
      </c>
      <c r="AX9" s="72">
        <v>0</v>
      </c>
      <c r="AY9" s="72">
        <f t="shared" si="15"/>
        <v>270396</v>
      </c>
      <c r="AZ9" s="72">
        <v>134339</v>
      </c>
      <c r="BA9" s="72">
        <v>136057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464629</v>
      </c>
      <c r="BH9" s="72">
        <f t="shared" si="17"/>
        <v>442</v>
      </c>
      <c r="BI9" s="72">
        <f t="shared" si="18"/>
        <v>378</v>
      </c>
      <c r="BJ9" s="72">
        <f t="shared" si="19"/>
        <v>0</v>
      </c>
      <c r="BK9" s="72">
        <f t="shared" si="20"/>
        <v>378</v>
      </c>
      <c r="BL9" s="72">
        <f t="shared" si="21"/>
        <v>0</v>
      </c>
      <c r="BM9" s="72">
        <f t="shared" si="22"/>
        <v>0</v>
      </c>
      <c r="BN9" s="72">
        <f t="shared" si="23"/>
        <v>64</v>
      </c>
      <c r="BO9" s="73">
        <f t="shared" si="24"/>
        <v>0</v>
      </c>
      <c r="BP9" s="72">
        <f t="shared" si="25"/>
        <v>1725526</v>
      </c>
      <c r="BQ9" s="72">
        <f t="shared" si="26"/>
        <v>155332</v>
      </c>
      <c r="BR9" s="72">
        <f t="shared" si="27"/>
        <v>34765</v>
      </c>
      <c r="BS9" s="72">
        <f t="shared" si="28"/>
        <v>112441</v>
      </c>
      <c r="BT9" s="72">
        <f t="shared" si="29"/>
        <v>8126</v>
      </c>
      <c r="BU9" s="72">
        <f t="shared" si="30"/>
        <v>0</v>
      </c>
      <c r="BV9" s="72">
        <f t="shared" si="31"/>
        <v>619409</v>
      </c>
      <c r="BW9" s="72">
        <f t="shared" si="32"/>
        <v>8441</v>
      </c>
      <c r="BX9" s="72">
        <f t="shared" si="33"/>
        <v>489886</v>
      </c>
      <c r="BY9" s="72">
        <f t="shared" si="34"/>
        <v>121082</v>
      </c>
      <c r="BZ9" s="72">
        <f t="shared" si="35"/>
        <v>6050</v>
      </c>
      <c r="CA9" s="72">
        <f t="shared" si="36"/>
        <v>944735</v>
      </c>
      <c r="CB9" s="72">
        <f t="shared" si="37"/>
        <v>583336</v>
      </c>
      <c r="CC9" s="72">
        <f t="shared" si="38"/>
        <v>356370</v>
      </c>
      <c r="CD9" s="72">
        <f t="shared" si="39"/>
        <v>4267</v>
      </c>
      <c r="CE9" s="72">
        <f t="shared" si="40"/>
        <v>762</v>
      </c>
      <c r="CF9" s="73">
        <f t="shared" si="41"/>
        <v>0</v>
      </c>
      <c r="CG9" s="72">
        <f t="shared" si="42"/>
        <v>0</v>
      </c>
      <c r="CH9" s="72">
        <f t="shared" si="43"/>
        <v>106799</v>
      </c>
      <c r="CI9" s="72">
        <f t="shared" si="44"/>
        <v>1832767</v>
      </c>
    </row>
    <row r="10" spans="1:87" s="50" customFormat="1" ht="12" customHeight="1">
      <c r="A10" s="51" t="s">
        <v>369</v>
      </c>
      <c r="B10" s="64" t="s">
        <v>375</v>
      </c>
      <c r="C10" s="51" t="s">
        <v>376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305323</v>
      </c>
      <c r="M10" s="72">
        <f t="shared" si="6"/>
        <v>84604</v>
      </c>
      <c r="N10" s="72">
        <v>84604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220719</v>
      </c>
      <c r="X10" s="72">
        <v>209102</v>
      </c>
      <c r="Y10" s="72">
        <v>417</v>
      </c>
      <c r="Z10" s="72">
        <v>0</v>
      </c>
      <c r="AA10" s="72">
        <v>11200</v>
      </c>
      <c r="AB10" s="73">
        <v>669438</v>
      </c>
      <c r="AC10" s="72">
        <v>0</v>
      </c>
      <c r="AD10" s="72">
        <v>142899</v>
      </c>
      <c r="AE10" s="72">
        <f t="shared" si="9"/>
        <v>448222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91979</v>
      </c>
      <c r="AO10" s="72">
        <f t="shared" si="13"/>
        <v>51581</v>
      </c>
      <c r="AP10" s="72">
        <v>51581</v>
      </c>
      <c r="AQ10" s="72">
        <v>0</v>
      </c>
      <c r="AR10" s="72">
        <v>0</v>
      </c>
      <c r="AS10" s="72">
        <v>0</v>
      </c>
      <c r="AT10" s="72">
        <f t="shared" si="14"/>
        <v>32537</v>
      </c>
      <c r="AU10" s="72">
        <v>0</v>
      </c>
      <c r="AV10" s="72">
        <v>32537</v>
      </c>
      <c r="AW10" s="72">
        <v>0</v>
      </c>
      <c r="AX10" s="72">
        <v>0</v>
      </c>
      <c r="AY10" s="72">
        <f t="shared" si="15"/>
        <v>7861</v>
      </c>
      <c r="AZ10" s="72">
        <v>0</v>
      </c>
      <c r="BA10" s="72">
        <v>7861</v>
      </c>
      <c r="BB10" s="72">
        <v>0</v>
      </c>
      <c r="BC10" s="72">
        <v>0</v>
      </c>
      <c r="BD10" s="73">
        <v>0</v>
      </c>
      <c r="BE10" s="72">
        <v>0</v>
      </c>
      <c r="BF10" s="72">
        <v>6960</v>
      </c>
      <c r="BG10" s="72">
        <f t="shared" si="16"/>
        <v>98939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397302</v>
      </c>
      <c r="BQ10" s="72">
        <f t="shared" si="26"/>
        <v>136185</v>
      </c>
      <c r="BR10" s="72">
        <f t="shared" si="27"/>
        <v>136185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32537</v>
      </c>
      <c r="BW10" s="72">
        <f t="shared" si="32"/>
        <v>0</v>
      </c>
      <c r="BX10" s="72">
        <f t="shared" si="33"/>
        <v>32537</v>
      </c>
      <c r="BY10" s="72">
        <f t="shared" si="34"/>
        <v>0</v>
      </c>
      <c r="BZ10" s="72">
        <f t="shared" si="35"/>
        <v>0</v>
      </c>
      <c r="CA10" s="72">
        <f t="shared" si="36"/>
        <v>228580</v>
      </c>
      <c r="CB10" s="72">
        <f t="shared" si="37"/>
        <v>209102</v>
      </c>
      <c r="CC10" s="72">
        <f t="shared" si="38"/>
        <v>8278</v>
      </c>
      <c r="CD10" s="72">
        <f t="shared" si="39"/>
        <v>0</v>
      </c>
      <c r="CE10" s="72">
        <f t="shared" si="40"/>
        <v>11200</v>
      </c>
      <c r="CF10" s="73">
        <f t="shared" si="41"/>
        <v>669438</v>
      </c>
      <c r="CG10" s="72">
        <f t="shared" si="42"/>
        <v>0</v>
      </c>
      <c r="CH10" s="72">
        <f t="shared" si="43"/>
        <v>149859</v>
      </c>
      <c r="CI10" s="72">
        <f t="shared" si="44"/>
        <v>547161</v>
      </c>
    </row>
    <row r="11" spans="1:87" s="50" customFormat="1" ht="12" customHeight="1">
      <c r="A11" s="51" t="s">
        <v>369</v>
      </c>
      <c r="B11" s="64" t="s">
        <v>377</v>
      </c>
      <c r="C11" s="51" t="s">
        <v>378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175439</v>
      </c>
      <c r="M11" s="72">
        <f t="shared" si="6"/>
        <v>43770</v>
      </c>
      <c r="N11" s="72">
        <v>5328</v>
      </c>
      <c r="O11" s="72">
        <v>0</v>
      </c>
      <c r="P11" s="72">
        <v>38442</v>
      </c>
      <c r="Q11" s="72">
        <v>0</v>
      </c>
      <c r="R11" s="72">
        <f t="shared" si="7"/>
        <v>31972</v>
      </c>
      <c r="S11" s="72">
        <v>2875</v>
      </c>
      <c r="T11" s="72">
        <v>29097</v>
      </c>
      <c r="U11" s="72">
        <v>0</v>
      </c>
      <c r="V11" s="72">
        <v>0</v>
      </c>
      <c r="W11" s="72">
        <f t="shared" si="8"/>
        <v>99697</v>
      </c>
      <c r="X11" s="72">
        <v>61303</v>
      </c>
      <c r="Y11" s="72">
        <v>35010</v>
      </c>
      <c r="Z11" s="72">
        <v>97</v>
      </c>
      <c r="AA11" s="72">
        <v>3287</v>
      </c>
      <c r="AB11" s="73">
        <v>0</v>
      </c>
      <c r="AC11" s="72">
        <v>0</v>
      </c>
      <c r="AD11" s="72">
        <v>7558</v>
      </c>
      <c r="AE11" s="72">
        <f t="shared" si="9"/>
        <v>182997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466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466</v>
      </c>
      <c r="AZ11" s="72">
        <v>168</v>
      </c>
      <c r="BA11" s="72">
        <v>298</v>
      </c>
      <c r="BB11" s="72">
        <v>0</v>
      </c>
      <c r="BC11" s="72">
        <v>0</v>
      </c>
      <c r="BD11" s="73">
        <v>73681</v>
      </c>
      <c r="BE11" s="72">
        <v>0</v>
      </c>
      <c r="BF11" s="72">
        <v>0</v>
      </c>
      <c r="BG11" s="72">
        <f t="shared" si="16"/>
        <v>466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175905</v>
      </c>
      <c r="BQ11" s="72">
        <f t="shared" si="26"/>
        <v>43770</v>
      </c>
      <c r="BR11" s="72">
        <f t="shared" si="27"/>
        <v>5328</v>
      </c>
      <c r="BS11" s="72">
        <f t="shared" si="28"/>
        <v>0</v>
      </c>
      <c r="BT11" s="72">
        <f t="shared" si="29"/>
        <v>38442</v>
      </c>
      <c r="BU11" s="72">
        <f t="shared" si="30"/>
        <v>0</v>
      </c>
      <c r="BV11" s="72">
        <f t="shared" si="31"/>
        <v>31972</v>
      </c>
      <c r="BW11" s="72">
        <f t="shared" si="32"/>
        <v>2875</v>
      </c>
      <c r="BX11" s="72">
        <f t="shared" si="33"/>
        <v>29097</v>
      </c>
      <c r="BY11" s="72">
        <f t="shared" si="34"/>
        <v>0</v>
      </c>
      <c r="BZ11" s="72">
        <f t="shared" si="35"/>
        <v>0</v>
      </c>
      <c r="CA11" s="72">
        <f t="shared" si="36"/>
        <v>100163</v>
      </c>
      <c r="CB11" s="72">
        <f t="shared" si="37"/>
        <v>61471</v>
      </c>
      <c r="CC11" s="72">
        <f t="shared" si="38"/>
        <v>35308</v>
      </c>
      <c r="CD11" s="72">
        <f t="shared" si="39"/>
        <v>97</v>
      </c>
      <c r="CE11" s="72">
        <f t="shared" si="40"/>
        <v>3287</v>
      </c>
      <c r="CF11" s="73">
        <f t="shared" si="41"/>
        <v>73681</v>
      </c>
      <c r="CG11" s="72">
        <f t="shared" si="42"/>
        <v>0</v>
      </c>
      <c r="CH11" s="72">
        <f t="shared" si="43"/>
        <v>7558</v>
      </c>
      <c r="CI11" s="72">
        <f t="shared" si="44"/>
        <v>183463</v>
      </c>
    </row>
    <row r="12" spans="1:87" s="50" customFormat="1" ht="12" customHeight="1">
      <c r="A12" s="53" t="s">
        <v>369</v>
      </c>
      <c r="B12" s="54" t="s">
        <v>379</v>
      </c>
      <c r="C12" s="53" t="s">
        <v>380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21483</v>
      </c>
      <c r="L12" s="74">
        <f t="shared" si="5"/>
        <v>503721</v>
      </c>
      <c r="M12" s="74">
        <f t="shared" si="6"/>
        <v>65218</v>
      </c>
      <c r="N12" s="74">
        <v>65218</v>
      </c>
      <c r="O12" s="74">
        <v>0</v>
      </c>
      <c r="P12" s="74">
        <v>0</v>
      </c>
      <c r="Q12" s="74">
        <v>0</v>
      </c>
      <c r="R12" s="74">
        <f t="shared" si="7"/>
        <v>133240</v>
      </c>
      <c r="S12" s="74">
        <v>532</v>
      </c>
      <c r="T12" s="74">
        <v>131508</v>
      </c>
      <c r="U12" s="74">
        <v>1200</v>
      </c>
      <c r="V12" s="74">
        <v>0</v>
      </c>
      <c r="W12" s="74">
        <f t="shared" si="8"/>
        <v>305263</v>
      </c>
      <c r="X12" s="74">
        <v>122047</v>
      </c>
      <c r="Y12" s="74">
        <v>160875</v>
      </c>
      <c r="Z12" s="74">
        <v>0</v>
      </c>
      <c r="AA12" s="74">
        <v>22341</v>
      </c>
      <c r="AB12" s="75">
        <v>0</v>
      </c>
      <c r="AC12" s="74">
        <v>0</v>
      </c>
      <c r="AD12" s="74">
        <v>16173</v>
      </c>
      <c r="AE12" s="74">
        <f t="shared" si="9"/>
        <v>519894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140963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21483</v>
      </c>
      <c r="BP12" s="74">
        <f t="shared" si="25"/>
        <v>503721</v>
      </c>
      <c r="BQ12" s="74">
        <f t="shared" si="26"/>
        <v>65218</v>
      </c>
      <c r="BR12" s="74">
        <f t="shared" si="27"/>
        <v>65218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133240</v>
      </c>
      <c r="BW12" s="74">
        <f t="shared" si="32"/>
        <v>532</v>
      </c>
      <c r="BX12" s="74">
        <f t="shared" si="33"/>
        <v>131508</v>
      </c>
      <c r="BY12" s="74">
        <f t="shared" si="34"/>
        <v>1200</v>
      </c>
      <c r="BZ12" s="74">
        <f t="shared" si="35"/>
        <v>0</v>
      </c>
      <c r="CA12" s="74">
        <f t="shared" si="36"/>
        <v>305263</v>
      </c>
      <c r="CB12" s="74">
        <f t="shared" si="37"/>
        <v>122047</v>
      </c>
      <c r="CC12" s="74">
        <f t="shared" si="38"/>
        <v>160875</v>
      </c>
      <c r="CD12" s="74">
        <f t="shared" si="39"/>
        <v>0</v>
      </c>
      <c r="CE12" s="74">
        <f t="shared" si="40"/>
        <v>22341</v>
      </c>
      <c r="CF12" s="75">
        <f t="shared" si="41"/>
        <v>140963</v>
      </c>
      <c r="CG12" s="74">
        <f t="shared" si="42"/>
        <v>0</v>
      </c>
      <c r="CH12" s="74">
        <f t="shared" si="43"/>
        <v>16173</v>
      </c>
      <c r="CI12" s="74">
        <f t="shared" si="44"/>
        <v>519894</v>
      </c>
    </row>
    <row r="13" spans="1:87" s="50" customFormat="1" ht="12" customHeight="1">
      <c r="A13" s="53" t="s">
        <v>369</v>
      </c>
      <c r="B13" s="54" t="s">
        <v>381</v>
      </c>
      <c r="C13" s="53" t="s">
        <v>382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137847</v>
      </c>
      <c r="L13" s="74">
        <f t="shared" si="5"/>
        <v>260046</v>
      </c>
      <c r="M13" s="74">
        <f t="shared" si="6"/>
        <v>61972</v>
      </c>
      <c r="N13" s="74">
        <v>58409</v>
      </c>
      <c r="O13" s="74">
        <v>0</v>
      </c>
      <c r="P13" s="74">
        <v>3563</v>
      </c>
      <c r="Q13" s="74">
        <v>0</v>
      </c>
      <c r="R13" s="74">
        <f t="shared" si="7"/>
        <v>7903</v>
      </c>
      <c r="S13" s="74">
        <v>0</v>
      </c>
      <c r="T13" s="74">
        <v>7903</v>
      </c>
      <c r="U13" s="74">
        <v>0</v>
      </c>
      <c r="V13" s="74">
        <v>0</v>
      </c>
      <c r="W13" s="74">
        <f t="shared" si="8"/>
        <v>190171</v>
      </c>
      <c r="X13" s="74">
        <v>169236</v>
      </c>
      <c r="Y13" s="74">
        <v>9350</v>
      </c>
      <c r="Z13" s="74">
        <v>11585</v>
      </c>
      <c r="AA13" s="74">
        <v>0</v>
      </c>
      <c r="AB13" s="75">
        <v>181274</v>
      </c>
      <c r="AC13" s="74">
        <v>0</v>
      </c>
      <c r="AD13" s="74">
        <v>41201</v>
      </c>
      <c r="AE13" s="74">
        <f t="shared" si="9"/>
        <v>301247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172909</v>
      </c>
      <c r="AO13" s="74">
        <f t="shared" si="13"/>
        <v>38193</v>
      </c>
      <c r="AP13" s="74">
        <v>38193</v>
      </c>
      <c r="AQ13" s="74">
        <v>0</v>
      </c>
      <c r="AR13" s="74">
        <v>0</v>
      </c>
      <c r="AS13" s="74">
        <v>0</v>
      </c>
      <c r="AT13" s="74">
        <f t="shared" si="14"/>
        <v>98607</v>
      </c>
      <c r="AU13" s="74">
        <v>0</v>
      </c>
      <c r="AV13" s="74">
        <v>98607</v>
      </c>
      <c r="AW13" s="74">
        <v>0</v>
      </c>
      <c r="AX13" s="74">
        <v>0</v>
      </c>
      <c r="AY13" s="74">
        <f t="shared" si="15"/>
        <v>36109</v>
      </c>
      <c r="AZ13" s="74">
        <v>3102</v>
      </c>
      <c r="BA13" s="74">
        <v>33007</v>
      </c>
      <c r="BB13" s="74">
        <v>0</v>
      </c>
      <c r="BC13" s="74">
        <v>0</v>
      </c>
      <c r="BD13" s="75">
        <v>51718</v>
      </c>
      <c r="BE13" s="74">
        <v>0</v>
      </c>
      <c r="BF13" s="74">
        <v>4825</v>
      </c>
      <c r="BG13" s="74">
        <f t="shared" si="16"/>
        <v>177734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137847</v>
      </c>
      <c r="BP13" s="74">
        <f t="shared" si="25"/>
        <v>432955</v>
      </c>
      <c r="BQ13" s="74">
        <f t="shared" si="26"/>
        <v>100165</v>
      </c>
      <c r="BR13" s="74">
        <f t="shared" si="27"/>
        <v>96602</v>
      </c>
      <c r="BS13" s="74">
        <f t="shared" si="28"/>
        <v>0</v>
      </c>
      <c r="BT13" s="74">
        <f t="shared" si="29"/>
        <v>3563</v>
      </c>
      <c r="BU13" s="74">
        <f t="shared" si="30"/>
        <v>0</v>
      </c>
      <c r="BV13" s="74">
        <f t="shared" si="31"/>
        <v>106510</v>
      </c>
      <c r="BW13" s="74">
        <f t="shared" si="32"/>
        <v>0</v>
      </c>
      <c r="BX13" s="74">
        <f t="shared" si="33"/>
        <v>106510</v>
      </c>
      <c r="BY13" s="74">
        <f t="shared" si="34"/>
        <v>0</v>
      </c>
      <c r="BZ13" s="74">
        <f t="shared" si="35"/>
        <v>0</v>
      </c>
      <c r="CA13" s="74">
        <f t="shared" si="36"/>
        <v>226280</v>
      </c>
      <c r="CB13" s="74">
        <f t="shared" si="37"/>
        <v>172338</v>
      </c>
      <c r="CC13" s="74">
        <f t="shared" si="38"/>
        <v>42357</v>
      </c>
      <c r="CD13" s="74">
        <f t="shared" si="39"/>
        <v>11585</v>
      </c>
      <c r="CE13" s="74">
        <f t="shared" si="40"/>
        <v>0</v>
      </c>
      <c r="CF13" s="75">
        <f t="shared" si="41"/>
        <v>232992</v>
      </c>
      <c r="CG13" s="74">
        <f t="shared" si="42"/>
        <v>0</v>
      </c>
      <c r="CH13" s="74">
        <f t="shared" si="43"/>
        <v>46026</v>
      </c>
      <c r="CI13" s="74">
        <f t="shared" si="44"/>
        <v>478981</v>
      </c>
    </row>
    <row r="14" spans="1:87" s="50" customFormat="1" ht="12" customHeight="1">
      <c r="A14" s="53" t="s">
        <v>369</v>
      </c>
      <c r="B14" s="54" t="s">
        <v>383</v>
      </c>
      <c r="C14" s="53" t="s">
        <v>384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12396</v>
      </c>
      <c r="L14" s="74">
        <f t="shared" si="5"/>
        <v>169123</v>
      </c>
      <c r="M14" s="74">
        <f t="shared" si="6"/>
        <v>56508</v>
      </c>
      <c r="N14" s="74">
        <v>35318</v>
      </c>
      <c r="O14" s="74">
        <v>10595</v>
      </c>
      <c r="P14" s="74">
        <v>10595</v>
      </c>
      <c r="Q14" s="74">
        <v>0</v>
      </c>
      <c r="R14" s="74">
        <f t="shared" si="7"/>
        <v>614</v>
      </c>
      <c r="S14" s="74">
        <v>614</v>
      </c>
      <c r="T14" s="74">
        <v>0</v>
      </c>
      <c r="U14" s="74">
        <v>0</v>
      </c>
      <c r="V14" s="74">
        <v>0</v>
      </c>
      <c r="W14" s="74">
        <f t="shared" si="8"/>
        <v>112001</v>
      </c>
      <c r="X14" s="74">
        <v>86</v>
      </c>
      <c r="Y14" s="74">
        <v>111915</v>
      </c>
      <c r="Z14" s="74">
        <v>0</v>
      </c>
      <c r="AA14" s="74">
        <v>0</v>
      </c>
      <c r="AB14" s="75">
        <v>136952</v>
      </c>
      <c r="AC14" s="74">
        <v>0</v>
      </c>
      <c r="AD14" s="74">
        <v>2302</v>
      </c>
      <c r="AE14" s="74">
        <f t="shared" si="9"/>
        <v>171425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110910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12396</v>
      </c>
      <c r="BP14" s="74">
        <f t="shared" si="25"/>
        <v>169123</v>
      </c>
      <c r="BQ14" s="74">
        <f t="shared" si="26"/>
        <v>56508</v>
      </c>
      <c r="BR14" s="74">
        <f t="shared" si="27"/>
        <v>35318</v>
      </c>
      <c r="BS14" s="74">
        <f t="shared" si="28"/>
        <v>10595</v>
      </c>
      <c r="BT14" s="74">
        <f t="shared" si="29"/>
        <v>10595</v>
      </c>
      <c r="BU14" s="74">
        <f t="shared" si="30"/>
        <v>0</v>
      </c>
      <c r="BV14" s="74">
        <f t="shared" si="31"/>
        <v>614</v>
      </c>
      <c r="BW14" s="74">
        <f t="shared" si="32"/>
        <v>614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112001</v>
      </c>
      <c r="CB14" s="74">
        <f t="shared" si="37"/>
        <v>86</v>
      </c>
      <c r="CC14" s="74">
        <f t="shared" si="38"/>
        <v>111915</v>
      </c>
      <c r="CD14" s="74">
        <f t="shared" si="39"/>
        <v>0</v>
      </c>
      <c r="CE14" s="74">
        <f t="shared" si="40"/>
        <v>0</v>
      </c>
      <c r="CF14" s="75">
        <f t="shared" si="41"/>
        <v>247862</v>
      </c>
      <c r="CG14" s="74">
        <f t="shared" si="42"/>
        <v>0</v>
      </c>
      <c r="CH14" s="74">
        <f t="shared" si="43"/>
        <v>2302</v>
      </c>
      <c r="CI14" s="74">
        <f t="shared" si="44"/>
        <v>171425</v>
      </c>
    </row>
    <row r="15" spans="1:87" s="50" customFormat="1" ht="12" customHeight="1">
      <c r="A15" s="53" t="s">
        <v>369</v>
      </c>
      <c r="B15" s="54" t="s">
        <v>385</v>
      </c>
      <c r="C15" s="53" t="s">
        <v>386</v>
      </c>
      <c r="D15" s="74">
        <f t="shared" si="3"/>
        <v>25557</v>
      </c>
      <c r="E15" s="74">
        <f t="shared" si="4"/>
        <v>2273</v>
      </c>
      <c r="F15" s="74">
        <v>2273</v>
      </c>
      <c r="G15" s="74">
        <v>0</v>
      </c>
      <c r="H15" s="74">
        <v>0</v>
      </c>
      <c r="I15" s="74">
        <v>0</v>
      </c>
      <c r="J15" s="74">
        <v>23284</v>
      </c>
      <c r="K15" s="75">
        <v>0</v>
      </c>
      <c r="L15" s="74">
        <f t="shared" si="5"/>
        <v>137134</v>
      </c>
      <c r="M15" s="74">
        <f t="shared" si="6"/>
        <v>18307</v>
      </c>
      <c r="N15" s="74">
        <v>18307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92966</v>
      </c>
      <c r="W15" s="74">
        <f t="shared" si="8"/>
        <v>25526</v>
      </c>
      <c r="X15" s="74">
        <v>25039</v>
      </c>
      <c r="Y15" s="74">
        <v>0</v>
      </c>
      <c r="Z15" s="74">
        <v>0</v>
      </c>
      <c r="AA15" s="74">
        <v>487</v>
      </c>
      <c r="AB15" s="75">
        <v>255793</v>
      </c>
      <c r="AC15" s="74">
        <v>335</v>
      </c>
      <c r="AD15" s="74">
        <v>0</v>
      </c>
      <c r="AE15" s="74">
        <f t="shared" si="9"/>
        <v>162691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9723</v>
      </c>
      <c r="AO15" s="74">
        <f t="shared" si="13"/>
        <v>6102</v>
      </c>
      <c r="AP15" s="74">
        <v>6102</v>
      </c>
      <c r="AQ15" s="74">
        <v>0</v>
      </c>
      <c r="AR15" s="74">
        <v>0</v>
      </c>
      <c r="AS15" s="74">
        <v>0</v>
      </c>
      <c r="AT15" s="74">
        <f t="shared" si="14"/>
        <v>1454</v>
      </c>
      <c r="AU15" s="74">
        <v>1454</v>
      </c>
      <c r="AV15" s="74">
        <v>0</v>
      </c>
      <c r="AW15" s="74">
        <v>0</v>
      </c>
      <c r="AX15" s="74">
        <v>0</v>
      </c>
      <c r="AY15" s="74">
        <f t="shared" si="15"/>
        <v>2167</v>
      </c>
      <c r="AZ15" s="74">
        <v>2167</v>
      </c>
      <c r="BA15" s="74">
        <v>0</v>
      </c>
      <c r="BB15" s="74">
        <v>0</v>
      </c>
      <c r="BC15" s="74">
        <v>0</v>
      </c>
      <c r="BD15" s="75">
        <v>151171</v>
      </c>
      <c r="BE15" s="74">
        <v>0</v>
      </c>
      <c r="BF15" s="74">
        <v>0</v>
      </c>
      <c r="BG15" s="74">
        <f t="shared" si="16"/>
        <v>9723</v>
      </c>
      <c r="BH15" s="74">
        <f t="shared" si="17"/>
        <v>25557</v>
      </c>
      <c r="BI15" s="74">
        <f t="shared" si="18"/>
        <v>2273</v>
      </c>
      <c r="BJ15" s="74">
        <f t="shared" si="19"/>
        <v>2273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23284</v>
      </c>
      <c r="BO15" s="75">
        <f t="shared" si="24"/>
        <v>0</v>
      </c>
      <c r="BP15" s="74">
        <f t="shared" si="25"/>
        <v>146857</v>
      </c>
      <c r="BQ15" s="74">
        <f t="shared" si="26"/>
        <v>24409</v>
      </c>
      <c r="BR15" s="74">
        <f t="shared" si="27"/>
        <v>24409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1454</v>
      </c>
      <c r="BW15" s="74">
        <f t="shared" si="32"/>
        <v>1454</v>
      </c>
      <c r="BX15" s="74">
        <f t="shared" si="33"/>
        <v>0</v>
      </c>
      <c r="BY15" s="74">
        <f t="shared" si="34"/>
        <v>0</v>
      </c>
      <c r="BZ15" s="74">
        <f t="shared" si="35"/>
        <v>92966</v>
      </c>
      <c r="CA15" s="74">
        <f t="shared" si="36"/>
        <v>27693</v>
      </c>
      <c r="CB15" s="74">
        <f t="shared" si="37"/>
        <v>27206</v>
      </c>
      <c r="CC15" s="74">
        <f t="shared" si="38"/>
        <v>0</v>
      </c>
      <c r="CD15" s="74">
        <f t="shared" si="39"/>
        <v>0</v>
      </c>
      <c r="CE15" s="74">
        <f t="shared" si="40"/>
        <v>487</v>
      </c>
      <c r="CF15" s="75">
        <f t="shared" si="41"/>
        <v>406964</v>
      </c>
      <c r="CG15" s="74">
        <f t="shared" si="42"/>
        <v>335</v>
      </c>
      <c r="CH15" s="74">
        <f t="shared" si="43"/>
        <v>0</v>
      </c>
      <c r="CI15" s="74">
        <f t="shared" si="44"/>
        <v>172414</v>
      </c>
    </row>
    <row r="16" spans="1:87" s="50" customFormat="1" ht="12" customHeight="1">
      <c r="A16" s="53" t="s">
        <v>369</v>
      </c>
      <c r="B16" s="54" t="s">
        <v>387</v>
      </c>
      <c r="C16" s="53" t="s">
        <v>388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/>
      <c r="K16" s="75">
        <v>11788</v>
      </c>
      <c r="L16" s="74">
        <f t="shared" si="5"/>
        <v>140995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1071</v>
      </c>
      <c r="S16" s="74">
        <v>0</v>
      </c>
      <c r="T16" s="74">
        <v>1071</v>
      </c>
      <c r="U16" s="74">
        <v>0</v>
      </c>
      <c r="V16" s="74">
        <v>0</v>
      </c>
      <c r="W16" s="74">
        <f t="shared" si="8"/>
        <v>139924</v>
      </c>
      <c r="X16" s="74">
        <v>133988</v>
      </c>
      <c r="Y16" s="74">
        <v>0</v>
      </c>
      <c r="Z16" s="74">
        <v>5936</v>
      </c>
      <c r="AA16" s="74">
        <v>0</v>
      </c>
      <c r="AB16" s="75">
        <v>122556</v>
      </c>
      <c r="AC16" s="74">
        <v>0</v>
      </c>
      <c r="AD16" s="74">
        <v>43922</v>
      </c>
      <c r="AE16" s="74">
        <f t="shared" si="9"/>
        <v>184917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165018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165018</v>
      </c>
      <c r="AZ16" s="74">
        <v>165018</v>
      </c>
      <c r="BA16" s="74">
        <v>0</v>
      </c>
      <c r="BB16" s="74">
        <v>0</v>
      </c>
      <c r="BC16" s="74">
        <v>0</v>
      </c>
      <c r="BD16" s="75">
        <v>109691</v>
      </c>
      <c r="BE16" s="74">
        <v>0</v>
      </c>
      <c r="BF16" s="74">
        <v>38310</v>
      </c>
      <c r="BG16" s="74">
        <f t="shared" si="16"/>
        <v>203328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11788</v>
      </c>
      <c r="BP16" s="74">
        <f t="shared" si="25"/>
        <v>306013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1071</v>
      </c>
      <c r="BW16" s="74">
        <f t="shared" si="32"/>
        <v>0</v>
      </c>
      <c r="BX16" s="74">
        <f t="shared" si="33"/>
        <v>1071</v>
      </c>
      <c r="BY16" s="74">
        <f t="shared" si="34"/>
        <v>0</v>
      </c>
      <c r="BZ16" s="74">
        <f t="shared" si="35"/>
        <v>0</v>
      </c>
      <c r="CA16" s="74">
        <f t="shared" si="36"/>
        <v>304942</v>
      </c>
      <c r="CB16" s="74">
        <f t="shared" si="37"/>
        <v>299006</v>
      </c>
      <c r="CC16" s="74">
        <f t="shared" si="38"/>
        <v>0</v>
      </c>
      <c r="CD16" s="74">
        <f t="shared" si="39"/>
        <v>5936</v>
      </c>
      <c r="CE16" s="74">
        <f t="shared" si="40"/>
        <v>0</v>
      </c>
      <c r="CF16" s="75">
        <f t="shared" si="41"/>
        <v>232247</v>
      </c>
      <c r="CG16" s="74">
        <f t="shared" si="42"/>
        <v>0</v>
      </c>
      <c r="CH16" s="74">
        <f t="shared" si="43"/>
        <v>82232</v>
      </c>
      <c r="CI16" s="74">
        <f t="shared" si="44"/>
        <v>388245</v>
      </c>
    </row>
    <row r="17" spans="1:87" s="50" customFormat="1" ht="12" customHeight="1">
      <c r="A17" s="53" t="s">
        <v>369</v>
      </c>
      <c r="B17" s="54" t="s">
        <v>389</v>
      </c>
      <c r="C17" s="53" t="s">
        <v>390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11366</v>
      </c>
      <c r="M17" s="74">
        <f t="shared" si="6"/>
        <v>11366</v>
      </c>
      <c r="N17" s="74">
        <v>11366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212090</v>
      </c>
      <c r="AC17" s="74">
        <v>0</v>
      </c>
      <c r="AD17" s="74">
        <v>11967</v>
      </c>
      <c r="AE17" s="74">
        <f t="shared" si="9"/>
        <v>23333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11366</v>
      </c>
      <c r="AO17" s="74">
        <f t="shared" si="13"/>
        <v>11366</v>
      </c>
      <c r="AP17" s="74">
        <v>11366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108482</v>
      </c>
      <c r="BE17" s="74">
        <v>0</v>
      </c>
      <c r="BF17" s="74">
        <v>34604</v>
      </c>
      <c r="BG17" s="74">
        <f t="shared" si="16"/>
        <v>45970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22732</v>
      </c>
      <c r="BQ17" s="74">
        <f t="shared" si="26"/>
        <v>22732</v>
      </c>
      <c r="BR17" s="74">
        <f t="shared" si="27"/>
        <v>22732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0</v>
      </c>
      <c r="CB17" s="74">
        <f t="shared" si="37"/>
        <v>0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320572</v>
      </c>
      <c r="CG17" s="74">
        <f t="shared" si="42"/>
        <v>0</v>
      </c>
      <c r="CH17" s="74">
        <f t="shared" si="43"/>
        <v>46571</v>
      </c>
      <c r="CI17" s="74">
        <f t="shared" si="44"/>
        <v>69303</v>
      </c>
    </row>
    <row r="18" spans="1:87" s="50" customFormat="1" ht="12" customHeight="1">
      <c r="A18" s="53" t="s">
        <v>369</v>
      </c>
      <c r="B18" s="54" t="s">
        <v>391</v>
      </c>
      <c r="C18" s="53" t="s">
        <v>392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19546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19546</v>
      </c>
      <c r="X18" s="74">
        <v>0</v>
      </c>
      <c r="Y18" s="74">
        <v>0</v>
      </c>
      <c r="Z18" s="74">
        <v>42</v>
      </c>
      <c r="AA18" s="74">
        <v>19504</v>
      </c>
      <c r="AB18" s="75">
        <v>103741</v>
      </c>
      <c r="AC18" s="74">
        <v>0</v>
      </c>
      <c r="AD18" s="74">
        <v>0</v>
      </c>
      <c r="AE18" s="74">
        <f t="shared" si="9"/>
        <v>19546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8330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8330</v>
      </c>
      <c r="AZ18" s="74">
        <v>0</v>
      </c>
      <c r="BA18" s="74">
        <v>0</v>
      </c>
      <c r="BB18" s="74">
        <v>0</v>
      </c>
      <c r="BC18" s="74">
        <v>8330</v>
      </c>
      <c r="BD18" s="75">
        <v>34392</v>
      </c>
      <c r="BE18" s="74">
        <v>0</v>
      </c>
      <c r="BF18" s="74">
        <v>0</v>
      </c>
      <c r="BG18" s="74">
        <f t="shared" si="16"/>
        <v>8330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27876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27876</v>
      </c>
      <c r="CB18" s="74">
        <f t="shared" si="37"/>
        <v>0</v>
      </c>
      <c r="CC18" s="74">
        <f t="shared" si="38"/>
        <v>0</v>
      </c>
      <c r="CD18" s="74">
        <f t="shared" si="39"/>
        <v>42</v>
      </c>
      <c r="CE18" s="74">
        <f t="shared" si="40"/>
        <v>27834</v>
      </c>
      <c r="CF18" s="75">
        <f t="shared" si="41"/>
        <v>138133</v>
      </c>
      <c r="CG18" s="74">
        <f t="shared" si="42"/>
        <v>0</v>
      </c>
      <c r="CH18" s="74">
        <f t="shared" si="43"/>
        <v>0</v>
      </c>
      <c r="CI18" s="74">
        <f t="shared" si="44"/>
        <v>27876</v>
      </c>
    </row>
    <row r="19" spans="1:87" s="50" customFormat="1" ht="12" customHeight="1">
      <c r="A19" s="53" t="s">
        <v>369</v>
      </c>
      <c r="B19" s="54" t="s">
        <v>393</v>
      </c>
      <c r="C19" s="53" t="s">
        <v>394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107005</v>
      </c>
      <c r="AC19" s="74">
        <v>0</v>
      </c>
      <c r="AD19" s="74">
        <v>0</v>
      </c>
      <c r="AE19" s="74">
        <f t="shared" si="9"/>
        <v>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49838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156843</v>
      </c>
      <c r="CG19" s="74">
        <f t="shared" si="42"/>
        <v>0</v>
      </c>
      <c r="CH19" s="74">
        <f t="shared" si="43"/>
        <v>0</v>
      </c>
      <c r="CI19" s="74">
        <f t="shared" si="44"/>
        <v>0</v>
      </c>
    </row>
    <row r="20" spans="1:87" s="50" customFormat="1" ht="12" customHeight="1">
      <c r="A20" s="53" t="s">
        <v>369</v>
      </c>
      <c r="B20" s="54" t="s">
        <v>395</v>
      </c>
      <c r="C20" s="53" t="s">
        <v>396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37252</v>
      </c>
      <c r="M20" s="74">
        <f t="shared" si="6"/>
        <v>15495</v>
      </c>
      <c r="N20" s="74">
        <v>15495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21757</v>
      </c>
      <c r="X20" s="74">
        <v>21467</v>
      </c>
      <c r="Y20" s="74">
        <v>290</v>
      </c>
      <c r="Z20" s="74">
        <v>0</v>
      </c>
      <c r="AA20" s="74">
        <v>0</v>
      </c>
      <c r="AB20" s="75">
        <v>94581</v>
      </c>
      <c r="AC20" s="74">
        <v>0</v>
      </c>
      <c r="AD20" s="74">
        <v>4193</v>
      </c>
      <c r="AE20" s="74">
        <f t="shared" si="9"/>
        <v>41445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8988</v>
      </c>
      <c r="AO20" s="74">
        <f t="shared" si="13"/>
        <v>7747</v>
      </c>
      <c r="AP20" s="74">
        <v>7747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1241</v>
      </c>
      <c r="AZ20" s="74">
        <v>1241</v>
      </c>
      <c r="BA20" s="74">
        <v>0</v>
      </c>
      <c r="BB20" s="74">
        <v>0</v>
      </c>
      <c r="BC20" s="74">
        <v>0</v>
      </c>
      <c r="BD20" s="75">
        <v>31557</v>
      </c>
      <c r="BE20" s="74">
        <v>0</v>
      </c>
      <c r="BF20" s="74">
        <v>0</v>
      </c>
      <c r="BG20" s="74">
        <f t="shared" si="16"/>
        <v>8988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46240</v>
      </c>
      <c r="BQ20" s="74">
        <f t="shared" si="26"/>
        <v>23242</v>
      </c>
      <c r="BR20" s="74">
        <f t="shared" si="27"/>
        <v>23242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22998</v>
      </c>
      <c r="CB20" s="74">
        <f t="shared" si="37"/>
        <v>22708</v>
      </c>
      <c r="CC20" s="74">
        <f t="shared" si="38"/>
        <v>290</v>
      </c>
      <c r="CD20" s="74">
        <f t="shared" si="39"/>
        <v>0</v>
      </c>
      <c r="CE20" s="74">
        <f t="shared" si="40"/>
        <v>0</v>
      </c>
      <c r="CF20" s="75">
        <f t="shared" si="41"/>
        <v>126138</v>
      </c>
      <c r="CG20" s="74">
        <f t="shared" si="42"/>
        <v>0</v>
      </c>
      <c r="CH20" s="74">
        <f t="shared" si="43"/>
        <v>4193</v>
      </c>
      <c r="CI20" s="74">
        <f t="shared" si="44"/>
        <v>50433</v>
      </c>
    </row>
    <row r="21" spans="1:87" s="50" customFormat="1" ht="12" customHeight="1">
      <c r="A21" s="53" t="s">
        <v>369</v>
      </c>
      <c r="B21" s="54" t="s">
        <v>397</v>
      </c>
      <c r="C21" s="53" t="s">
        <v>398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92381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92381</v>
      </c>
      <c r="X21" s="74">
        <v>92292</v>
      </c>
      <c r="Y21" s="74">
        <v>43</v>
      </c>
      <c r="Z21" s="74">
        <v>46</v>
      </c>
      <c r="AA21" s="74">
        <v>0</v>
      </c>
      <c r="AB21" s="75">
        <v>259392</v>
      </c>
      <c r="AC21" s="74">
        <v>0</v>
      </c>
      <c r="AD21" s="74">
        <v>2243</v>
      </c>
      <c r="AE21" s="74">
        <f t="shared" si="9"/>
        <v>94624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106104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92381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92381</v>
      </c>
      <c r="CB21" s="74">
        <f t="shared" si="37"/>
        <v>92292</v>
      </c>
      <c r="CC21" s="74">
        <f t="shared" si="38"/>
        <v>43</v>
      </c>
      <c r="CD21" s="74">
        <f t="shared" si="39"/>
        <v>46</v>
      </c>
      <c r="CE21" s="74">
        <f t="shared" si="40"/>
        <v>0</v>
      </c>
      <c r="CF21" s="75">
        <f t="shared" si="41"/>
        <v>365496</v>
      </c>
      <c r="CG21" s="74">
        <f t="shared" si="42"/>
        <v>0</v>
      </c>
      <c r="CH21" s="74">
        <f t="shared" si="43"/>
        <v>2243</v>
      </c>
      <c r="CI21" s="74">
        <f t="shared" si="44"/>
        <v>94624</v>
      </c>
    </row>
    <row r="22" spans="1:87" s="50" customFormat="1" ht="12" customHeight="1">
      <c r="A22" s="53" t="s">
        <v>369</v>
      </c>
      <c r="B22" s="54" t="s">
        <v>399</v>
      </c>
      <c r="C22" s="53" t="s">
        <v>400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64037</v>
      </c>
      <c r="M22" s="74">
        <f t="shared" si="6"/>
        <v>11151</v>
      </c>
      <c r="N22" s="74">
        <v>0</v>
      </c>
      <c r="O22" s="74">
        <v>11151</v>
      </c>
      <c r="P22" s="74">
        <v>0</v>
      </c>
      <c r="Q22" s="74">
        <v>0</v>
      </c>
      <c r="R22" s="74">
        <f t="shared" si="7"/>
        <v>10727</v>
      </c>
      <c r="S22" s="74">
        <v>10158</v>
      </c>
      <c r="T22" s="74">
        <v>569</v>
      </c>
      <c r="U22" s="74">
        <v>0</v>
      </c>
      <c r="V22" s="74">
        <v>0</v>
      </c>
      <c r="W22" s="74">
        <f t="shared" si="8"/>
        <v>42159</v>
      </c>
      <c r="X22" s="74">
        <v>0</v>
      </c>
      <c r="Y22" s="74">
        <v>42159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64037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39161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18157</v>
      </c>
      <c r="AU22" s="74">
        <v>0</v>
      </c>
      <c r="AV22" s="74">
        <v>18157</v>
      </c>
      <c r="AW22" s="74">
        <v>0</v>
      </c>
      <c r="AX22" s="74">
        <v>0</v>
      </c>
      <c r="AY22" s="74">
        <f t="shared" si="15"/>
        <v>21004</v>
      </c>
      <c r="AZ22" s="74">
        <v>6626</v>
      </c>
      <c r="BA22" s="74">
        <v>14378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39161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103198</v>
      </c>
      <c r="BQ22" s="74">
        <f t="shared" si="26"/>
        <v>11151</v>
      </c>
      <c r="BR22" s="74">
        <f t="shared" si="27"/>
        <v>0</v>
      </c>
      <c r="BS22" s="74">
        <f t="shared" si="28"/>
        <v>11151</v>
      </c>
      <c r="BT22" s="74">
        <f t="shared" si="29"/>
        <v>0</v>
      </c>
      <c r="BU22" s="74">
        <f t="shared" si="30"/>
        <v>0</v>
      </c>
      <c r="BV22" s="74">
        <f t="shared" si="31"/>
        <v>28884</v>
      </c>
      <c r="BW22" s="74">
        <f t="shared" si="32"/>
        <v>10158</v>
      </c>
      <c r="BX22" s="74">
        <f t="shared" si="33"/>
        <v>18726</v>
      </c>
      <c r="BY22" s="74">
        <f t="shared" si="34"/>
        <v>0</v>
      </c>
      <c r="BZ22" s="74">
        <f t="shared" si="35"/>
        <v>0</v>
      </c>
      <c r="CA22" s="74">
        <f t="shared" si="36"/>
        <v>63163</v>
      </c>
      <c r="CB22" s="74">
        <f t="shared" si="37"/>
        <v>6626</v>
      </c>
      <c r="CC22" s="74">
        <f t="shared" si="38"/>
        <v>56537</v>
      </c>
      <c r="CD22" s="74">
        <f t="shared" si="39"/>
        <v>0</v>
      </c>
      <c r="CE22" s="74">
        <f t="shared" si="40"/>
        <v>0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103198</v>
      </c>
    </row>
    <row r="23" spans="1:87" s="50" customFormat="1" ht="12" customHeight="1">
      <c r="A23" s="53" t="s">
        <v>369</v>
      </c>
      <c r="B23" s="54" t="s">
        <v>401</v>
      </c>
      <c r="C23" s="53" t="s">
        <v>402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8715</v>
      </c>
      <c r="L23" s="74">
        <f t="shared" si="5"/>
        <v>196152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70815</v>
      </c>
      <c r="S23" s="74">
        <v>0</v>
      </c>
      <c r="T23" s="74">
        <v>64973</v>
      </c>
      <c r="U23" s="74">
        <v>5842</v>
      </c>
      <c r="V23" s="74">
        <v>0</v>
      </c>
      <c r="W23" s="74">
        <f t="shared" si="8"/>
        <v>125337</v>
      </c>
      <c r="X23" s="74">
        <v>59485</v>
      </c>
      <c r="Y23" s="74">
        <v>51535</v>
      </c>
      <c r="Z23" s="74">
        <v>14317</v>
      </c>
      <c r="AA23" s="74">
        <v>0</v>
      </c>
      <c r="AB23" s="75">
        <v>0</v>
      </c>
      <c r="AC23" s="74">
        <v>0</v>
      </c>
      <c r="AD23" s="74">
        <v>0</v>
      </c>
      <c r="AE23" s="74">
        <f t="shared" si="9"/>
        <v>196152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82581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8715</v>
      </c>
      <c r="BP23" s="74">
        <f t="shared" si="25"/>
        <v>196152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70815</v>
      </c>
      <c r="BW23" s="74">
        <f t="shared" si="32"/>
        <v>0</v>
      </c>
      <c r="BX23" s="74">
        <f t="shared" si="33"/>
        <v>64973</v>
      </c>
      <c r="BY23" s="74">
        <f t="shared" si="34"/>
        <v>5842</v>
      </c>
      <c r="BZ23" s="74">
        <f t="shared" si="35"/>
        <v>0</v>
      </c>
      <c r="CA23" s="74">
        <f t="shared" si="36"/>
        <v>125337</v>
      </c>
      <c r="CB23" s="74">
        <f t="shared" si="37"/>
        <v>59485</v>
      </c>
      <c r="CC23" s="74">
        <f t="shared" si="38"/>
        <v>51535</v>
      </c>
      <c r="CD23" s="74">
        <f t="shared" si="39"/>
        <v>14317</v>
      </c>
      <c r="CE23" s="74">
        <f t="shared" si="40"/>
        <v>0</v>
      </c>
      <c r="CF23" s="75">
        <f t="shared" si="41"/>
        <v>82581</v>
      </c>
      <c r="CG23" s="74">
        <f t="shared" si="42"/>
        <v>0</v>
      </c>
      <c r="CH23" s="74">
        <f t="shared" si="43"/>
        <v>0</v>
      </c>
      <c r="CI23" s="74">
        <f t="shared" si="44"/>
        <v>196152</v>
      </c>
    </row>
    <row r="24" spans="1:87" s="50" customFormat="1" ht="12" customHeight="1">
      <c r="A24" s="53" t="s">
        <v>369</v>
      </c>
      <c r="B24" s="54" t="s">
        <v>403</v>
      </c>
      <c r="C24" s="53" t="s">
        <v>404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3968</v>
      </c>
      <c r="L24" s="74">
        <f t="shared" si="5"/>
        <v>29763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29763</v>
      </c>
      <c r="X24" s="74">
        <v>26721</v>
      </c>
      <c r="Y24" s="74">
        <v>3042</v>
      </c>
      <c r="Z24" s="74">
        <v>0</v>
      </c>
      <c r="AA24" s="74">
        <v>0</v>
      </c>
      <c r="AB24" s="75">
        <v>28007</v>
      </c>
      <c r="AC24" s="74">
        <v>0</v>
      </c>
      <c r="AD24" s="74">
        <v>326</v>
      </c>
      <c r="AE24" s="74">
        <f t="shared" si="9"/>
        <v>30089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45108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3968</v>
      </c>
      <c r="BP24" s="74">
        <f t="shared" si="25"/>
        <v>29763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29763</v>
      </c>
      <c r="CB24" s="74">
        <f t="shared" si="37"/>
        <v>26721</v>
      </c>
      <c r="CC24" s="74">
        <f t="shared" si="38"/>
        <v>3042</v>
      </c>
      <c r="CD24" s="74">
        <f t="shared" si="39"/>
        <v>0</v>
      </c>
      <c r="CE24" s="74">
        <f t="shared" si="40"/>
        <v>0</v>
      </c>
      <c r="CF24" s="75">
        <f t="shared" si="41"/>
        <v>73115</v>
      </c>
      <c r="CG24" s="74">
        <f t="shared" si="42"/>
        <v>0</v>
      </c>
      <c r="CH24" s="74">
        <f t="shared" si="43"/>
        <v>326</v>
      </c>
      <c r="CI24" s="74">
        <f t="shared" si="44"/>
        <v>30089</v>
      </c>
    </row>
    <row r="25" spans="1:87" s="50" customFormat="1" ht="12" customHeight="1">
      <c r="A25" s="53" t="s">
        <v>369</v>
      </c>
      <c r="B25" s="54" t="s">
        <v>405</v>
      </c>
      <c r="C25" s="53" t="s">
        <v>406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4558</v>
      </c>
      <c r="L25" s="74">
        <f t="shared" si="5"/>
        <v>36990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36990</v>
      </c>
      <c r="X25" s="74">
        <v>32333</v>
      </c>
      <c r="Y25" s="74">
        <v>2535</v>
      </c>
      <c r="Z25" s="74">
        <v>0</v>
      </c>
      <c r="AA25" s="74">
        <v>2122</v>
      </c>
      <c r="AB25" s="75">
        <v>39106</v>
      </c>
      <c r="AC25" s="74">
        <v>0</v>
      </c>
      <c r="AD25" s="74">
        <v>5916</v>
      </c>
      <c r="AE25" s="74">
        <f t="shared" si="9"/>
        <v>42906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1838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1838</v>
      </c>
      <c r="AZ25" s="74">
        <v>0</v>
      </c>
      <c r="BA25" s="74">
        <v>1838</v>
      </c>
      <c r="BB25" s="74">
        <v>0</v>
      </c>
      <c r="BC25" s="74">
        <v>0</v>
      </c>
      <c r="BD25" s="75">
        <v>31603</v>
      </c>
      <c r="BE25" s="74">
        <v>0</v>
      </c>
      <c r="BF25" s="74">
        <v>0</v>
      </c>
      <c r="BG25" s="74">
        <f t="shared" si="16"/>
        <v>1838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4558</v>
      </c>
      <c r="BP25" s="74">
        <f t="shared" si="25"/>
        <v>38828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38828</v>
      </c>
      <c r="CB25" s="74">
        <f t="shared" si="37"/>
        <v>32333</v>
      </c>
      <c r="CC25" s="74">
        <f t="shared" si="38"/>
        <v>4373</v>
      </c>
      <c r="CD25" s="74">
        <f t="shared" si="39"/>
        <v>0</v>
      </c>
      <c r="CE25" s="74">
        <f t="shared" si="40"/>
        <v>2122</v>
      </c>
      <c r="CF25" s="75">
        <f t="shared" si="41"/>
        <v>70709</v>
      </c>
      <c r="CG25" s="74">
        <f t="shared" si="42"/>
        <v>0</v>
      </c>
      <c r="CH25" s="74">
        <f t="shared" si="43"/>
        <v>5916</v>
      </c>
      <c r="CI25" s="74">
        <f t="shared" si="44"/>
        <v>44744</v>
      </c>
    </row>
    <row r="26" spans="1:87" s="50" customFormat="1" ht="12" customHeight="1">
      <c r="A26" s="53" t="s">
        <v>369</v>
      </c>
      <c r="B26" s="54" t="s">
        <v>407</v>
      </c>
      <c r="C26" s="53" t="s">
        <v>408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10625</v>
      </c>
      <c r="L26" s="74">
        <f t="shared" si="5"/>
        <v>112354</v>
      </c>
      <c r="M26" s="74">
        <f t="shared" si="6"/>
        <v>33474</v>
      </c>
      <c r="N26" s="74">
        <v>33474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78880</v>
      </c>
      <c r="X26" s="74">
        <v>70811</v>
      </c>
      <c r="Y26" s="74">
        <v>8069</v>
      </c>
      <c r="Z26" s="74">
        <v>0</v>
      </c>
      <c r="AA26" s="74">
        <v>0</v>
      </c>
      <c r="AB26" s="75">
        <v>85253</v>
      </c>
      <c r="AC26" s="74">
        <v>0</v>
      </c>
      <c r="AD26" s="74">
        <v>18614</v>
      </c>
      <c r="AE26" s="74">
        <f t="shared" si="9"/>
        <v>130968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68594</v>
      </c>
      <c r="AO26" s="74">
        <f t="shared" si="13"/>
        <v>37265</v>
      </c>
      <c r="AP26" s="74">
        <v>37265</v>
      </c>
      <c r="AQ26" s="74">
        <v>0</v>
      </c>
      <c r="AR26" s="74">
        <v>0</v>
      </c>
      <c r="AS26" s="74">
        <v>0</v>
      </c>
      <c r="AT26" s="74">
        <f t="shared" si="14"/>
        <v>15748</v>
      </c>
      <c r="AU26" s="74">
        <v>0</v>
      </c>
      <c r="AV26" s="74">
        <v>15748</v>
      </c>
      <c r="AW26" s="74">
        <v>0</v>
      </c>
      <c r="AX26" s="74">
        <v>0</v>
      </c>
      <c r="AY26" s="74">
        <f t="shared" si="15"/>
        <v>15581</v>
      </c>
      <c r="AZ26" s="74">
        <v>0</v>
      </c>
      <c r="BA26" s="74">
        <v>15052</v>
      </c>
      <c r="BB26" s="74">
        <v>0</v>
      </c>
      <c r="BC26" s="74">
        <v>529</v>
      </c>
      <c r="BD26" s="75">
        <v>111571</v>
      </c>
      <c r="BE26" s="74">
        <v>0</v>
      </c>
      <c r="BF26" s="74">
        <v>20570</v>
      </c>
      <c r="BG26" s="74">
        <f t="shared" si="16"/>
        <v>89164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10625</v>
      </c>
      <c r="BP26" s="74">
        <f t="shared" si="25"/>
        <v>180948</v>
      </c>
      <c r="BQ26" s="74">
        <f t="shared" si="26"/>
        <v>70739</v>
      </c>
      <c r="BR26" s="74">
        <f t="shared" si="27"/>
        <v>70739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15748</v>
      </c>
      <c r="BW26" s="74">
        <f t="shared" si="32"/>
        <v>0</v>
      </c>
      <c r="BX26" s="74">
        <f t="shared" si="33"/>
        <v>15748</v>
      </c>
      <c r="BY26" s="74">
        <f t="shared" si="34"/>
        <v>0</v>
      </c>
      <c r="BZ26" s="74">
        <f t="shared" si="35"/>
        <v>0</v>
      </c>
      <c r="CA26" s="74">
        <f t="shared" si="36"/>
        <v>94461</v>
      </c>
      <c r="CB26" s="74">
        <f t="shared" si="37"/>
        <v>70811</v>
      </c>
      <c r="CC26" s="74">
        <f t="shared" si="38"/>
        <v>23121</v>
      </c>
      <c r="CD26" s="74">
        <f t="shared" si="39"/>
        <v>0</v>
      </c>
      <c r="CE26" s="74">
        <f t="shared" si="40"/>
        <v>529</v>
      </c>
      <c r="CF26" s="75">
        <f t="shared" si="41"/>
        <v>196824</v>
      </c>
      <c r="CG26" s="74">
        <f t="shared" si="42"/>
        <v>0</v>
      </c>
      <c r="CH26" s="74">
        <f t="shared" si="43"/>
        <v>39184</v>
      </c>
      <c r="CI26" s="74">
        <f t="shared" si="44"/>
        <v>220132</v>
      </c>
    </row>
    <row r="27" spans="1:87" s="50" customFormat="1" ht="12" customHeight="1">
      <c r="A27" s="53" t="s">
        <v>369</v>
      </c>
      <c r="B27" s="54" t="s">
        <v>409</v>
      </c>
      <c r="C27" s="53" t="s">
        <v>410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4914</v>
      </c>
      <c r="L27" s="74">
        <f t="shared" si="5"/>
        <v>57093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1297</v>
      </c>
      <c r="S27" s="74">
        <v>0</v>
      </c>
      <c r="T27" s="74">
        <v>1297</v>
      </c>
      <c r="U27" s="74">
        <v>0</v>
      </c>
      <c r="V27" s="74">
        <v>0</v>
      </c>
      <c r="W27" s="74">
        <f t="shared" si="8"/>
        <v>55796</v>
      </c>
      <c r="X27" s="74">
        <v>55690</v>
      </c>
      <c r="Y27" s="74">
        <v>106</v>
      </c>
      <c r="Z27" s="74">
        <v>0</v>
      </c>
      <c r="AA27" s="74">
        <v>0</v>
      </c>
      <c r="AB27" s="75">
        <v>31622</v>
      </c>
      <c r="AC27" s="74">
        <v>0</v>
      </c>
      <c r="AD27" s="74">
        <v>0</v>
      </c>
      <c r="AE27" s="74">
        <f t="shared" si="9"/>
        <v>57093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52128</v>
      </c>
      <c r="BE27" s="74">
        <v>0</v>
      </c>
      <c r="BF27" s="74">
        <v>14</v>
      </c>
      <c r="BG27" s="74">
        <f t="shared" si="16"/>
        <v>14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4914</v>
      </c>
      <c r="BP27" s="74">
        <f t="shared" si="25"/>
        <v>57093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1297</v>
      </c>
      <c r="BW27" s="74">
        <f t="shared" si="32"/>
        <v>0</v>
      </c>
      <c r="BX27" s="74">
        <f t="shared" si="33"/>
        <v>1297</v>
      </c>
      <c r="BY27" s="74">
        <f t="shared" si="34"/>
        <v>0</v>
      </c>
      <c r="BZ27" s="74">
        <f t="shared" si="35"/>
        <v>0</v>
      </c>
      <c r="CA27" s="74">
        <f t="shared" si="36"/>
        <v>55796</v>
      </c>
      <c r="CB27" s="74">
        <f t="shared" si="37"/>
        <v>55690</v>
      </c>
      <c r="CC27" s="74">
        <f t="shared" si="38"/>
        <v>106</v>
      </c>
      <c r="CD27" s="74">
        <f t="shared" si="39"/>
        <v>0</v>
      </c>
      <c r="CE27" s="74">
        <f t="shared" si="40"/>
        <v>0</v>
      </c>
      <c r="CF27" s="75">
        <f t="shared" si="41"/>
        <v>83750</v>
      </c>
      <c r="CG27" s="74">
        <f t="shared" si="42"/>
        <v>0</v>
      </c>
      <c r="CH27" s="74">
        <f t="shared" si="43"/>
        <v>14</v>
      </c>
      <c r="CI27" s="74">
        <f t="shared" si="44"/>
        <v>57107</v>
      </c>
    </row>
    <row r="28" spans="1:87" s="50" customFormat="1" ht="12" customHeight="1">
      <c r="A28" s="53" t="s">
        <v>369</v>
      </c>
      <c r="B28" s="54" t="s">
        <v>411</v>
      </c>
      <c r="C28" s="53" t="s">
        <v>412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304793</v>
      </c>
      <c r="AO28" s="74">
        <f t="shared" si="13"/>
        <v>94810</v>
      </c>
      <c r="AP28" s="74">
        <v>94810</v>
      </c>
      <c r="AQ28" s="74">
        <v>0</v>
      </c>
      <c r="AR28" s="74">
        <v>0</v>
      </c>
      <c r="AS28" s="74">
        <v>0</v>
      </c>
      <c r="AT28" s="74">
        <f t="shared" si="14"/>
        <v>199630</v>
      </c>
      <c r="AU28" s="74">
        <v>0</v>
      </c>
      <c r="AV28" s="74">
        <v>199630</v>
      </c>
      <c r="AW28" s="74">
        <v>0</v>
      </c>
      <c r="AX28" s="74">
        <v>0</v>
      </c>
      <c r="AY28" s="74">
        <f t="shared" si="15"/>
        <v>10353</v>
      </c>
      <c r="AZ28" s="74">
        <v>0</v>
      </c>
      <c r="BA28" s="74">
        <v>7236</v>
      </c>
      <c r="BB28" s="74">
        <v>0</v>
      </c>
      <c r="BC28" s="74">
        <v>3117</v>
      </c>
      <c r="BD28" s="75">
        <v>0</v>
      </c>
      <c r="BE28" s="74">
        <v>0</v>
      </c>
      <c r="BF28" s="74">
        <v>5586</v>
      </c>
      <c r="BG28" s="74">
        <f t="shared" si="16"/>
        <v>310379</v>
      </c>
      <c r="BH28" s="74">
        <f aca="true" t="shared" si="45" ref="BH28:BH37">SUM(D28,AF28)</f>
        <v>0</v>
      </c>
      <c r="BI28" s="74">
        <f aca="true" t="shared" si="46" ref="BI28:BI37">SUM(E28,AG28)</f>
        <v>0</v>
      </c>
      <c r="BJ28" s="74">
        <f aca="true" t="shared" si="47" ref="BJ28:BJ37">SUM(F28,AH28)</f>
        <v>0</v>
      </c>
      <c r="BK28" s="74">
        <f aca="true" t="shared" si="48" ref="BK28:BK37">SUM(G28,AI28)</f>
        <v>0</v>
      </c>
      <c r="BL28" s="74">
        <f aca="true" t="shared" si="49" ref="BL28:BL37">SUM(H28,AJ28)</f>
        <v>0</v>
      </c>
      <c r="BM28" s="74">
        <f aca="true" t="shared" si="50" ref="BM28:BM37">SUM(I28,AK28)</f>
        <v>0</v>
      </c>
      <c r="BN28" s="74">
        <f aca="true" t="shared" si="51" ref="BN28:BN37">SUM(J28,AL28)</f>
        <v>0</v>
      </c>
      <c r="BO28" s="75">
        <v>0</v>
      </c>
      <c r="BP28" s="74">
        <f aca="true" t="shared" si="52" ref="BP28:BP37">SUM(L28,AN28)</f>
        <v>304793</v>
      </c>
      <c r="BQ28" s="74">
        <f aca="true" t="shared" si="53" ref="BQ28:BQ37">SUM(M28,AO28)</f>
        <v>94810</v>
      </c>
      <c r="BR28" s="74">
        <f aca="true" t="shared" si="54" ref="BR28:BR37">SUM(N28,AP28)</f>
        <v>94810</v>
      </c>
      <c r="BS28" s="74">
        <f aca="true" t="shared" si="55" ref="BS28:BS37">SUM(O28,AQ28)</f>
        <v>0</v>
      </c>
      <c r="BT28" s="74">
        <f aca="true" t="shared" si="56" ref="BT28:BT37">SUM(P28,AR28)</f>
        <v>0</v>
      </c>
      <c r="BU28" s="74">
        <f aca="true" t="shared" si="57" ref="BU28:BU37">SUM(Q28,AS28)</f>
        <v>0</v>
      </c>
      <c r="BV28" s="74">
        <f aca="true" t="shared" si="58" ref="BV28:BV37">SUM(R28,AT28)</f>
        <v>199630</v>
      </c>
      <c r="BW28" s="74">
        <f aca="true" t="shared" si="59" ref="BW28:BW37">SUM(S28,AU28)</f>
        <v>0</v>
      </c>
      <c r="BX28" s="74">
        <f aca="true" t="shared" si="60" ref="BX28:BX37">SUM(T28,AV28)</f>
        <v>199630</v>
      </c>
      <c r="BY28" s="74">
        <f aca="true" t="shared" si="61" ref="BY28:BY37">SUM(U28,AW28)</f>
        <v>0</v>
      </c>
      <c r="BZ28" s="74">
        <f aca="true" t="shared" si="62" ref="BZ28:BZ37">SUM(V28,AX28)</f>
        <v>0</v>
      </c>
      <c r="CA28" s="74">
        <f aca="true" t="shared" si="63" ref="CA28:CA37">SUM(W28,AY28)</f>
        <v>10353</v>
      </c>
      <c r="CB28" s="74">
        <f aca="true" t="shared" si="64" ref="CB28:CB37">SUM(X28,AZ28)</f>
        <v>0</v>
      </c>
      <c r="CC28" s="74">
        <f aca="true" t="shared" si="65" ref="CC28:CC37">SUM(Y28,BA28)</f>
        <v>7236</v>
      </c>
      <c r="CD28" s="74">
        <f aca="true" t="shared" si="66" ref="CD28:CD37">SUM(Z28,BB28)</f>
        <v>0</v>
      </c>
      <c r="CE28" s="74">
        <f aca="true" t="shared" si="67" ref="CE28:CE37">SUM(AA28,BC28)</f>
        <v>3117</v>
      </c>
      <c r="CF28" s="75">
        <v>0</v>
      </c>
      <c r="CG28" s="74">
        <f aca="true" t="shared" si="68" ref="CG28:CG37">SUM(AC28,BE28)</f>
        <v>0</v>
      </c>
      <c r="CH28" s="74">
        <f aca="true" t="shared" si="69" ref="CH28:CH37">SUM(AD28,BF28)</f>
        <v>5586</v>
      </c>
      <c r="CI28" s="74">
        <f aca="true" t="shared" si="70" ref="CI28:CI37">SUM(AE28,BG28)</f>
        <v>310379</v>
      </c>
    </row>
    <row r="29" spans="1:87" s="50" customFormat="1" ht="12" customHeight="1">
      <c r="A29" s="53" t="s">
        <v>369</v>
      </c>
      <c r="B29" s="54" t="s">
        <v>413</v>
      </c>
      <c r="C29" s="53" t="s">
        <v>414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220556</v>
      </c>
      <c r="AO29" s="74">
        <f t="shared" si="13"/>
        <v>68622</v>
      </c>
      <c r="AP29" s="74">
        <v>68622</v>
      </c>
      <c r="AQ29" s="74">
        <v>0</v>
      </c>
      <c r="AR29" s="74">
        <v>0</v>
      </c>
      <c r="AS29" s="74">
        <v>0</v>
      </c>
      <c r="AT29" s="74">
        <f t="shared" si="14"/>
        <v>137926</v>
      </c>
      <c r="AU29" s="74">
        <v>0</v>
      </c>
      <c r="AV29" s="74">
        <v>137926</v>
      </c>
      <c r="AW29" s="74">
        <v>0</v>
      </c>
      <c r="AX29" s="74">
        <v>0</v>
      </c>
      <c r="AY29" s="74">
        <f t="shared" si="15"/>
        <v>14008</v>
      </c>
      <c r="AZ29" s="74">
        <v>3201</v>
      </c>
      <c r="BA29" s="74">
        <v>5033</v>
      </c>
      <c r="BB29" s="74">
        <v>5509</v>
      </c>
      <c r="BC29" s="74">
        <v>265</v>
      </c>
      <c r="BD29" s="75">
        <v>0</v>
      </c>
      <c r="BE29" s="74">
        <v>0</v>
      </c>
      <c r="BF29" s="74">
        <v>19444</v>
      </c>
      <c r="BG29" s="74">
        <f t="shared" si="16"/>
        <v>240000</v>
      </c>
      <c r="BH29" s="74">
        <f t="shared" si="45"/>
        <v>0</v>
      </c>
      <c r="BI29" s="74">
        <f t="shared" si="46"/>
        <v>0</v>
      </c>
      <c r="BJ29" s="74">
        <f t="shared" si="47"/>
        <v>0</v>
      </c>
      <c r="BK29" s="74">
        <f t="shared" si="48"/>
        <v>0</v>
      </c>
      <c r="BL29" s="74">
        <f t="shared" si="49"/>
        <v>0</v>
      </c>
      <c r="BM29" s="74">
        <f t="shared" si="50"/>
        <v>0</v>
      </c>
      <c r="BN29" s="74">
        <f t="shared" si="51"/>
        <v>0</v>
      </c>
      <c r="BO29" s="75">
        <v>0</v>
      </c>
      <c r="BP29" s="74">
        <f t="shared" si="52"/>
        <v>220556</v>
      </c>
      <c r="BQ29" s="74">
        <f t="shared" si="53"/>
        <v>68622</v>
      </c>
      <c r="BR29" s="74">
        <f t="shared" si="54"/>
        <v>68622</v>
      </c>
      <c r="BS29" s="74">
        <f t="shared" si="55"/>
        <v>0</v>
      </c>
      <c r="BT29" s="74">
        <f t="shared" si="56"/>
        <v>0</v>
      </c>
      <c r="BU29" s="74">
        <f t="shared" si="57"/>
        <v>0</v>
      </c>
      <c r="BV29" s="74">
        <f t="shared" si="58"/>
        <v>137926</v>
      </c>
      <c r="BW29" s="74">
        <f t="shared" si="59"/>
        <v>0</v>
      </c>
      <c r="BX29" s="74">
        <f t="shared" si="60"/>
        <v>137926</v>
      </c>
      <c r="BY29" s="74">
        <f t="shared" si="61"/>
        <v>0</v>
      </c>
      <c r="BZ29" s="74">
        <f t="shared" si="62"/>
        <v>0</v>
      </c>
      <c r="CA29" s="74">
        <f t="shared" si="63"/>
        <v>14008</v>
      </c>
      <c r="CB29" s="74">
        <f t="shared" si="64"/>
        <v>3201</v>
      </c>
      <c r="CC29" s="74">
        <f t="shared" si="65"/>
        <v>5033</v>
      </c>
      <c r="CD29" s="74">
        <f t="shared" si="66"/>
        <v>5509</v>
      </c>
      <c r="CE29" s="74">
        <f t="shared" si="67"/>
        <v>265</v>
      </c>
      <c r="CF29" s="75">
        <v>0</v>
      </c>
      <c r="CG29" s="74">
        <f t="shared" si="68"/>
        <v>0</v>
      </c>
      <c r="CH29" s="74">
        <f t="shared" si="69"/>
        <v>19444</v>
      </c>
      <c r="CI29" s="74">
        <f t="shared" si="70"/>
        <v>240000</v>
      </c>
    </row>
    <row r="30" spans="1:87" s="50" customFormat="1" ht="12" customHeight="1">
      <c r="A30" s="53" t="s">
        <v>369</v>
      </c>
      <c r="B30" s="54" t="s">
        <v>415</v>
      </c>
      <c r="C30" s="53" t="s">
        <v>416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289535</v>
      </c>
      <c r="AO30" s="74">
        <f t="shared" si="13"/>
        <v>75886</v>
      </c>
      <c r="AP30" s="74">
        <v>52984</v>
      </c>
      <c r="AQ30" s="74">
        <v>0</v>
      </c>
      <c r="AR30" s="74">
        <v>22902</v>
      </c>
      <c r="AS30" s="74">
        <v>0</v>
      </c>
      <c r="AT30" s="74">
        <f t="shared" si="14"/>
        <v>169986</v>
      </c>
      <c r="AU30" s="74">
        <v>0</v>
      </c>
      <c r="AV30" s="74">
        <v>169986</v>
      </c>
      <c r="AW30" s="74">
        <v>0</v>
      </c>
      <c r="AX30" s="74">
        <v>0</v>
      </c>
      <c r="AY30" s="74">
        <f t="shared" si="15"/>
        <v>43663</v>
      </c>
      <c r="AZ30" s="74">
        <v>34774</v>
      </c>
      <c r="BA30" s="74">
        <v>4801</v>
      </c>
      <c r="BB30" s="74">
        <v>0</v>
      </c>
      <c r="BC30" s="74">
        <v>4088</v>
      </c>
      <c r="BD30" s="75">
        <v>0</v>
      </c>
      <c r="BE30" s="74">
        <v>0</v>
      </c>
      <c r="BF30" s="74">
        <v>0</v>
      </c>
      <c r="BG30" s="74">
        <f t="shared" si="16"/>
        <v>289535</v>
      </c>
      <c r="BH30" s="74">
        <f t="shared" si="45"/>
        <v>0</v>
      </c>
      <c r="BI30" s="74">
        <f t="shared" si="46"/>
        <v>0</v>
      </c>
      <c r="BJ30" s="74">
        <f t="shared" si="47"/>
        <v>0</v>
      </c>
      <c r="BK30" s="74">
        <f t="shared" si="48"/>
        <v>0</v>
      </c>
      <c r="BL30" s="74">
        <f t="shared" si="49"/>
        <v>0</v>
      </c>
      <c r="BM30" s="74">
        <f t="shared" si="50"/>
        <v>0</v>
      </c>
      <c r="BN30" s="74">
        <f t="shared" si="51"/>
        <v>0</v>
      </c>
      <c r="BO30" s="75">
        <v>0</v>
      </c>
      <c r="BP30" s="74">
        <f t="shared" si="52"/>
        <v>289535</v>
      </c>
      <c r="BQ30" s="74">
        <f t="shared" si="53"/>
        <v>75886</v>
      </c>
      <c r="BR30" s="74">
        <f t="shared" si="54"/>
        <v>52984</v>
      </c>
      <c r="BS30" s="74">
        <f t="shared" si="55"/>
        <v>0</v>
      </c>
      <c r="BT30" s="74">
        <f t="shared" si="56"/>
        <v>22902</v>
      </c>
      <c r="BU30" s="74">
        <f t="shared" si="57"/>
        <v>0</v>
      </c>
      <c r="BV30" s="74">
        <f t="shared" si="58"/>
        <v>169986</v>
      </c>
      <c r="BW30" s="74">
        <f t="shared" si="59"/>
        <v>0</v>
      </c>
      <c r="BX30" s="74">
        <f t="shared" si="60"/>
        <v>169986</v>
      </c>
      <c r="BY30" s="74">
        <f t="shared" si="61"/>
        <v>0</v>
      </c>
      <c r="BZ30" s="74">
        <f t="shared" si="62"/>
        <v>0</v>
      </c>
      <c r="CA30" s="74">
        <f t="shared" si="63"/>
        <v>43663</v>
      </c>
      <c r="CB30" s="74">
        <f t="shared" si="64"/>
        <v>34774</v>
      </c>
      <c r="CC30" s="74">
        <f t="shared" si="65"/>
        <v>4801</v>
      </c>
      <c r="CD30" s="74">
        <f t="shared" si="66"/>
        <v>0</v>
      </c>
      <c r="CE30" s="74">
        <f t="shared" si="67"/>
        <v>4088</v>
      </c>
      <c r="CF30" s="75">
        <v>0</v>
      </c>
      <c r="CG30" s="74">
        <f t="shared" si="68"/>
        <v>0</v>
      </c>
      <c r="CH30" s="74">
        <f t="shared" si="69"/>
        <v>0</v>
      </c>
      <c r="CI30" s="74">
        <f t="shared" si="70"/>
        <v>289535</v>
      </c>
    </row>
    <row r="31" spans="1:87" s="50" customFormat="1" ht="12" customHeight="1">
      <c r="A31" s="53" t="s">
        <v>369</v>
      </c>
      <c r="B31" s="54" t="s">
        <v>417</v>
      </c>
      <c r="C31" s="53" t="s">
        <v>418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256933</v>
      </c>
      <c r="M31" s="74">
        <f t="shared" si="6"/>
        <v>107737</v>
      </c>
      <c r="N31" s="74">
        <v>3675</v>
      </c>
      <c r="O31" s="74">
        <v>71528</v>
      </c>
      <c r="P31" s="74">
        <v>32534</v>
      </c>
      <c r="Q31" s="74">
        <v>0</v>
      </c>
      <c r="R31" s="74">
        <f t="shared" si="7"/>
        <v>73544</v>
      </c>
      <c r="S31" s="74">
        <v>8352</v>
      </c>
      <c r="T31" s="74">
        <v>65192</v>
      </c>
      <c r="U31" s="74">
        <v>0</v>
      </c>
      <c r="V31" s="74">
        <v>6163</v>
      </c>
      <c r="W31" s="74">
        <f t="shared" si="8"/>
        <v>69489</v>
      </c>
      <c r="X31" s="74">
        <v>0</v>
      </c>
      <c r="Y31" s="74">
        <v>17905</v>
      </c>
      <c r="Z31" s="74">
        <v>51584</v>
      </c>
      <c r="AA31" s="74">
        <v>0</v>
      </c>
      <c r="AB31" s="75">
        <v>0</v>
      </c>
      <c r="AC31" s="74">
        <v>0</v>
      </c>
      <c r="AD31" s="74">
        <v>173633</v>
      </c>
      <c r="AE31" s="74">
        <f t="shared" si="9"/>
        <v>430566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0</v>
      </c>
      <c r="BI31" s="74">
        <f t="shared" si="46"/>
        <v>0</v>
      </c>
      <c r="BJ31" s="74">
        <f t="shared" si="47"/>
        <v>0</v>
      </c>
      <c r="BK31" s="74">
        <f t="shared" si="48"/>
        <v>0</v>
      </c>
      <c r="BL31" s="74">
        <f t="shared" si="49"/>
        <v>0</v>
      </c>
      <c r="BM31" s="74">
        <f t="shared" si="50"/>
        <v>0</v>
      </c>
      <c r="BN31" s="74">
        <f t="shared" si="51"/>
        <v>0</v>
      </c>
      <c r="BO31" s="75">
        <v>0</v>
      </c>
      <c r="BP31" s="74">
        <f t="shared" si="52"/>
        <v>256933</v>
      </c>
      <c r="BQ31" s="74">
        <f t="shared" si="53"/>
        <v>107737</v>
      </c>
      <c r="BR31" s="74">
        <f t="shared" si="54"/>
        <v>3675</v>
      </c>
      <c r="BS31" s="74">
        <f t="shared" si="55"/>
        <v>71528</v>
      </c>
      <c r="BT31" s="74">
        <f t="shared" si="56"/>
        <v>32534</v>
      </c>
      <c r="BU31" s="74">
        <f t="shared" si="57"/>
        <v>0</v>
      </c>
      <c r="BV31" s="74">
        <f t="shared" si="58"/>
        <v>73544</v>
      </c>
      <c r="BW31" s="74">
        <f t="shared" si="59"/>
        <v>8352</v>
      </c>
      <c r="BX31" s="74">
        <f t="shared" si="60"/>
        <v>65192</v>
      </c>
      <c r="BY31" s="74">
        <f t="shared" si="61"/>
        <v>0</v>
      </c>
      <c r="BZ31" s="74">
        <f t="shared" si="62"/>
        <v>6163</v>
      </c>
      <c r="CA31" s="74">
        <f t="shared" si="63"/>
        <v>69489</v>
      </c>
      <c r="CB31" s="74">
        <f t="shared" si="64"/>
        <v>0</v>
      </c>
      <c r="CC31" s="74">
        <f t="shared" si="65"/>
        <v>17905</v>
      </c>
      <c r="CD31" s="74">
        <f t="shared" si="66"/>
        <v>51584</v>
      </c>
      <c r="CE31" s="74">
        <f t="shared" si="67"/>
        <v>0</v>
      </c>
      <c r="CF31" s="75">
        <v>0</v>
      </c>
      <c r="CG31" s="74">
        <f t="shared" si="68"/>
        <v>0</v>
      </c>
      <c r="CH31" s="74">
        <f t="shared" si="69"/>
        <v>173633</v>
      </c>
      <c r="CI31" s="74">
        <f t="shared" si="70"/>
        <v>430566</v>
      </c>
    </row>
    <row r="32" spans="1:87" s="50" customFormat="1" ht="12" customHeight="1">
      <c r="A32" s="53" t="s">
        <v>369</v>
      </c>
      <c r="B32" s="54" t="s">
        <v>419</v>
      </c>
      <c r="C32" s="53" t="s">
        <v>420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602225</v>
      </c>
      <c r="M32" s="74">
        <f t="shared" si="6"/>
        <v>73275</v>
      </c>
      <c r="N32" s="74">
        <v>31404</v>
      </c>
      <c r="O32" s="74"/>
      <c r="P32" s="74">
        <v>31404</v>
      </c>
      <c r="Q32" s="74">
        <v>10467</v>
      </c>
      <c r="R32" s="74">
        <f t="shared" si="7"/>
        <v>387061</v>
      </c>
      <c r="S32" s="74">
        <v>0</v>
      </c>
      <c r="T32" s="74">
        <v>371188</v>
      </c>
      <c r="U32" s="74">
        <v>15873</v>
      </c>
      <c r="V32" s="74">
        <v>0</v>
      </c>
      <c r="W32" s="74">
        <f t="shared" si="8"/>
        <v>131902</v>
      </c>
      <c r="X32" s="74">
        <v>0</v>
      </c>
      <c r="Y32" s="74">
        <v>127239</v>
      </c>
      <c r="Z32" s="74">
        <v>202</v>
      </c>
      <c r="AA32" s="74">
        <v>4461</v>
      </c>
      <c r="AB32" s="75">
        <v>0</v>
      </c>
      <c r="AC32" s="74">
        <v>9987</v>
      </c>
      <c r="AD32" s="74">
        <v>85860</v>
      </c>
      <c r="AE32" s="74">
        <f t="shared" si="9"/>
        <v>688085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6"/>
        <v>0</v>
      </c>
      <c r="BJ32" s="74">
        <f t="shared" si="47"/>
        <v>0</v>
      </c>
      <c r="BK32" s="74">
        <f t="shared" si="48"/>
        <v>0</v>
      </c>
      <c r="BL32" s="74">
        <f t="shared" si="49"/>
        <v>0</v>
      </c>
      <c r="BM32" s="74">
        <f t="shared" si="50"/>
        <v>0</v>
      </c>
      <c r="BN32" s="74">
        <f t="shared" si="51"/>
        <v>0</v>
      </c>
      <c r="BO32" s="75">
        <v>0</v>
      </c>
      <c r="BP32" s="74">
        <f t="shared" si="52"/>
        <v>602225</v>
      </c>
      <c r="BQ32" s="74">
        <f t="shared" si="53"/>
        <v>73275</v>
      </c>
      <c r="BR32" s="74">
        <f t="shared" si="54"/>
        <v>31404</v>
      </c>
      <c r="BS32" s="74">
        <f t="shared" si="55"/>
        <v>0</v>
      </c>
      <c r="BT32" s="74">
        <f t="shared" si="56"/>
        <v>31404</v>
      </c>
      <c r="BU32" s="74">
        <f t="shared" si="57"/>
        <v>10467</v>
      </c>
      <c r="BV32" s="74">
        <f t="shared" si="58"/>
        <v>387061</v>
      </c>
      <c r="BW32" s="74">
        <f t="shared" si="59"/>
        <v>0</v>
      </c>
      <c r="BX32" s="74">
        <f t="shared" si="60"/>
        <v>371188</v>
      </c>
      <c r="BY32" s="74">
        <f t="shared" si="61"/>
        <v>15873</v>
      </c>
      <c r="BZ32" s="74">
        <f t="shared" si="62"/>
        <v>0</v>
      </c>
      <c r="CA32" s="74">
        <f t="shared" si="63"/>
        <v>131902</v>
      </c>
      <c r="CB32" s="74">
        <f t="shared" si="64"/>
        <v>0</v>
      </c>
      <c r="CC32" s="74">
        <f t="shared" si="65"/>
        <v>127239</v>
      </c>
      <c r="CD32" s="74">
        <f t="shared" si="66"/>
        <v>202</v>
      </c>
      <c r="CE32" s="74">
        <f t="shared" si="67"/>
        <v>4461</v>
      </c>
      <c r="CF32" s="75">
        <v>0</v>
      </c>
      <c r="CG32" s="74">
        <f t="shared" si="68"/>
        <v>9987</v>
      </c>
      <c r="CH32" s="74">
        <f t="shared" si="69"/>
        <v>85860</v>
      </c>
      <c r="CI32" s="74">
        <f t="shared" si="70"/>
        <v>688085</v>
      </c>
    </row>
    <row r="33" spans="1:87" s="50" customFormat="1" ht="12" customHeight="1">
      <c r="A33" s="53" t="s">
        <v>369</v>
      </c>
      <c r="B33" s="54" t="s">
        <v>421</v>
      </c>
      <c r="C33" s="53" t="s">
        <v>422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511616</v>
      </c>
      <c r="M33" s="74">
        <f t="shared" si="6"/>
        <v>122249</v>
      </c>
      <c r="N33" s="74">
        <v>29820</v>
      </c>
      <c r="O33" s="74">
        <v>0</v>
      </c>
      <c r="P33" s="74">
        <v>85742</v>
      </c>
      <c r="Q33" s="74">
        <v>6687</v>
      </c>
      <c r="R33" s="74">
        <f t="shared" si="7"/>
        <v>182319</v>
      </c>
      <c r="S33" s="74">
        <v>0</v>
      </c>
      <c r="T33" s="74">
        <v>161832</v>
      </c>
      <c r="U33" s="74">
        <v>20487</v>
      </c>
      <c r="V33" s="74">
        <v>0</v>
      </c>
      <c r="W33" s="74">
        <f t="shared" si="8"/>
        <v>207048</v>
      </c>
      <c r="X33" s="74">
        <v>119191</v>
      </c>
      <c r="Y33" s="74">
        <v>71578</v>
      </c>
      <c r="Z33" s="74">
        <v>3367</v>
      </c>
      <c r="AA33" s="74">
        <v>12912</v>
      </c>
      <c r="AB33" s="75">
        <v>0</v>
      </c>
      <c r="AC33" s="74">
        <v>0</v>
      </c>
      <c r="AD33" s="74">
        <v>0</v>
      </c>
      <c r="AE33" s="74">
        <f t="shared" si="9"/>
        <v>511616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0</v>
      </c>
      <c r="BI33" s="74">
        <f t="shared" si="46"/>
        <v>0</v>
      </c>
      <c r="BJ33" s="74">
        <f t="shared" si="47"/>
        <v>0</v>
      </c>
      <c r="BK33" s="74">
        <f t="shared" si="48"/>
        <v>0</v>
      </c>
      <c r="BL33" s="74">
        <f t="shared" si="49"/>
        <v>0</v>
      </c>
      <c r="BM33" s="74">
        <f t="shared" si="50"/>
        <v>0</v>
      </c>
      <c r="BN33" s="74">
        <f t="shared" si="51"/>
        <v>0</v>
      </c>
      <c r="BO33" s="75">
        <v>0</v>
      </c>
      <c r="BP33" s="74">
        <f t="shared" si="52"/>
        <v>511616</v>
      </c>
      <c r="BQ33" s="74">
        <f t="shared" si="53"/>
        <v>122249</v>
      </c>
      <c r="BR33" s="74">
        <f t="shared" si="54"/>
        <v>29820</v>
      </c>
      <c r="BS33" s="74">
        <f t="shared" si="55"/>
        <v>0</v>
      </c>
      <c r="BT33" s="74">
        <f t="shared" si="56"/>
        <v>85742</v>
      </c>
      <c r="BU33" s="74">
        <f t="shared" si="57"/>
        <v>6687</v>
      </c>
      <c r="BV33" s="74">
        <f t="shared" si="58"/>
        <v>182319</v>
      </c>
      <c r="BW33" s="74">
        <f t="shared" si="59"/>
        <v>0</v>
      </c>
      <c r="BX33" s="74">
        <f t="shared" si="60"/>
        <v>161832</v>
      </c>
      <c r="BY33" s="74">
        <f t="shared" si="61"/>
        <v>20487</v>
      </c>
      <c r="BZ33" s="74">
        <f t="shared" si="62"/>
        <v>0</v>
      </c>
      <c r="CA33" s="74">
        <f t="shared" si="63"/>
        <v>207048</v>
      </c>
      <c r="CB33" s="74">
        <f t="shared" si="64"/>
        <v>119191</v>
      </c>
      <c r="CC33" s="74">
        <f t="shared" si="65"/>
        <v>71578</v>
      </c>
      <c r="CD33" s="74">
        <f t="shared" si="66"/>
        <v>3367</v>
      </c>
      <c r="CE33" s="74">
        <f t="shared" si="67"/>
        <v>12912</v>
      </c>
      <c r="CF33" s="75">
        <v>0</v>
      </c>
      <c r="CG33" s="74">
        <f t="shared" si="68"/>
        <v>0</v>
      </c>
      <c r="CH33" s="74">
        <f t="shared" si="69"/>
        <v>0</v>
      </c>
      <c r="CI33" s="74">
        <f t="shared" si="70"/>
        <v>511616</v>
      </c>
    </row>
    <row r="34" spans="1:87" s="50" customFormat="1" ht="12" customHeight="1">
      <c r="A34" s="53" t="s">
        <v>369</v>
      </c>
      <c r="B34" s="54" t="s">
        <v>423</v>
      </c>
      <c r="C34" s="53" t="s">
        <v>424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252768</v>
      </c>
      <c r="AO34" s="74">
        <f t="shared" si="13"/>
        <v>14817</v>
      </c>
      <c r="AP34" s="74">
        <v>14817</v>
      </c>
      <c r="AQ34" s="74">
        <v>0</v>
      </c>
      <c r="AR34" s="74">
        <v>0</v>
      </c>
      <c r="AS34" s="74">
        <v>0</v>
      </c>
      <c r="AT34" s="74">
        <f t="shared" si="14"/>
        <v>159409</v>
      </c>
      <c r="AU34" s="74">
        <v>0</v>
      </c>
      <c r="AV34" s="74">
        <v>159409</v>
      </c>
      <c r="AW34" s="74">
        <v>0</v>
      </c>
      <c r="AX34" s="74">
        <v>0</v>
      </c>
      <c r="AY34" s="74">
        <f t="shared" si="15"/>
        <v>78542</v>
      </c>
      <c r="AZ34" s="74">
        <v>578</v>
      </c>
      <c r="BA34" s="74">
        <v>69440</v>
      </c>
      <c r="BB34" s="74">
        <v>0</v>
      </c>
      <c r="BC34" s="74">
        <v>8524</v>
      </c>
      <c r="BD34" s="75">
        <v>0</v>
      </c>
      <c r="BE34" s="74">
        <v>0</v>
      </c>
      <c r="BF34" s="74">
        <v>0</v>
      </c>
      <c r="BG34" s="74">
        <f t="shared" si="16"/>
        <v>252768</v>
      </c>
      <c r="BH34" s="74">
        <f t="shared" si="45"/>
        <v>0</v>
      </c>
      <c r="BI34" s="74">
        <f t="shared" si="46"/>
        <v>0</v>
      </c>
      <c r="BJ34" s="74">
        <f t="shared" si="47"/>
        <v>0</v>
      </c>
      <c r="BK34" s="74">
        <f t="shared" si="48"/>
        <v>0</v>
      </c>
      <c r="BL34" s="74">
        <f t="shared" si="49"/>
        <v>0</v>
      </c>
      <c r="BM34" s="74">
        <f t="shared" si="50"/>
        <v>0</v>
      </c>
      <c r="BN34" s="74">
        <f t="shared" si="51"/>
        <v>0</v>
      </c>
      <c r="BO34" s="75">
        <v>0</v>
      </c>
      <c r="BP34" s="74">
        <f t="shared" si="52"/>
        <v>252768</v>
      </c>
      <c r="BQ34" s="74">
        <f t="shared" si="53"/>
        <v>14817</v>
      </c>
      <c r="BR34" s="74">
        <f t="shared" si="54"/>
        <v>14817</v>
      </c>
      <c r="BS34" s="74">
        <f t="shared" si="55"/>
        <v>0</v>
      </c>
      <c r="BT34" s="74">
        <f t="shared" si="56"/>
        <v>0</v>
      </c>
      <c r="BU34" s="74">
        <f t="shared" si="57"/>
        <v>0</v>
      </c>
      <c r="BV34" s="74">
        <f t="shared" si="58"/>
        <v>159409</v>
      </c>
      <c r="BW34" s="74">
        <f t="shared" si="59"/>
        <v>0</v>
      </c>
      <c r="BX34" s="74">
        <f t="shared" si="60"/>
        <v>159409</v>
      </c>
      <c r="BY34" s="74">
        <f t="shared" si="61"/>
        <v>0</v>
      </c>
      <c r="BZ34" s="74">
        <f t="shared" si="62"/>
        <v>0</v>
      </c>
      <c r="CA34" s="74">
        <f t="shared" si="63"/>
        <v>78542</v>
      </c>
      <c r="CB34" s="74">
        <f t="shared" si="64"/>
        <v>578</v>
      </c>
      <c r="CC34" s="74">
        <f t="shared" si="65"/>
        <v>69440</v>
      </c>
      <c r="CD34" s="74">
        <f t="shared" si="66"/>
        <v>0</v>
      </c>
      <c r="CE34" s="74">
        <f t="shared" si="67"/>
        <v>8524</v>
      </c>
      <c r="CF34" s="75">
        <v>0</v>
      </c>
      <c r="CG34" s="74">
        <f t="shared" si="68"/>
        <v>0</v>
      </c>
      <c r="CH34" s="74">
        <f t="shared" si="69"/>
        <v>0</v>
      </c>
      <c r="CI34" s="74">
        <f t="shared" si="70"/>
        <v>252768</v>
      </c>
    </row>
    <row r="35" spans="1:87" s="50" customFormat="1" ht="12" customHeight="1">
      <c r="A35" s="53" t="s">
        <v>369</v>
      </c>
      <c r="B35" s="54" t="s">
        <v>425</v>
      </c>
      <c r="C35" s="53" t="s">
        <v>426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299571</v>
      </c>
      <c r="AO35" s="74">
        <f t="shared" si="13"/>
        <v>19990</v>
      </c>
      <c r="AP35" s="74">
        <v>19990</v>
      </c>
      <c r="AQ35" s="74">
        <v>0</v>
      </c>
      <c r="AR35" s="74">
        <v>0</v>
      </c>
      <c r="AS35" s="74">
        <v>0</v>
      </c>
      <c r="AT35" s="74">
        <f t="shared" si="14"/>
        <v>208082</v>
      </c>
      <c r="AU35" s="74">
        <v>0</v>
      </c>
      <c r="AV35" s="74">
        <v>208082</v>
      </c>
      <c r="AW35" s="74">
        <v>0</v>
      </c>
      <c r="AX35" s="74">
        <v>0</v>
      </c>
      <c r="AY35" s="74">
        <f t="shared" si="15"/>
        <v>71499</v>
      </c>
      <c r="AZ35" s="74">
        <v>0</v>
      </c>
      <c r="BA35" s="74">
        <v>71021</v>
      </c>
      <c r="BB35" s="74">
        <v>0</v>
      </c>
      <c r="BC35" s="74">
        <v>478</v>
      </c>
      <c r="BD35" s="75">
        <v>0</v>
      </c>
      <c r="BE35" s="74">
        <v>0</v>
      </c>
      <c r="BF35" s="74">
        <v>59782</v>
      </c>
      <c r="BG35" s="74">
        <f t="shared" si="16"/>
        <v>359353</v>
      </c>
      <c r="BH35" s="74">
        <f t="shared" si="45"/>
        <v>0</v>
      </c>
      <c r="BI35" s="74">
        <f t="shared" si="46"/>
        <v>0</v>
      </c>
      <c r="BJ35" s="74">
        <f t="shared" si="47"/>
        <v>0</v>
      </c>
      <c r="BK35" s="74">
        <f t="shared" si="48"/>
        <v>0</v>
      </c>
      <c r="BL35" s="74">
        <f t="shared" si="49"/>
        <v>0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299571</v>
      </c>
      <c r="BQ35" s="74">
        <f t="shared" si="53"/>
        <v>19990</v>
      </c>
      <c r="BR35" s="74">
        <f t="shared" si="54"/>
        <v>19990</v>
      </c>
      <c r="BS35" s="74">
        <f t="shared" si="55"/>
        <v>0</v>
      </c>
      <c r="BT35" s="74">
        <f t="shared" si="56"/>
        <v>0</v>
      </c>
      <c r="BU35" s="74">
        <f t="shared" si="57"/>
        <v>0</v>
      </c>
      <c r="BV35" s="74">
        <f t="shared" si="58"/>
        <v>208082</v>
      </c>
      <c r="BW35" s="74">
        <f t="shared" si="59"/>
        <v>0</v>
      </c>
      <c r="BX35" s="74">
        <f t="shared" si="60"/>
        <v>208082</v>
      </c>
      <c r="BY35" s="74">
        <f t="shared" si="61"/>
        <v>0</v>
      </c>
      <c r="BZ35" s="74">
        <f t="shared" si="62"/>
        <v>0</v>
      </c>
      <c r="CA35" s="74">
        <f t="shared" si="63"/>
        <v>71499</v>
      </c>
      <c r="CB35" s="74">
        <f t="shared" si="64"/>
        <v>0</v>
      </c>
      <c r="CC35" s="74">
        <f t="shared" si="65"/>
        <v>71021</v>
      </c>
      <c r="CD35" s="74">
        <f t="shared" si="66"/>
        <v>0</v>
      </c>
      <c r="CE35" s="74">
        <f t="shared" si="67"/>
        <v>478</v>
      </c>
      <c r="CF35" s="75">
        <v>0</v>
      </c>
      <c r="CG35" s="74">
        <f t="shared" si="68"/>
        <v>0</v>
      </c>
      <c r="CH35" s="74">
        <f t="shared" si="69"/>
        <v>59782</v>
      </c>
      <c r="CI35" s="74">
        <f t="shared" si="70"/>
        <v>359353</v>
      </c>
    </row>
    <row r="36" spans="1:87" s="50" customFormat="1" ht="12" customHeight="1">
      <c r="A36" s="53" t="s">
        <v>369</v>
      </c>
      <c r="B36" s="54" t="s">
        <v>427</v>
      </c>
      <c r="C36" s="53" t="s">
        <v>428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994374</v>
      </c>
      <c r="M36" s="74">
        <f t="shared" si="6"/>
        <v>69271</v>
      </c>
      <c r="N36" s="74">
        <v>64442</v>
      </c>
      <c r="O36" s="74">
        <v>0</v>
      </c>
      <c r="P36" s="74">
        <v>4829</v>
      </c>
      <c r="Q36" s="74">
        <v>0</v>
      </c>
      <c r="R36" s="74">
        <f t="shared" si="7"/>
        <v>75197</v>
      </c>
      <c r="S36" s="74">
        <v>0</v>
      </c>
      <c r="T36" s="74">
        <v>75197</v>
      </c>
      <c r="U36" s="74">
        <v>0</v>
      </c>
      <c r="V36" s="74">
        <v>0</v>
      </c>
      <c r="W36" s="74">
        <f t="shared" si="8"/>
        <v>849906</v>
      </c>
      <c r="X36" s="74">
        <v>12343</v>
      </c>
      <c r="Y36" s="74">
        <v>837563</v>
      </c>
      <c r="Z36" s="74">
        <v>0</v>
      </c>
      <c r="AA36" s="74">
        <v>0</v>
      </c>
      <c r="AB36" s="75">
        <v>0</v>
      </c>
      <c r="AC36" s="74">
        <v>0</v>
      </c>
      <c r="AD36" s="74">
        <v>219698</v>
      </c>
      <c r="AE36" s="74">
        <f t="shared" si="9"/>
        <v>1214072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994374</v>
      </c>
      <c r="BQ36" s="74">
        <f t="shared" si="53"/>
        <v>69271</v>
      </c>
      <c r="BR36" s="74">
        <f t="shared" si="54"/>
        <v>64442</v>
      </c>
      <c r="BS36" s="74">
        <f t="shared" si="55"/>
        <v>0</v>
      </c>
      <c r="BT36" s="74">
        <f t="shared" si="56"/>
        <v>4829</v>
      </c>
      <c r="BU36" s="74">
        <f t="shared" si="57"/>
        <v>0</v>
      </c>
      <c r="BV36" s="74">
        <f t="shared" si="58"/>
        <v>75197</v>
      </c>
      <c r="BW36" s="74">
        <f t="shared" si="59"/>
        <v>0</v>
      </c>
      <c r="BX36" s="74">
        <f t="shared" si="60"/>
        <v>75197</v>
      </c>
      <c r="BY36" s="74">
        <f t="shared" si="61"/>
        <v>0</v>
      </c>
      <c r="BZ36" s="74">
        <f t="shared" si="62"/>
        <v>0</v>
      </c>
      <c r="CA36" s="74">
        <f t="shared" si="63"/>
        <v>849906</v>
      </c>
      <c r="CB36" s="74">
        <f t="shared" si="64"/>
        <v>12343</v>
      </c>
      <c r="CC36" s="74">
        <f t="shared" si="65"/>
        <v>837563</v>
      </c>
      <c r="CD36" s="74">
        <f t="shared" si="66"/>
        <v>0</v>
      </c>
      <c r="CE36" s="74">
        <f t="shared" si="67"/>
        <v>0</v>
      </c>
      <c r="CF36" s="75">
        <v>0</v>
      </c>
      <c r="CG36" s="74">
        <f t="shared" si="68"/>
        <v>0</v>
      </c>
      <c r="CH36" s="74">
        <f t="shared" si="69"/>
        <v>219698</v>
      </c>
      <c r="CI36" s="74">
        <f t="shared" si="70"/>
        <v>1214072</v>
      </c>
    </row>
    <row r="37" spans="1:87" s="50" customFormat="1" ht="12" customHeight="1">
      <c r="A37" s="53" t="s">
        <v>369</v>
      </c>
      <c r="B37" s="54" t="s">
        <v>429</v>
      </c>
      <c r="C37" s="53" t="s">
        <v>430</v>
      </c>
      <c r="D37" s="74">
        <f t="shared" si="3"/>
        <v>39072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39072</v>
      </c>
      <c r="K37" s="75">
        <v>0</v>
      </c>
      <c r="L37" s="74">
        <f t="shared" si="5"/>
        <v>0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76096</v>
      </c>
      <c r="AE37" s="74">
        <f t="shared" si="9"/>
        <v>115168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39072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39072</v>
      </c>
      <c r="BO37" s="75">
        <v>0</v>
      </c>
      <c r="BP37" s="74">
        <f t="shared" si="52"/>
        <v>0</v>
      </c>
      <c r="BQ37" s="74">
        <f t="shared" si="53"/>
        <v>0</v>
      </c>
      <c r="BR37" s="74">
        <f t="shared" si="54"/>
        <v>0</v>
      </c>
      <c r="BS37" s="74">
        <f t="shared" si="55"/>
        <v>0</v>
      </c>
      <c r="BT37" s="74">
        <f t="shared" si="56"/>
        <v>0</v>
      </c>
      <c r="BU37" s="74">
        <f t="shared" si="57"/>
        <v>0</v>
      </c>
      <c r="BV37" s="74">
        <f t="shared" si="58"/>
        <v>0</v>
      </c>
      <c r="BW37" s="74">
        <f t="shared" si="59"/>
        <v>0</v>
      </c>
      <c r="BX37" s="74">
        <f t="shared" si="60"/>
        <v>0</v>
      </c>
      <c r="BY37" s="74">
        <f t="shared" si="61"/>
        <v>0</v>
      </c>
      <c r="BZ37" s="74">
        <f t="shared" si="62"/>
        <v>0</v>
      </c>
      <c r="CA37" s="74">
        <f t="shared" si="63"/>
        <v>0</v>
      </c>
      <c r="CB37" s="74">
        <f t="shared" si="64"/>
        <v>0</v>
      </c>
      <c r="CC37" s="74">
        <f t="shared" si="65"/>
        <v>0</v>
      </c>
      <c r="CD37" s="74">
        <f t="shared" si="66"/>
        <v>0</v>
      </c>
      <c r="CE37" s="74">
        <f t="shared" si="67"/>
        <v>0</v>
      </c>
      <c r="CF37" s="75">
        <v>0</v>
      </c>
      <c r="CG37" s="74">
        <f t="shared" si="68"/>
        <v>0</v>
      </c>
      <c r="CH37" s="74">
        <f t="shared" si="69"/>
        <v>76096</v>
      </c>
      <c r="CI37" s="74">
        <f t="shared" si="70"/>
        <v>115168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431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432</v>
      </c>
      <c r="B2" s="147" t="s">
        <v>433</v>
      </c>
      <c r="C2" s="156" t="s">
        <v>434</v>
      </c>
      <c r="D2" s="139" t="s">
        <v>435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436</v>
      </c>
      <c r="S2" s="59"/>
      <c r="T2" s="59"/>
      <c r="U2" s="59"/>
      <c r="V2" s="59"/>
      <c r="W2" s="59"/>
      <c r="X2" s="59"/>
      <c r="Y2" s="115"/>
      <c r="Z2" s="139" t="s">
        <v>437</v>
      </c>
      <c r="AA2" s="59"/>
      <c r="AB2" s="59"/>
      <c r="AC2" s="59"/>
      <c r="AD2" s="59"/>
      <c r="AE2" s="59"/>
      <c r="AF2" s="59"/>
      <c r="AG2" s="115"/>
      <c r="AH2" s="139" t="s">
        <v>438</v>
      </c>
      <c r="AI2" s="59"/>
      <c r="AJ2" s="59"/>
      <c r="AK2" s="59"/>
      <c r="AL2" s="59"/>
      <c r="AM2" s="59"/>
      <c r="AN2" s="59"/>
      <c r="AO2" s="115"/>
      <c r="AP2" s="139" t="s">
        <v>439</v>
      </c>
      <c r="AQ2" s="59"/>
      <c r="AR2" s="59"/>
      <c r="AS2" s="59"/>
      <c r="AT2" s="59"/>
      <c r="AU2" s="59"/>
      <c r="AV2" s="59"/>
      <c r="AW2" s="115"/>
      <c r="AX2" s="139" t="s">
        <v>440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441</v>
      </c>
      <c r="E4" s="59"/>
      <c r="F4" s="118"/>
      <c r="G4" s="119" t="s">
        <v>442</v>
      </c>
      <c r="H4" s="59"/>
      <c r="I4" s="118"/>
      <c r="J4" s="159" t="s">
        <v>443</v>
      </c>
      <c r="K4" s="156" t="s">
        <v>444</v>
      </c>
      <c r="L4" s="119" t="s">
        <v>441</v>
      </c>
      <c r="M4" s="59"/>
      <c r="N4" s="118"/>
      <c r="O4" s="119" t="s">
        <v>442</v>
      </c>
      <c r="P4" s="59"/>
      <c r="Q4" s="118"/>
      <c r="R4" s="159" t="s">
        <v>443</v>
      </c>
      <c r="S4" s="156" t="s">
        <v>444</v>
      </c>
      <c r="T4" s="119" t="s">
        <v>441</v>
      </c>
      <c r="U4" s="59"/>
      <c r="V4" s="118"/>
      <c r="W4" s="119" t="s">
        <v>442</v>
      </c>
      <c r="X4" s="59"/>
      <c r="Y4" s="118"/>
      <c r="Z4" s="159" t="s">
        <v>443</v>
      </c>
      <c r="AA4" s="156" t="s">
        <v>444</v>
      </c>
      <c r="AB4" s="119" t="s">
        <v>441</v>
      </c>
      <c r="AC4" s="59"/>
      <c r="AD4" s="118"/>
      <c r="AE4" s="119" t="s">
        <v>442</v>
      </c>
      <c r="AF4" s="59"/>
      <c r="AG4" s="118"/>
      <c r="AH4" s="159" t="s">
        <v>443</v>
      </c>
      <c r="AI4" s="156" t="s">
        <v>444</v>
      </c>
      <c r="AJ4" s="119" t="s">
        <v>441</v>
      </c>
      <c r="AK4" s="59"/>
      <c r="AL4" s="118"/>
      <c r="AM4" s="119" t="s">
        <v>442</v>
      </c>
      <c r="AN4" s="59"/>
      <c r="AO4" s="118"/>
      <c r="AP4" s="159" t="s">
        <v>443</v>
      </c>
      <c r="AQ4" s="156" t="s">
        <v>444</v>
      </c>
      <c r="AR4" s="119" t="s">
        <v>441</v>
      </c>
      <c r="AS4" s="59"/>
      <c r="AT4" s="118"/>
      <c r="AU4" s="119" t="s">
        <v>442</v>
      </c>
      <c r="AV4" s="59"/>
      <c r="AW4" s="118"/>
      <c r="AX4" s="159" t="s">
        <v>443</v>
      </c>
      <c r="AY4" s="156" t="s">
        <v>444</v>
      </c>
      <c r="AZ4" s="119" t="s">
        <v>441</v>
      </c>
      <c r="BA4" s="59"/>
      <c r="BB4" s="118"/>
      <c r="BC4" s="119" t="s">
        <v>442</v>
      </c>
      <c r="BD4" s="59"/>
      <c r="BE4" s="118"/>
    </row>
    <row r="5" spans="1:57" s="45" customFormat="1" ht="22.5">
      <c r="A5" s="160"/>
      <c r="B5" s="148"/>
      <c r="C5" s="157"/>
      <c r="D5" s="140" t="s">
        <v>446</v>
      </c>
      <c r="E5" s="128" t="s">
        <v>447</v>
      </c>
      <c r="F5" s="129" t="s">
        <v>448</v>
      </c>
      <c r="G5" s="118" t="s">
        <v>446</v>
      </c>
      <c r="H5" s="128" t="s">
        <v>447</v>
      </c>
      <c r="I5" s="129" t="s">
        <v>448</v>
      </c>
      <c r="J5" s="160"/>
      <c r="K5" s="157"/>
      <c r="L5" s="140" t="s">
        <v>446</v>
      </c>
      <c r="M5" s="128" t="s">
        <v>447</v>
      </c>
      <c r="N5" s="129" t="s">
        <v>450</v>
      </c>
      <c r="O5" s="140" t="s">
        <v>446</v>
      </c>
      <c r="P5" s="128" t="s">
        <v>447</v>
      </c>
      <c r="Q5" s="129" t="s">
        <v>450</v>
      </c>
      <c r="R5" s="160"/>
      <c r="S5" s="157"/>
      <c r="T5" s="140" t="s">
        <v>446</v>
      </c>
      <c r="U5" s="128" t="s">
        <v>447</v>
      </c>
      <c r="V5" s="129" t="s">
        <v>450</v>
      </c>
      <c r="W5" s="140" t="s">
        <v>446</v>
      </c>
      <c r="X5" s="128" t="s">
        <v>447</v>
      </c>
      <c r="Y5" s="129" t="s">
        <v>450</v>
      </c>
      <c r="Z5" s="160"/>
      <c r="AA5" s="157"/>
      <c r="AB5" s="140" t="s">
        <v>446</v>
      </c>
      <c r="AC5" s="128" t="s">
        <v>447</v>
      </c>
      <c r="AD5" s="129" t="s">
        <v>450</v>
      </c>
      <c r="AE5" s="140" t="s">
        <v>446</v>
      </c>
      <c r="AF5" s="128" t="s">
        <v>447</v>
      </c>
      <c r="AG5" s="129" t="s">
        <v>450</v>
      </c>
      <c r="AH5" s="160"/>
      <c r="AI5" s="157"/>
      <c r="AJ5" s="140" t="s">
        <v>446</v>
      </c>
      <c r="AK5" s="128" t="s">
        <v>447</v>
      </c>
      <c r="AL5" s="129" t="s">
        <v>450</v>
      </c>
      <c r="AM5" s="140" t="s">
        <v>446</v>
      </c>
      <c r="AN5" s="128" t="s">
        <v>447</v>
      </c>
      <c r="AO5" s="129" t="s">
        <v>450</v>
      </c>
      <c r="AP5" s="160"/>
      <c r="AQ5" s="157"/>
      <c r="AR5" s="140" t="s">
        <v>446</v>
      </c>
      <c r="AS5" s="128" t="s">
        <v>447</v>
      </c>
      <c r="AT5" s="129" t="s">
        <v>450</v>
      </c>
      <c r="AU5" s="140" t="s">
        <v>446</v>
      </c>
      <c r="AV5" s="128" t="s">
        <v>447</v>
      </c>
      <c r="AW5" s="129" t="s">
        <v>450</v>
      </c>
      <c r="AX5" s="160"/>
      <c r="AY5" s="157"/>
      <c r="AZ5" s="140" t="s">
        <v>446</v>
      </c>
      <c r="BA5" s="128" t="s">
        <v>447</v>
      </c>
      <c r="BB5" s="129" t="s">
        <v>450</v>
      </c>
      <c r="BC5" s="140" t="s">
        <v>446</v>
      </c>
      <c r="BD5" s="128" t="s">
        <v>447</v>
      </c>
      <c r="BE5" s="129" t="s">
        <v>450</v>
      </c>
    </row>
    <row r="6" spans="1:57" s="46" customFormat="1" ht="13.5">
      <c r="A6" s="161"/>
      <c r="B6" s="149"/>
      <c r="C6" s="158"/>
      <c r="D6" s="141" t="s">
        <v>451</v>
      </c>
      <c r="E6" s="142" t="s">
        <v>451</v>
      </c>
      <c r="F6" s="142" t="s">
        <v>451</v>
      </c>
      <c r="G6" s="141" t="s">
        <v>451</v>
      </c>
      <c r="H6" s="142" t="s">
        <v>451</v>
      </c>
      <c r="I6" s="142" t="s">
        <v>451</v>
      </c>
      <c r="J6" s="161"/>
      <c r="K6" s="158"/>
      <c r="L6" s="141" t="s">
        <v>451</v>
      </c>
      <c r="M6" s="142" t="s">
        <v>451</v>
      </c>
      <c r="N6" s="142" t="s">
        <v>451</v>
      </c>
      <c r="O6" s="141" t="s">
        <v>451</v>
      </c>
      <c r="P6" s="142" t="s">
        <v>451</v>
      </c>
      <c r="Q6" s="142" t="s">
        <v>451</v>
      </c>
      <c r="R6" s="161"/>
      <c r="S6" s="158"/>
      <c r="T6" s="141" t="s">
        <v>451</v>
      </c>
      <c r="U6" s="142" t="s">
        <v>451</v>
      </c>
      <c r="V6" s="142" t="s">
        <v>451</v>
      </c>
      <c r="W6" s="141" t="s">
        <v>451</v>
      </c>
      <c r="X6" s="142" t="s">
        <v>451</v>
      </c>
      <c r="Y6" s="142" t="s">
        <v>451</v>
      </c>
      <c r="Z6" s="161"/>
      <c r="AA6" s="158"/>
      <c r="AB6" s="141" t="s">
        <v>451</v>
      </c>
      <c r="AC6" s="142" t="s">
        <v>451</v>
      </c>
      <c r="AD6" s="142" t="s">
        <v>451</v>
      </c>
      <c r="AE6" s="141" t="s">
        <v>451</v>
      </c>
      <c r="AF6" s="142" t="s">
        <v>451</v>
      </c>
      <c r="AG6" s="142" t="s">
        <v>451</v>
      </c>
      <c r="AH6" s="161"/>
      <c r="AI6" s="158"/>
      <c r="AJ6" s="141" t="s">
        <v>451</v>
      </c>
      <c r="AK6" s="142" t="s">
        <v>451</v>
      </c>
      <c r="AL6" s="142" t="s">
        <v>451</v>
      </c>
      <c r="AM6" s="141" t="s">
        <v>451</v>
      </c>
      <c r="AN6" s="142" t="s">
        <v>451</v>
      </c>
      <c r="AO6" s="142" t="s">
        <v>451</v>
      </c>
      <c r="AP6" s="161"/>
      <c r="AQ6" s="158"/>
      <c r="AR6" s="141" t="s">
        <v>451</v>
      </c>
      <c r="AS6" s="142" t="s">
        <v>451</v>
      </c>
      <c r="AT6" s="142" t="s">
        <v>451</v>
      </c>
      <c r="AU6" s="141" t="s">
        <v>451</v>
      </c>
      <c r="AV6" s="142" t="s">
        <v>451</v>
      </c>
      <c r="AW6" s="142" t="s">
        <v>451</v>
      </c>
      <c r="AX6" s="161"/>
      <c r="AY6" s="158"/>
      <c r="AZ6" s="141" t="s">
        <v>451</v>
      </c>
      <c r="BA6" s="142" t="s">
        <v>451</v>
      </c>
      <c r="BB6" s="142" t="s">
        <v>451</v>
      </c>
      <c r="BC6" s="141" t="s">
        <v>451</v>
      </c>
      <c r="BD6" s="142" t="s">
        <v>451</v>
      </c>
      <c r="BE6" s="142" t="s">
        <v>451</v>
      </c>
    </row>
    <row r="7" spans="1:57" s="61" customFormat="1" ht="12" customHeight="1">
      <c r="A7" s="48" t="s">
        <v>452</v>
      </c>
      <c r="B7" s="48">
        <v>41000</v>
      </c>
      <c r="C7" s="48" t="s">
        <v>448</v>
      </c>
      <c r="D7" s="70">
        <f aca="true" t="shared" si="0" ref="D7:I7">SUM(D8:D27)</f>
        <v>216294</v>
      </c>
      <c r="E7" s="70">
        <f t="shared" si="0"/>
        <v>2474383</v>
      </c>
      <c r="F7" s="70">
        <f t="shared" si="0"/>
        <v>2690677</v>
      </c>
      <c r="G7" s="70">
        <f t="shared" si="0"/>
        <v>0</v>
      </c>
      <c r="H7" s="70">
        <f t="shared" si="0"/>
        <v>1389573</v>
      </c>
      <c r="I7" s="70">
        <f t="shared" si="0"/>
        <v>1389573</v>
      </c>
      <c r="J7" s="49">
        <f>COUNTIF(J8:J27,"&lt;&gt;")</f>
        <v>18</v>
      </c>
      <c r="K7" s="49">
        <f>COUNTIF(K8:K27,"&lt;&gt;")</f>
        <v>18</v>
      </c>
      <c r="L7" s="70">
        <f aca="true" t="shared" si="1" ref="L7:Q7">SUM(L8:L27)</f>
        <v>21483</v>
      </c>
      <c r="M7" s="70">
        <f t="shared" si="1"/>
        <v>1763556</v>
      </c>
      <c r="N7" s="70">
        <f t="shared" si="1"/>
        <v>1785039</v>
      </c>
      <c r="O7" s="70">
        <f t="shared" si="1"/>
        <v>0</v>
      </c>
      <c r="P7" s="70">
        <f t="shared" si="1"/>
        <v>475897</v>
      </c>
      <c r="Q7" s="70">
        <f t="shared" si="1"/>
        <v>475897</v>
      </c>
      <c r="R7" s="49">
        <f>COUNTIF(R8:R27,"&lt;&gt;")</f>
        <v>16</v>
      </c>
      <c r="S7" s="49">
        <f>COUNTIF(S8:S27,"&lt;&gt;")</f>
        <v>16</v>
      </c>
      <c r="T7" s="70">
        <f aca="true" t="shared" si="2" ref="T7:Y7">SUM(T8:T27)</f>
        <v>10629</v>
      </c>
      <c r="U7" s="70">
        <f t="shared" si="2"/>
        <v>433187</v>
      </c>
      <c r="V7" s="70">
        <f t="shared" si="2"/>
        <v>443816</v>
      </c>
      <c r="W7" s="70">
        <f t="shared" si="2"/>
        <v>0</v>
      </c>
      <c r="X7" s="70">
        <f t="shared" si="2"/>
        <v>900749</v>
      </c>
      <c r="Y7" s="70">
        <f t="shared" si="2"/>
        <v>900749</v>
      </c>
      <c r="Z7" s="49">
        <f>COUNTIF(Z8:Z27,"&lt;&gt;")</f>
        <v>8</v>
      </c>
      <c r="AA7" s="49">
        <f>COUNTIF(AA8:AA27,"&lt;&gt;")</f>
        <v>8</v>
      </c>
      <c r="AB7" s="70">
        <f aca="true" t="shared" si="3" ref="AB7:AG7">SUM(AB8:AB27)</f>
        <v>184182</v>
      </c>
      <c r="AC7" s="70">
        <f t="shared" si="3"/>
        <v>277640</v>
      </c>
      <c r="AD7" s="70">
        <f t="shared" si="3"/>
        <v>461822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COUNTIF(AH8:AH27,"&lt;&gt;")</f>
        <v>1</v>
      </c>
      <c r="AI7" s="49">
        <f>COUNTIF(AI8:AI27,"&lt;&gt;")</f>
        <v>1</v>
      </c>
      <c r="AJ7" s="70">
        <f aca="true" t="shared" si="4" ref="AJ7:AO7">SUM(AJ8:AJ27)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12927</v>
      </c>
      <c r="AO7" s="70">
        <f t="shared" si="4"/>
        <v>12927</v>
      </c>
      <c r="AP7" s="49">
        <f>COUNTIF(AP8:AP27,"&lt;&gt;")</f>
        <v>0</v>
      </c>
      <c r="AQ7" s="49">
        <f>COUNTIF(AQ8:AQ27,"&lt;&gt;")</f>
        <v>0</v>
      </c>
      <c r="AR7" s="70">
        <f aca="true" t="shared" si="5" ref="AR7:AW7">SUM(AR8:AR27)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COUNTIF(AX8:AX27,"&lt;&gt;")</f>
        <v>0</v>
      </c>
      <c r="AY7" s="49">
        <f>COUNTIF(AY8:AY27,"&lt;&gt;")</f>
        <v>0</v>
      </c>
      <c r="AZ7" s="70">
        <f aca="true" t="shared" si="6" ref="AZ7:BE7">SUM(AZ8:AZ27)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452</v>
      </c>
      <c r="B8" s="64" t="s">
        <v>453</v>
      </c>
      <c r="C8" s="51" t="s">
        <v>454</v>
      </c>
      <c r="D8" s="72">
        <f aca="true" t="shared" si="7" ref="D8:D27">SUM(L8,T8,AB8,AJ8,AR8,AZ8)</f>
        <v>0</v>
      </c>
      <c r="E8" s="72">
        <f aca="true" t="shared" si="8" ref="E8:E27">SUM(M8,U8,AC8,AK8,AS8,BA8)</f>
        <v>147573</v>
      </c>
      <c r="F8" s="72">
        <f aca="true" t="shared" si="9" ref="F8:F27">SUM(D8:E8)</f>
        <v>147573</v>
      </c>
      <c r="G8" s="72">
        <f aca="true" t="shared" si="10" ref="G8:G27">SUM(O8,W8,AE8,AM8,AU8,BC8)</f>
        <v>0</v>
      </c>
      <c r="H8" s="72">
        <f aca="true" t="shared" si="11" ref="H8:H27">SUM(P8,X8,AF8,AN8,AV8,BD8)</f>
        <v>98075</v>
      </c>
      <c r="I8" s="72">
        <f aca="true" t="shared" si="12" ref="I8:I27">SUM(G8:H8)</f>
        <v>98075</v>
      </c>
      <c r="J8" s="65" t="s">
        <v>656</v>
      </c>
      <c r="K8" s="52" t="s">
        <v>657</v>
      </c>
      <c r="L8" s="72">
        <v>0</v>
      </c>
      <c r="M8" s="72">
        <v>0</v>
      </c>
      <c r="N8" s="72">
        <v>0</v>
      </c>
      <c r="O8" s="72">
        <v>0</v>
      </c>
      <c r="P8" s="72">
        <v>85148</v>
      </c>
      <c r="Q8" s="72">
        <v>85148</v>
      </c>
      <c r="R8" s="65" t="s">
        <v>658</v>
      </c>
      <c r="S8" s="52" t="s">
        <v>659</v>
      </c>
      <c r="T8" s="72">
        <v>0</v>
      </c>
      <c r="U8" s="72">
        <v>51207</v>
      </c>
      <c r="V8" s="72">
        <v>51207</v>
      </c>
      <c r="W8" s="72">
        <v>0</v>
      </c>
      <c r="X8" s="72">
        <v>0</v>
      </c>
      <c r="Y8" s="72">
        <v>0</v>
      </c>
      <c r="Z8" s="65" t="s">
        <v>660</v>
      </c>
      <c r="AA8" s="52" t="s">
        <v>661</v>
      </c>
      <c r="AB8" s="72">
        <v>0</v>
      </c>
      <c r="AC8" s="72">
        <v>96366</v>
      </c>
      <c r="AD8" s="72">
        <v>96366</v>
      </c>
      <c r="AE8" s="72">
        <v>0</v>
      </c>
      <c r="AF8" s="72">
        <v>0</v>
      </c>
      <c r="AG8" s="72">
        <v>0</v>
      </c>
      <c r="AH8" s="65" t="s">
        <v>662</v>
      </c>
      <c r="AI8" s="52" t="s">
        <v>663</v>
      </c>
      <c r="AJ8" s="72">
        <v>0</v>
      </c>
      <c r="AK8" s="72">
        <v>0</v>
      </c>
      <c r="AL8" s="72">
        <v>0</v>
      </c>
      <c r="AM8" s="72">
        <v>0</v>
      </c>
      <c r="AN8" s="72">
        <v>12927</v>
      </c>
      <c r="AO8" s="72">
        <v>12927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452</v>
      </c>
      <c r="B9" s="64" t="s">
        <v>460</v>
      </c>
      <c r="C9" s="51" t="s">
        <v>461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452</v>
      </c>
      <c r="B10" s="64" t="s">
        <v>462</v>
      </c>
      <c r="C10" s="51" t="s">
        <v>463</v>
      </c>
      <c r="D10" s="72">
        <f t="shared" si="7"/>
        <v>0</v>
      </c>
      <c r="E10" s="72">
        <f t="shared" si="8"/>
        <v>669438</v>
      </c>
      <c r="F10" s="72">
        <f t="shared" si="9"/>
        <v>669438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664</v>
      </c>
      <c r="K10" s="52" t="s">
        <v>665</v>
      </c>
      <c r="L10" s="72">
        <v>0</v>
      </c>
      <c r="M10" s="72">
        <v>669438</v>
      </c>
      <c r="N10" s="72">
        <v>669438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452</v>
      </c>
      <c r="B11" s="64" t="s">
        <v>466</v>
      </c>
      <c r="C11" s="51" t="s">
        <v>467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73681</v>
      </c>
      <c r="I11" s="72">
        <f t="shared" si="12"/>
        <v>73681</v>
      </c>
      <c r="J11" s="65" t="s">
        <v>656</v>
      </c>
      <c r="K11" s="52" t="s">
        <v>657</v>
      </c>
      <c r="L11" s="72">
        <v>0</v>
      </c>
      <c r="M11" s="72">
        <v>0</v>
      </c>
      <c r="N11" s="72">
        <v>0</v>
      </c>
      <c r="O11" s="72">
        <v>0</v>
      </c>
      <c r="P11" s="72">
        <v>73681</v>
      </c>
      <c r="Q11" s="72">
        <v>73681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452</v>
      </c>
      <c r="B12" s="54" t="s">
        <v>469</v>
      </c>
      <c r="C12" s="53" t="s">
        <v>470</v>
      </c>
      <c r="D12" s="74">
        <f t="shared" si="7"/>
        <v>21483</v>
      </c>
      <c r="E12" s="74">
        <f t="shared" si="8"/>
        <v>0</v>
      </c>
      <c r="F12" s="74">
        <f t="shared" si="9"/>
        <v>21483</v>
      </c>
      <c r="G12" s="74">
        <f t="shared" si="10"/>
        <v>0</v>
      </c>
      <c r="H12" s="74">
        <f t="shared" si="11"/>
        <v>140963</v>
      </c>
      <c r="I12" s="74">
        <f t="shared" si="12"/>
        <v>140963</v>
      </c>
      <c r="J12" s="54" t="s">
        <v>666</v>
      </c>
      <c r="K12" s="53" t="s">
        <v>667</v>
      </c>
      <c r="L12" s="74">
        <v>21483</v>
      </c>
      <c r="M12" s="74">
        <v>0</v>
      </c>
      <c r="N12" s="74">
        <v>21483</v>
      </c>
      <c r="O12" s="74">
        <v>0</v>
      </c>
      <c r="P12" s="74">
        <v>0</v>
      </c>
      <c r="Q12" s="74">
        <v>0</v>
      </c>
      <c r="R12" s="54" t="s">
        <v>668</v>
      </c>
      <c r="S12" s="53" t="s">
        <v>669</v>
      </c>
      <c r="T12" s="74">
        <v>0</v>
      </c>
      <c r="U12" s="74">
        <v>0</v>
      </c>
      <c r="V12" s="74">
        <v>0</v>
      </c>
      <c r="W12" s="74">
        <v>0</v>
      </c>
      <c r="X12" s="74">
        <v>140963</v>
      </c>
      <c r="Y12" s="74">
        <v>140963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452</v>
      </c>
      <c r="B13" s="54" t="s">
        <v>475</v>
      </c>
      <c r="C13" s="53" t="s">
        <v>476</v>
      </c>
      <c r="D13" s="74">
        <f t="shared" si="7"/>
        <v>137847</v>
      </c>
      <c r="E13" s="74">
        <f t="shared" si="8"/>
        <v>181274</v>
      </c>
      <c r="F13" s="74">
        <f t="shared" si="9"/>
        <v>319121</v>
      </c>
      <c r="G13" s="74">
        <f t="shared" si="10"/>
        <v>0</v>
      </c>
      <c r="H13" s="74">
        <f t="shared" si="11"/>
        <v>51718</v>
      </c>
      <c r="I13" s="74">
        <f t="shared" si="12"/>
        <v>51718</v>
      </c>
      <c r="J13" s="54" t="s">
        <v>670</v>
      </c>
      <c r="K13" s="53" t="s">
        <v>671</v>
      </c>
      <c r="L13" s="74">
        <v>0</v>
      </c>
      <c r="M13" s="74">
        <v>0</v>
      </c>
      <c r="N13" s="74">
        <v>0</v>
      </c>
      <c r="O13" s="74">
        <v>0</v>
      </c>
      <c r="P13" s="74">
        <v>51718</v>
      </c>
      <c r="Q13" s="74">
        <v>51718</v>
      </c>
      <c r="R13" s="54" t="s">
        <v>666</v>
      </c>
      <c r="S13" s="53" t="s">
        <v>667</v>
      </c>
      <c r="T13" s="74">
        <v>1914</v>
      </c>
      <c r="U13" s="74">
        <v>0</v>
      </c>
      <c r="V13" s="74">
        <v>1914</v>
      </c>
      <c r="W13" s="74">
        <v>0</v>
      </c>
      <c r="X13" s="74">
        <v>0</v>
      </c>
      <c r="Y13" s="74">
        <v>0</v>
      </c>
      <c r="Z13" s="54" t="s">
        <v>672</v>
      </c>
      <c r="AA13" s="53" t="s">
        <v>673</v>
      </c>
      <c r="AB13" s="74">
        <v>135933</v>
      </c>
      <c r="AC13" s="74">
        <v>181274</v>
      </c>
      <c r="AD13" s="74">
        <v>317207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452</v>
      </c>
      <c r="B14" s="54" t="s">
        <v>479</v>
      </c>
      <c r="C14" s="53" t="s">
        <v>480</v>
      </c>
      <c r="D14" s="74">
        <f t="shared" si="7"/>
        <v>12396</v>
      </c>
      <c r="E14" s="74">
        <f t="shared" si="8"/>
        <v>136952</v>
      </c>
      <c r="F14" s="74">
        <f t="shared" si="9"/>
        <v>149348</v>
      </c>
      <c r="G14" s="74">
        <f t="shared" si="10"/>
        <v>0</v>
      </c>
      <c r="H14" s="74">
        <f t="shared" si="11"/>
        <v>110910</v>
      </c>
      <c r="I14" s="74">
        <f t="shared" si="12"/>
        <v>110910</v>
      </c>
      <c r="J14" s="54" t="s">
        <v>672</v>
      </c>
      <c r="K14" s="53" t="s">
        <v>673</v>
      </c>
      <c r="L14" s="74">
        <v>0</v>
      </c>
      <c r="M14" s="74">
        <v>136952</v>
      </c>
      <c r="N14" s="74">
        <v>136952</v>
      </c>
      <c r="O14" s="74">
        <v>0</v>
      </c>
      <c r="P14" s="74">
        <v>0</v>
      </c>
      <c r="Q14" s="74">
        <v>0</v>
      </c>
      <c r="R14" s="54" t="s">
        <v>674</v>
      </c>
      <c r="S14" s="53" t="s">
        <v>675</v>
      </c>
      <c r="T14" s="74">
        <v>0</v>
      </c>
      <c r="U14" s="74">
        <v>0</v>
      </c>
      <c r="V14" s="74">
        <v>0</v>
      </c>
      <c r="W14" s="74">
        <v>0</v>
      </c>
      <c r="X14" s="74">
        <v>110910</v>
      </c>
      <c r="Y14" s="74">
        <v>110910</v>
      </c>
      <c r="Z14" s="54" t="s">
        <v>666</v>
      </c>
      <c r="AA14" s="53" t="s">
        <v>667</v>
      </c>
      <c r="AB14" s="74">
        <v>12396</v>
      </c>
      <c r="AC14" s="74">
        <v>0</v>
      </c>
      <c r="AD14" s="74">
        <v>12396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452</v>
      </c>
      <c r="B15" s="54" t="s">
        <v>483</v>
      </c>
      <c r="C15" s="53" t="s">
        <v>484</v>
      </c>
      <c r="D15" s="74">
        <f t="shared" si="7"/>
        <v>0</v>
      </c>
      <c r="E15" s="74">
        <f t="shared" si="8"/>
        <v>255793</v>
      </c>
      <c r="F15" s="74">
        <f t="shared" si="9"/>
        <v>255793</v>
      </c>
      <c r="G15" s="74">
        <f t="shared" si="10"/>
        <v>0</v>
      </c>
      <c r="H15" s="74">
        <f t="shared" si="11"/>
        <v>151171</v>
      </c>
      <c r="I15" s="74">
        <f t="shared" si="12"/>
        <v>151171</v>
      </c>
      <c r="J15" s="54" t="s">
        <v>658</v>
      </c>
      <c r="K15" s="53" t="s">
        <v>659</v>
      </c>
      <c r="L15" s="74">
        <v>0</v>
      </c>
      <c r="M15" s="74">
        <v>255793</v>
      </c>
      <c r="N15" s="74">
        <v>255793</v>
      </c>
      <c r="O15" s="74">
        <v>0</v>
      </c>
      <c r="P15" s="74">
        <v>0</v>
      </c>
      <c r="Q15" s="74">
        <v>0</v>
      </c>
      <c r="R15" s="54" t="s">
        <v>656</v>
      </c>
      <c r="S15" s="53" t="s">
        <v>657</v>
      </c>
      <c r="T15" s="74">
        <v>0</v>
      </c>
      <c r="U15" s="74">
        <v>0</v>
      </c>
      <c r="V15" s="74">
        <v>0</v>
      </c>
      <c r="W15" s="74">
        <v>0</v>
      </c>
      <c r="X15" s="74">
        <v>151171</v>
      </c>
      <c r="Y15" s="74">
        <v>151171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452</v>
      </c>
      <c r="B16" s="54" t="s">
        <v>486</v>
      </c>
      <c r="C16" s="53" t="s">
        <v>487</v>
      </c>
      <c r="D16" s="74">
        <f t="shared" si="7"/>
        <v>11788</v>
      </c>
      <c r="E16" s="74">
        <f t="shared" si="8"/>
        <v>122556</v>
      </c>
      <c r="F16" s="74">
        <f t="shared" si="9"/>
        <v>134344</v>
      </c>
      <c r="G16" s="74">
        <f t="shared" si="10"/>
        <v>0</v>
      </c>
      <c r="H16" s="74">
        <f t="shared" si="11"/>
        <v>109691</v>
      </c>
      <c r="I16" s="74">
        <f t="shared" si="12"/>
        <v>109691</v>
      </c>
      <c r="J16" s="54" t="s">
        <v>672</v>
      </c>
      <c r="K16" s="53" t="s">
        <v>673</v>
      </c>
      <c r="L16" s="74">
        <v>0</v>
      </c>
      <c r="M16" s="74">
        <v>122556</v>
      </c>
      <c r="N16" s="74">
        <v>122556</v>
      </c>
      <c r="O16" s="74">
        <v>0</v>
      </c>
      <c r="P16" s="74">
        <v>0</v>
      </c>
      <c r="Q16" s="74">
        <v>0</v>
      </c>
      <c r="R16" s="54" t="s">
        <v>674</v>
      </c>
      <c r="S16" s="53" t="s">
        <v>675</v>
      </c>
      <c r="T16" s="74">
        <v>0</v>
      </c>
      <c r="U16" s="74">
        <v>0</v>
      </c>
      <c r="V16" s="74">
        <v>0</v>
      </c>
      <c r="W16" s="74">
        <v>0</v>
      </c>
      <c r="X16" s="74">
        <v>109691</v>
      </c>
      <c r="Y16" s="74">
        <v>109691</v>
      </c>
      <c r="Z16" s="54" t="s">
        <v>666</v>
      </c>
      <c r="AA16" s="53" t="s">
        <v>667</v>
      </c>
      <c r="AB16" s="74">
        <v>11788</v>
      </c>
      <c r="AC16" s="74">
        <v>0</v>
      </c>
      <c r="AD16" s="74">
        <v>11788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452</v>
      </c>
      <c r="B17" s="54" t="s">
        <v>489</v>
      </c>
      <c r="C17" s="53" t="s">
        <v>490</v>
      </c>
      <c r="D17" s="74">
        <f t="shared" si="7"/>
        <v>0</v>
      </c>
      <c r="E17" s="74">
        <f t="shared" si="8"/>
        <v>212090</v>
      </c>
      <c r="F17" s="74">
        <f t="shared" si="9"/>
        <v>212090</v>
      </c>
      <c r="G17" s="74">
        <f t="shared" si="10"/>
        <v>0</v>
      </c>
      <c r="H17" s="74">
        <f t="shared" si="11"/>
        <v>108482</v>
      </c>
      <c r="I17" s="74">
        <f t="shared" si="12"/>
        <v>108482</v>
      </c>
      <c r="J17" s="54" t="s">
        <v>660</v>
      </c>
      <c r="K17" s="53" t="s">
        <v>661</v>
      </c>
      <c r="L17" s="74">
        <v>0</v>
      </c>
      <c r="M17" s="74">
        <v>212090</v>
      </c>
      <c r="N17" s="74">
        <v>212090</v>
      </c>
      <c r="O17" s="74">
        <v>0</v>
      </c>
      <c r="P17" s="74">
        <v>0</v>
      </c>
      <c r="Q17" s="74">
        <v>0</v>
      </c>
      <c r="R17" s="54" t="s">
        <v>662</v>
      </c>
      <c r="S17" s="53" t="s">
        <v>663</v>
      </c>
      <c r="T17" s="74">
        <v>0</v>
      </c>
      <c r="U17" s="74">
        <v>0</v>
      </c>
      <c r="V17" s="74">
        <v>0</v>
      </c>
      <c r="W17" s="74">
        <v>0</v>
      </c>
      <c r="X17" s="74">
        <v>108482</v>
      </c>
      <c r="Y17" s="74">
        <v>108482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452</v>
      </c>
      <c r="B18" s="54" t="s">
        <v>492</v>
      </c>
      <c r="C18" s="53" t="s">
        <v>493</v>
      </c>
      <c r="D18" s="74">
        <f t="shared" si="7"/>
        <v>0</v>
      </c>
      <c r="E18" s="74">
        <f t="shared" si="8"/>
        <v>103741</v>
      </c>
      <c r="F18" s="74">
        <f t="shared" si="9"/>
        <v>103741</v>
      </c>
      <c r="G18" s="74">
        <f t="shared" si="10"/>
        <v>0</v>
      </c>
      <c r="H18" s="74">
        <f t="shared" si="11"/>
        <v>34392</v>
      </c>
      <c r="I18" s="74">
        <f t="shared" si="12"/>
        <v>34392</v>
      </c>
      <c r="J18" s="54" t="s">
        <v>660</v>
      </c>
      <c r="K18" s="53" t="s">
        <v>661</v>
      </c>
      <c r="L18" s="74">
        <v>0</v>
      </c>
      <c r="M18" s="74">
        <v>103741</v>
      </c>
      <c r="N18" s="74">
        <v>103741</v>
      </c>
      <c r="O18" s="74">
        <v>0</v>
      </c>
      <c r="P18" s="74">
        <v>0</v>
      </c>
      <c r="Q18" s="74">
        <v>0</v>
      </c>
      <c r="R18" s="54" t="s">
        <v>662</v>
      </c>
      <c r="S18" s="53" t="s">
        <v>663</v>
      </c>
      <c r="T18" s="74">
        <v>0</v>
      </c>
      <c r="U18" s="74">
        <v>0</v>
      </c>
      <c r="V18" s="74">
        <v>0</v>
      </c>
      <c r="W18" s="74">
        <v>0</v>
      </c>
      <c r="X18" s="74">
        <v>34392</v>
      </c>
      <c r="Y18" s="74">
        <v>34392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452</v>
      </c>
      <c r="B19" s="54" t="s">
        <v>494</v>
      </c>
      <c r="C19" s="53" t="s">
        <v>495</v>
      </c>
      <c r="D19" s="74">
        <f t="shared" si="7"/>
        <v>0</v>
      </c>
      <c r="E19" s="74">
        <f t="shared" si="8"/>
        <v>107005</v>
      </c>
      <c r="F19" s="74">
        <f t="shared" si="9"/>
        <v>107005</v>
      </c>
      <c r="G19" s="74">
        <f t="shared" si="10"/>
        <v>0</v>
      </c>
      <c r="H19" s="74">
        <f t="shared" si="11"/>
        <v>49838</v>
      </c>
      <c r="I19" s="74">
        <f t="shared" si="12"/>
        <v>49838</v>
      </c>
      <c r="J19" s="54" t="s">
        <v>676</v>
      </c>
      <c r="K19" s="53" t="s">
        <v>677</v>
      </c>
      <c r="L19" s="74">
        <v>0</v>
      </c>
      <c r="M19" s="74">
        <v>107005</v>
      </c>
      <c r="N19" s="74">
        <v>107005</v>
      </c>
      <c r="O19" s="74">
        <v>0</v>
      </c>
      <c r="P19" s="74">
        <v>0</v>
      </c>
      <c r="Q19" s="74">
        <v>0</v>
      </c>
      <c r="R19" s="54" t="s">
        <v>662</v>
      </c>
      <c r="S19" s="53" t="s">
        <v>663</v>
      </c>
      <c r="T19" s="74">
        <v>0</v>
      </c>
      <c r="U19" s="74">
        <v>0</v>
      </c>
      <c r="V19" s="74">
        <v>0</v>
      </c>
      <c r="W19" s="74">
        <v>0</v>
      </c>
      <c r="X19" s="74">
        <v>49838</v>
      </c>
      <c r="Y19" s="74">
        <v>49838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452</v>
      </c>
      <c r="B20" s="54" t="s">
        <v>496</v>
      </c>
      <c r="C20" s="53" t="s">
        <v>497</v>
      </c>
      <c r="D20" s="74">
        <f t="shared" si="7"/>
        <v>0</v>
      </c>
      <c r="E20" s="74">
        <f t="shared" si="8"/>
        <v>94581</v>
      </c>
      <c r="F20" s="74">
        <f t="shared" si="9"/>
        <v>94581</v>
      </c>
      <c r="G20" s="74">
        <f t="shared" si="10"/>
        <v>0</v>
      </c>
      <c r="H20" s="74">
        <f t="shared" si="11"/>
        <v>31557</v>
      </c>
      <c r="I20" s="74">
        <f t="shared" si="12"/>
        <v>31557</v>
      </c>
      <c r="J20" s="54" t="s">
        <v>662</v>
      </c>
      <c r="K20" s="53" t="s">
        <v>663</v>
      </c>
      <c r="L20" s="74">
        <v>0</v>
      </c>
      <c r="M20" s="74">
        <v>0</v>
      </c>
      <c r="N20" s="74">
        <v>0</v>
      </c>
      <c r="O20" s="74">
        <v>0</v>
      </c>
      <c r="P20" s="74">
        <v>31557</v>
      </c>
      <c r="Q20" s="74">
        <v>31557</v>
      </c>
      <c r="R20" s="54" t="s">
        <v>664</v>
      </c>
      <c r="S20" s="53" t="s">
        <v>665</v>
      </c>
      <c r="T20" s="74">
        <v>0</v>
      </c>
      <c r="U20" s="74">
        <v>94581</v>
      </c>
      <c r="V20" s="74">
        <v>94581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452</v>
      </c>
      <c r="B21" s="54" t="s">
        <v>498</v>
      </c>
      <c r="C21" s="53" t="s">
        <v>499</v>
      </c>
      <c r="D21" s="74">
        <f t="shared" si="7"/>
        <v>0</v>
      </c>
      <c r="E21" s="74">
        <f t="shared" si="8"/>
        <v>259392</v>
      </c>
      <c r="F21" s="74">
        <f t="shared" si="9"/>
        <v>259392</v>
      </c>
      <c r="G21" s="74">
        <f t="shared" si="10"/>
        <v>0</v>
      </c>
      <c r="H21" s="74">
        <f t="shared" si="11"/>
        <v>106104</v>
      </c>
      <c r="I21" s="74">
        <f t="shared" si="12"/>
        <v>106104</v>
      </c>
      <c r="J21" s="54" t="s">
        <v>662</v>
      </c>
      <c r="K21" s="53" t="s">
        <v>663</v>
      </c>
      <c r="L21" s="74">
        <v>0</v>
      </c>
      <c r="M21" s="74">
        <v>0</v>
      </c>
      <c r="N21" s="74">
        <v>0</v>
      </c>
      <c r="O21" s="74">
        <v>0</v>
      </c>
      <c r="P21" s="74">
        <v>106104</v>
      </c>
      <c r="Q21" s="74">
        <v>106104</v>
      </c>
      <c r="R21" s="54" t="s">
        <v>664</v>
      </c>
      <c r="S21" s="53" t="s">
        <v>665</v>
      </c>
      <c r="T21" s="74">
        <v>0</v>
      </c>
      <c r="U21" s="74">
        <v>259392</v>
      </c>
      <c r="V21" s="74">
        <v>259392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452</v>
      </c>
      <c r="B22" s="54" t="s">
        <v>500</v>
      </c>
      <c r="C22" s="53" t="s">
        <v>501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452</v>
      </c>
      <c r="B23" s="54" t="s">
        <v>502</v>
      </c>
      <c r="C23" s="53" t="s">
        <v>503</v>
      </c>
      <c r="D23" s="74">
        <f t="shared" si="7"/>
        <v>8715</v>
      </c>
      <c r="E23" s="74">
        <f t="shared" si="8"/>
        <v>0</v>
      </c>
      <c r="F23" s="74">
        <f t="shared" si="9"/>
        <v>8715</v>
      </c>
      <c r="G23" s="74">
        <f t="shared" si="10"/>
        <v>0</v>
      </c>
      <c r="H23" s="74">
        <f t="shared" si="11"/>
        <v>82581</v>
      </c>
      <c r="I23" s="74">
        <f t="shared" si="12"/>
        <v>82581</v>
      </c>
      <c r="J23" s="54" t="s">
        <v>668</v>
      </c>
      <c r="K23" s="53" t="s">
        <v>669</v>
      </c>
      <c r="L23" s="74">
        <v>0</v>
      </c>
      <c r="M23" s="74">
        <v>0</v>
      </c>
      <c r="N23" s="74">
        <v>0</v>
      </c>
      <c r="O23" s="74">
        <v>0</v>
      </c>
      <c r="P23" s="74">
        <v>82581</v>
      </c>
      <c r="Q23" s="74">
        <v>82581</v>
      </c>
      <c r="R23" s="54" t="s">
        <v>666</v>
      </c>
      <c r="S23" s="53" t="s">
        <v>667</v>
      </c>
      <c r="T23" s="74">
        <v>8715</v>
      </c>
      <c r="U23" s="74">
        <v>0</v>
      </c>
      <c r="V23" s="74">
        <v>8715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452</v>
      </c>
      <c r="B24" s="54" t="s">
        <v>504</v>
      </c>
      <c r="C24" s="53" t="s">
        <v>505</v>
      </c>
      <c r="D24" s="74">
        <f t="shared" si="7"/>
        <v>3968</v>
      </c>
      <c r="E24" s="74">
        <f t="shared" si="8"/>
        <v>28007</v>
      </c>
      <c r="F24" s="74">
        <f t="shared" si="9"/>
        <v>31975</v>
      </c>
      <c r="G24" s="74">
        <f t="shared" si="10"/>
        <v>0</v>
      </c>
      <c r="H24" s="74">
        <f t="shared" si="11"/>
        <v>45108</v>
      </c>
      <c r="I24" s="74">
        <f t="shared" si="12"/>
        <v>45108</v>
      </c>
      <c r="J24" s="54" t="s">
        <v>670</v>
      </c>
      <c r="K24" s="53" t="s">
        <v>671</v>
      </c>
      <c r="L24" s="74">
        <v>0</v>
      </c>
      <c r="M24" s="74">
        <v>0</v>
      </c>
      <c r="N24" s="74">
        <v>0</v>
      </c>
      <c r="O24" s="74">
        <v>0</v>
      </c>
      <c r="P24" s="74">
        <v>45108</v>
      </c>
      <c r="Q24" s="74">
        <v>45108</v>
      </c>
      <c r="R24" s="54" t="s">
        <v>672</v>
      </c>
      <c r="S24" s="53" t="s">
        <v>673</v>
      </c>
      <c r="T24" s="74">
        <v>0</v>
      </c>
      <c r="U24" s="74">
        <v>28007</v>
      </c>
      <c r="V24" s="74">
        <v>28007</v>
      </c>
      <c r="W24" s="74">
        <v>0</v>
      </c>
      <c r="X24" s="74">
        <v>0</v>
      </c>
      <c r="Y24" s="74">
        <v>0</v>
      </c>
      <c r="Z24" s="54" t="s">
        <v>666</v>
      </c>
      <c r="AA24" s="53" t="s">
        <v>667</v>
      </c>
      <c r="AB24" s="74">
        <v>3968</v>
      </c>
      <c r="AC24" s="74">
        <v>0</v>
      </c>
      <c r="AD24" s="74">
        <v>3968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452</v>
      </c>
      <c r="B25" s="54" t="s">
        <v>507</v>
      </c>
      <c r="C25" s="53" t="s">
        <v>508</v>
      </c>
      <c r="D25" s="74">
        <f t="shared" si="7"/>
        <v>4558</v>
      </c>
      <c r="E25" s="74">
        <f t="shared" si="8"/>
        <v>39106</v>
      </c>
      <c r="F25" s="74">
        <f t="shared" si="9"/>
        <v>43664</v>
      </c>
      <c r="G25" s="74">
        <f t="shared" si="10"/>
        <v>0</v>
      </c>
      <c r="H25" s="74">
        <f t="shared" si="11"/>
        <v>31603</v>
      </c>
      <c r="I25" s="74">
        <f t="shared" si="12"/>
        <v>31603</v>
      </c>
      <c r="J25" s="54" t="s">
        <v>672</v>
      </c>
      <c r="K25" s="53" t="s">
        <v>673</v>
      </c>
      <c r="L25" s="74">
        <v>0</v>
      </c>
      <c r="M25" s="74">
        <v>39106</v>
      </c>
      <c r="N25" s="74">
        <v>39106</v>
      </c>
      <c r="O25" s="74">
        <v>0</v>
      </c>
      <c r="P25" s="74">
        <v>0</v>
      </c>
      <c r="Q25" s="74">
        <v>0</v>
      </c>
      <c r="R25" s="54" t="s">
        <v>670</v>
      </c>
      <c r="S25" s="53" t="s">
        <v>671</v>
      </c>
      <c r="T25" s="74">
        <v>0</v>
      </c>
      <c r="U25" s="74">
        <v>0</v>
      </c>
      <c r="V25" s="74">
        <v>0</v>
      </c>
      <c r="W25" s="74">
        <v>0</v>
      </c>
      <c r="X25" s="74">
        <v>31603</v>
      </c>
      <c r="Y25" s="74">
        <v>31603</v>
      </c>
      <c r="Z25" s="54" t="s">
        <v>666</v>
      </c>
      <c r="AA25" s="53" t="s">
        <v>667</v>
      </c>
      <c r="AB25" s="74">
        <v>4558</v>
      </c>
      <c r="AC25" s="74">
        <v>0</v>
      </c>
      <c r="AD25" s="74">
        <v>4558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452</v>
      </c>
      <c r="B26" s="54" t="s">
        <v>509</v>
      </c>
      <c r="C26" s="53" t="s">
        <v>510</v>
      </c>
      <c r="D26" s="74">
        <f t="shared" si="7"/>
        <v>10625</v>
      </c>
      <c r="E26" s="74">
        <f t="shared" si="8"/>
        <v>85253</v>
      </c>
      <c r="F26" s="74">
        <f t="shared" si="9"/>
        <v>95878</v>
      </c>
      <c r="G26" s="74">
        <f t="shared" si="10"/>
        <v>0</v>
      </c>
      <c r="H26" s="74">
        <f t="shared" si="11"/>
        <v>111571</v>
      </c>
      <c r="I26" s="74">
        <f t="shared" si="12"/>
        <v>111571</v>
      </c>
      <c r="J26" s="54" t="s">
        <v>672</v>
      </c>
      <c r="K26" s="53" t="s">
        <v>673</v>
      </c>
      <c r="L26" s="74">
        <v>0</v>
      </c>
      <c r="M26" s="74">
        <v>85253</v>
      </c>
      <c r="N26" s="74">
        <v>85253</v>
      </c>
      <c r="O26" s="74">
        <v>0</v>
      </c>
      <c r="P26" s="74">
        <v>0</v>
      </c>
      <c r="Q26" s="74">
        <v>0</v>
      </c>
      <c r="R26" s="54" t="s">
        <v>670</v>
      </c>
      <c r="S26" s="53" t="s">
        <v>671</v>
      </c>
      <c r="T26" s="74">
        <v>0</v>
      </c>
      <c r="U26" s="74">
        <v>0</v>
      </c>
      <c r="V26" s="74">
        <v>0</v>
      </c>
      <c r="W26" s="74">
        <v>0</v>
      </c>
      <c r="X26" s="74">
        <v>111571</v>
      </c>
      <c r="Y26" s="74">
        <v>111571</v>
      </c>
      <c r="Z26" s="54" t="s">
        <v>666</v>
      </c>
      <c r="AA26" s="53" t="s">
        <v>667</v>
      </c>
      <c r="AB26" s="74">
        <v>10625</v>
      </c>
      <c r="AC26" s="74">
        <v>0</v>
      </c>
      <c r="AD26" s="74">
        <v>10625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452</v>
      </c>
      <c r="B27" s="54" t="s">
        <v>511</v>
      </c>
      <c r="C27" s="53" t="s">
        <v>512</v>
      </c>
      <c r="D27" s="74">
        <f t="shared" si="7"/>
        <v>4914</v>
      </c>
      <c r="E27" s="74">
        <f t="shared" si="8"/>
        <v>31622</v>
      </c>
      <c r="F27" s="74">
        <f t="shared" si="9"/>
        <v>36536</v>
      </c>
      <c r="G27" s="74">
        <f t="shared" si="10"/>
        <v>0</v>
      </c>
      <c r="H27" s="74">
        <f t="shared" si="11"/>
        <v>52128</v>
      </c>
      <c r="I27" s="74">
        <f t="shared" si="12"/>
        <v>52128</v>
      </c>
      <c r="J27" s="54" t="s">
        <v>672</v>
      </c>
      <c r="K27" s="53" t="s">
        <v>673</v>
      </c>
      <c r="L27" s="74">
        <v>0</v>
      </c>
      <c r="M27" s="74">
        <v>31622</v>
      </c>
      <c r="N27" s="74">
        <v>31622</v>
      </c>
      <c r="O27" s="74">
        <v>0</v>
      </c>
      <c r="P27" s="74">
        <v>0</v>
      </c>
      <c r="Q27" s="74">
        <v>0</v>
      </c>
      <c r="R27" s="54" t="s">
        <v>674</v>
      </c>
      <c r="S27" s="53" t="s">
        <v>675</v>
      </c>
      <c r="T27" s="74">
        <v>0</v>
      </c>
      <c r="U27" s="74">
        <v>0</v>
      </c>
      <c r="V27" s="74">
        <v>0</v>
      </c>
      <c r="W27" s="74">
        <v>0</v>
      </c>
      <c r="X27" s="74">
        <v>52128</v>
      </c>
      <c r="Y27" s="74">
        <v>52128</v>
      </c>
      <c r="Z27" s="54" t="s">
        <v>666</v>
      </c>
      <c r="AA27" s="53" t="s">
        <v>667</v>
      </c>
      <c r="AB27" s="74">
        <v>4914</v>
      </c>
      <c r="AC27" s="74">
        <v>0</v>
      </c>
      <c r="AD27" s="74">
        <v>4914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513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514</v>
      </c>
      <c r="B2" s="147" t="s">
        <v>515</v>
      </c>
      <c r="C2" s="156" t="s">
        <v>444</v>
      </c>
      <c r="D2" s="165" t="s">
        <v>516</v>
      </c>
      <c r="E2" s="166"/>
      <c r="F2" s="143" t="s">
        <v>517</v>
      </c>
      <c r="G2" s="60"/>
      <c r="H2" s="60"/>
      <c r="I2" s="118"/>
      <c r="J2" s="143" t="s">
        <v>518</v>
      </c>
      <c r="K2" s="60"/>
      <c r="L2" s="60"/>
      <c r="M2" s="118"/>
      <c r="N2" s="143" t="s">
        <v>519</v>
      </c>
      <c r="O2" s="60"/>
      <c r="P2" s="60"/>
      <c r="Q2" s="118"/>
      <c r="R2" s="143" t="s">
        <v>520</v>
      </c>
      <c r="S2" s="60"/>
      <c r="T2" s="60"/>
      <c r="U2" s="118"/>
      <c r="V2" s="143" t="s">
        <v>521</v>
      </c>
      <c r="W2" s="60"/>
      <c r="X2" s="60"/>
      <c r="Y2" s="118"/>
      <c r="Z2" s="143" t="s">
        <v>522</v>
      </c>
      <c r="AA2" s="60"/>
      <c r="AB2" s="60"/>
      <c r="AC2" s="118"/>
      <c r="AD2" s="143" t="s">
        <v>523</v>
      </c>
      <c r="AE2" s="60"/>
      <c r="AF2" s="60"/>
      <c r="AG2" s="118"/>
      <c r="AH2" s="143" t="s">
        <v>524</v>
      </c>
      <c r="AI2" s="60"/>
      <c r="AJ2" s="60"/>
      <c r="AK2" s="118"/>
      <c r="AL2" s="143" t="s">
        <v>525</v>
      </c>
      <c r="AM2" s="60"/>
      <c r="AN2" s="60"/>
      <c r="AO2" s="118"/>
      <c r="AP2" s="143" t="s">
        <v>526</v>
      </c>
      <c r="AQ2" s="60"/>
      <c r="AR2" s="60"/>
      <c r="AS2" s="118"/>
      <c r="AT2" s="143" t="s">
        <v>527</v>
      </c>
      <c r="AU2" s="60"/>
      <c r="AV2" s="60"/>
      <c r="AW2" s="118"/>
      <c r="AX2" s="143" t="s">
        <v>528</v>
      </c>
      <c r="AY2" s="60"/>
      <c r="AZ2" s="60"/>
      <c r="BA2" s="118"/>
      <c r="BB2" s="143" t="s">
        <v>529</v>
      </c>
      <c r="BC2" s="60"/>
      <c r="BD2" s="60"/>
      <c r="BE2" s="118"/>
      <c r="BF2" s="143" t="s">
        <v>530</v>
      </c>
      <c r="BG2" s="60"/>
      <c r="BH2" s="60"/>
      <c r="BI2" s="118"/>
      <c r="BJ2" s="143" t="s">
        <v>531</v>
      </c>
      <c r="BK2" s="60"/>
      <c r="BL2" s="60"/>
      <c r="BM2" s="118"/>
      <c r="BN2" s="143" t="s">
        <v>532</v>
      </c>
      <c r="BO2" s="60"/>
      <c r="BP2" s="60"/>
      <c r="BQ2" s="118"/>
      <c r="BR2" s="143" t="s">
        <v>533</v>
      </c>
      <c r="BS2" s="60"/>
      <c r="BT2" s="60"/>
      <c r="BU2" s="118"/>
      <c r="BV2" s="143" t="s">
        <v>534</v>
      </c>
      <c r="BW2" s="60"/>
      <c r="BX2" s="60"/>
      <c r="BY2" s="118"/>
      <c r="BZ2" s="143" t="s">
        <v>535</v>
      </c>
      <c r="CA2" s="60"/>
      <c r="CB2" s="60"/>
      <c r="CC2" s="118"/>
      <c r="CD2" s="143" t="s">
        <v>536</v>
      </c>
      <c r="CE2" s="60"/>
      <c r="CF2" s="60"/>
      <c r="CG2" s="118"/>
      <c r="CH2" s="143" t="s">
        <v>537</v>
      </c>
      <c r="CI2" s="60"/>
      <c r="CJ2" s="60"/>
      <c r="CK2" s="118"/>
      <c r="CL2" s="143" t="s">
        <v>538</v>
      </c>
      <c r="CM2" s="60"/>
      <c r="CN2" s="60"/>
      <c r="CO2" s="118"/>
      <c r="CP2" s="143" t="s">
        <v>539</v>
      </c>
      <c r="CQ2" s="60"/>
      <c r="CR2" s="60"/>
      <c r="CS2" s="118"/>
      <c r="CT2" s="143" t="s">
        <v>540</v>
      </c>
      <c r="CU2" s="60"/>
      <c r="CV2" s="60"/>
      <c r="CW2" s="118"/>
      <c r="CX2" s="143" t="s">
        <v>541</v>
      </c>
      <c r="CY2" s="60"/>
      <c r="CZ2" s="60"/>
      <c r="DA2" s="118"/>
      <c r="DB2" s="143" t="s">
        <v>542</v>
      </c>
      <c r="DC2" s="60"/>
      <c r="DD2" s="60"/>
      <c r="DE2" s="118"/>
      <c r="DF2" s="143" t="s">
        <v>543</v>
      </c>
      <c r="DG2" s="60"/>
      <c r="DH2" s="60"/>
      <c r="DI2" s="118"/>
      <c r="DJ2" s="143" t="s">
        <v>544</v>
      </c>
      <c r="DK2" s="60"/>
      <c r="DL2" s="60"/>
      <c r="DM2" s="118"/>
      <c r="DN2" s="143" t="s">
        <v>545</v>
      </c>
      <c r="DO2" s="60"/>
      <c r="DP2" s="60"/>
      <c r="DQ2" s="118"/>
      <c r="DR2" s="143" t="s">
        <v>546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441</v>
      </c>
      <c r="E4" s="159" t="s">
        <v>442</v>
      </c>
      <c r="F4" s="159" t="s">
        <v>547</v>
      </c>
      <c r="G4" s="159" t="s">
        <v>548</v>
      </c>
      <c r="H4" s="159" t="s">
        <v>441</v>
      </c>
      <c r="I4" s="159" t="s">
        <v>442</v>
      </c>
      <c r="J4" s="159" t="s">
        <v>547</v>
      </c>
      <c r="K4" s="159" t="s">
        <v>548</v>
      </c>
      <c r="L4" s="159" t="s">
        <v>441</v>
      </c>
      <c r="M4" s="159" t="s">
        <v>442</v>
      </c>
      <c r="N4" s="159" t="s">
        <v>547</v>
      </c>
      <c r="O4" s="159" t="s">
        <v>548</v>
      </c>
      <c r="P4" s="159" t="s">
        <v>441</v>
      </c>
      <c r="Q4" s="159" t="s">
        <v>442</v>
      </c>
      <c r="R4" s="159" t="s">
        <v>547</v>
      </c>
      <c r="S4" s="159" t="s">
        <v>548</v>
      </c>
      <c r="T4" s="159" t="s">
        <v>441</v>
      </c>
      <c r="U4" s="159" t="s">
        <v>442</v>
      </c>
      <c r="V4" s="159" t="s">
        <v>547</v>
      </c>
      <c r="W4" s="159" t="s">
        <v>548</v>
      </c>
      <c r="X4" s="159" t="s">
        <v>441</v>
      </c>
      <c r="Y4" s="159" t="s">
        <v>442</v>
      </c>
      <c r="Z4" s="159" t="s">
        <v>547</v>
      </c>
      <c r="AA4" s="159" t="s">
        <v>548</v>
      </c>
      <c r="AB4" s="159" t="s">
        <v>441</v>
      </c>
      <c r="AC4" s="159" t="s">
        <v>442</v>
      </c>
      <c r="AD4" s="159" t="s">
        <v>547</v>
      </c>
      <c r="AE4" s="159" t="s">
        <v>548</v>
      </c>
      <c r="AF4" s="159" t="s">
        <v>441</v>
      </c>
      <c r="AG4" s="159" t="s">
        <v>442</v>
      </c>
      <c r="AH4" s="159" t="s">
        <v>547</v>
      </c>
      <c r="AI4" s="159" t="s">
        <v>548</v>
      </c>
      <c r="AJ4" s="159" t="s">
        <v>441</v>
      </c>
      <c r="AK4" s="159" t="s">
        <v>442</v>
      </c>
      <c r="AL4" s="159" t="s">
        <v>547</v>
      </c>
      <c r="AM4" s="159" t="s">
        <v>548</v>
      </c>
      <c r="AN4" s="159" t="s">
        <v>441</v>
      </c>
      <c r="AO4" s="159" t="s">
        <v>442</v>
      </c>
      <c r="AP4" s="159" t="s">
        <v>547</v>
      </c>
      <c r="AQ4" s="159" t="s">
        <v>548</v>
      </c>
      <c r="AR4" s="159" t="s">
        <v>441</v>
      </c>
      <c r="AS4" s="159" t="s">
        <v>442</v>
      </c>
      <c r="AT4" s="159" t="s">
        <v>547</v>
      </c>
      <c r="AU4" s="159" t="s">
        <v>548</v>
      </c>
      <c r="AV4" s="159" t="s">
        <v>441</v>
      </c>
      <c r="AW4" s="159" t="s">
        <v>442</v>
      </c>
      <c r="AX4" s="159" t="s">
        <v>547</v>
      </c>
      <c r="AY4" s="159" t="s">
        <v>548</v>
      </c>
      <c r="AZ4" s="159" t="s">
        <v>441</v>
      </c>
      <c r="BA4" s="159" t="s">
        <v>442</v>
      </c>
      <c r="BB4" s="159" t="s">
        <v>547</v>
      </c>
      <c r="BC4" s="159" t="s">
        <v>548</v>
      </c>
      <c r="BD4" s="159" t="s">
        <v>441</v>
      </c>
      <c r="BE4" s="159" t="s">
        <v>442</v>
      </c>
      <c r="BF4" s="159" t="s">
        <v>547</v>
      </c>
      <c r="BG4" s="159" t="s">
        <v>548</v>
      </c>
      <c r="BH4" s="159" t="s">
        <v>441</v>
      </c>
      <c r="BI4" s="159" t="s">
        <v>442</v>
      </c>
      <c r="BJ4" s="159" t="s">
        <v>547</v>
      </c>
      <c r="BK4" s="159" t="s">
        <v>548</v>
      </c>
      <c r="BL4" s="159" t="s">
        <v>441</v>
      </c>
      <c r="BM4" s="159" t="s">
        <v>442</v>
      </c>
      <c r="BN4" s="159" t="s">
        <v>547</v>
      </c>
      <c r="BO4" s="159" t="s">
        <v>548</v>
      </c>
      <c r="BP4" s="159" t="s">
        <v>441</v>
      </c>
      <c r="BQ4" s="159" t="s">
        <v>442</v>
      </c>
      <c r="BR4" s="159" t="s">
        <v>547</v>
      </c>
      <c r="BS4" s="159" t="s">
        <v>548</v>
      </c>
      <c r="BT4" s="159" t="s">
        <v>441</v>
      </c>
      <c r="BU4" s="159" t="s">
        <v>442</v>
      </c>
      <c r="BV4" s="159" t="s">
        <v>547</v>
      </c>
      <c r="BW4" s="159" t="s">
        <v>548</v>
      </c>
      <c r="BX4" s="159" t="s">
        <v>441</v>
      </c>
      <c r="BY4" s="159" t="s">
        <v>442</v>
      </c>
      <c r="BZ4" s="159" t="s">
        <v>547</v>
      </c>
      <c r="CA4" s="159" t="s">
        <v>548</v>
      </c>
      <c r="CB4" s="159" t="s">
        <v>441</v>
      </c>
      <c r="CC4" s="159" t="s">
        <v>442</v>
      </c>
      <c r="CD4" s="159" t="s">
        <v>547</v>
      </c>
      <c r="CE4" s="159" t="s">
        <v>548</v>
      </c>
      <c r="CF4" s="159" t="s">
        <v>441</v>
      </c>
      <c r="CG4" s="159" t="s">
        <v>442</v>
      </c>
      <c r="CH4" s="159" t="s">
        <v>547</v>
      </c>
      <c r="CI4" s="159" t="s">
        <v>548</v>
      </c>
      <c r="CJ4" s="159" t="s">
        <v>441</v>
      </c>
      <c r="CK4" s="159" t="s">
        <v>442</v>
      </c>
      <c r="CL4" s="159" t="s">
        <v>547</v>
      </c>
      <c r="CM4" s="159" t="s">
        <v>548</v>
      </c>
      <c r="CN4" s="159" t="s">
        <v>441</v>
      </c>
      <c r="CO4" s="159" t="s">
        <v>442</v>
      </c>
      <c r="CP4" s="159" t="s">
        <v>547</v>
      </c>
      <c r="CQ4" s="159" t="s">
        <v>548</v>
      </c>
      <c r="CR4" s="159" t="s">
        <v>441</v>
      </c>
      <c r="CS4" s="159" t="s">
        <v>442</v>
      </c>
      <c r="CT4" s="159" t="s">
        <v>547</v>
      </c>
      <c r="CU4" s="159" t="s">
        <v>548</v>
      </c>
      <c r="CV4" s="159" t="s">
        <v>441</v>
      </c>
      <c r="CW4" s="159" t="s">
        <v>442</v>
      </c>
      <c r="CX4" s="159" t="s">
        <v>547</v>
      </c>
      <c r="CY4" s="159" t="s">
        <v>548</v>
      </c>
      <c r="CZ4" s="159" t="s">
        <v>441</v>
      </c>
      <c r="DA4" s="159" t="s">
        <v>442</v>
      </c>
      <c r="DB4" s="159" t="s">
        <v>547</v>
      </c>
      <c r="DC4" s="159" t="s">
        <v>548</v>
      </c>
      <c r="DD4" s="159" t="s">
        <v>441</v>
      </c>
      <c r="DE4" s="159" t="s">
        <v>442</v>
      </c>
      <c r="DF4" s="159" t="s">
        <v>547</v>
      </c>
      <c r="DG4" s="159" t="s">
        <v>548</v>
      </c>
      <c r="DH4" s="159" t="s">
        <v>441</v>
      </c>
      <c r="DI4" s="159" t="s">
        <v>442</v>
      </c>
      <c r="DJ4" s="159" t="s">
        <v>547</v>
      </c>
      <c r="DK4" s="159" t="s">
        <v>548</v>
      </c>
      <c r="DL4" s="159" t="s">
        <v>441</v>
      </c>
      <c r="DM4" s="159" t="s">
        <v>442</v>
      </c>
      <c r="DN4" s="159" t="s">
        <v>547</v>
      </c>
      <c r="DO4" s="159" t="s">
        <v>548</v>
      </c>
      <c r="DP4" s="159" t="s">
        <v>441</v>
      </c>
      <c r="DQ4" s="159" t="s">
        <v>442</v>
      </c>
      <c r="DR4" s="159" t="s">
        <v>547</v>
      </c>
      <c r="DS4" s="159" t="s">
        <v>548</v>
      </c>
      <c r="DT4" s="159" t="s">
        <v>441</v>
      </c>
      <c r="DU4" s="159" t="s">
        <v>442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451</v>
      </c>
      <c r="E6" s="142" t="s">
        <v>451</v>
      </c>
      <c r="F6" s="164"/>
      <c r="G6" s="161"/>
      <c r="H6" s="142" t="s">
        <v>451</v>
      </c>
      <c r="I6" s="142" t="s">
        <v>451</v>
      </c>
      <c r="J6" s="164"/>
      <c r="K6" s="161"/>
      <c r="L6" s="142" t="s">
        <v>451</v>
      </c>
      <c r="M6" s="142" t="s">
        <v>451</v>
      </c>
      <c r="N6" s="164"/>
      <c r="O6" s="161"/>
      <c r="P6" s="142" t="s">
        <v>451</v>
      </c>
      <c r="Q6" s="142" t="s">
        <v>451</v>
      </c>
      <c r="R6" s="164"/>
      <c r="S6" s="161"/>
      <c r="T6" s="142" t="s">
        <v>451</v>
      </c>
      <c r="U6" s="142" t="s">
        <v>451</v>
      </c>
      <c r="V6" s="164"/>
      <c r="W6" s="161"/>
      <c r="X6" s="142" t="s">
        <v>451</v>
      </c>
      <c r="Y6" s="142" t="s">
        <v>451</v>
      </c>
      <c r="Z6" s="164"/>
      <c r="AA6" s="161"/>
      <c r="AB6" s="142" t="s">
        <v>451</v>
      </c>
      <c r="AC6" s="142" t="s">
        <v>451</v>
      </c>
      <c r="AD6" s="164"/>
      <c r="AE6" s="161"/>
      <c r="AF6" s="142" t="s">
        <v>451</v>
      </c>
      <c r="AG6" s="142" t="s">
        <v>451</v>
      </c>
      <c r="AH6" s="164"/>
      <c r="AI6" s="161"/>
      <c r="AJ6" s="142" t="s">
        <v>451</v>
      </c>
      <c r="AK6" s="142" t="s">
        <v>451</v>
      </c>
      <c r="AL6" s="164"/>
      <c r="AM6" s="161"/>
      <c r="AN6" s="142" t="s">
        <v>451</v>
      </c>
      <c r="AO6" s="142" t="s">
        <v>451</v>
      </c>
      <c r="AP6" s="164"/>
      <c r="AQ6" s="161"/>
      <c r="AR6" s="142" t="s">
        <v>451</v>
      </c>
      <c r="AS6" s="142" t="s">
        <v>451</v>
      </c>
      <c r="AT6" s="164"/>
      <c r="AU6" s="161"/>
      <c r="AV6" s="142" t="s">
        <v>451</v>
      </c>
      <c r="AW6" s="142" t="s">
        <v>451</v>
      </c>
      <c r="AX6" s="164"/>
      <c r="AY6" s="161"/>
      <c r="AZ6" s="142" t="s">
        <v>451</v>
      </c>
      <c r="BA6" s="142" t="s">
        <v>451</v>
      </c>
      <c r="BB6" s="164"/>
      <c r="BC6" s="161"/>
      <c r="BD6" s="142" t="s">
        <v>451</v>
      </c>
      <c r="BE6" s="142" t="s">
        <v>451</v>
      </c>
      <c r="BF6" s="164"/>
      <c r="BG6" s="161"/>
      <c r="BH6" s="142" t="s">
        <v>451</v>
      </c>
      <c r="BI6" s="142" t="s">
        <v>451</v>
      </c>
      <c r="BJ6" s="164"/>
      <c r="BK6" s="161"/>
      <c r="BL6" s="142" t="s">
        <v>451</v>
      </c>
      <c r="BM6" s="142" t="s">
        <v>451</v>
      </c>
      <c r="BN6" s="164"/>
      <c r="BO6" s="161"/>
      <c r="BP6" s="142" t="s">
        <v>451</v>
      </c>
      <c r="BQ6" s="142" t="s">
        <v>451</v>
      </c>
      <c r="BR6" s="164"/>
      <c r="BS6" s="161"/>
      <c r="BT6" s="142" t="s">
        <v>451</v>
      </c>
      <c r="BU6" s="142" t="s">
        <v>451</v>
      </c>
      <c r="BV6" s="164"/>
      <c r="BW6" s="161"/>
      <c r="BX6" s="142" t="s">
        <v>451</v>
      </c>
      <c r="BY6" s="142" t="s">
        <v>451</v>
      </c>
      <c r="BZ6" s="164"/>
      <c r="CA6" s="161"/>
      <c r="CB6" s="142" t="s">
        <v>451</v>
      </c>
      <c r="CC6" s="142" t="s">
        <v>451</v>
      </c>
      <c r="CD6" s="164"/>
      <c r="CE6" s="161"/>
      <c r="CF6" s="142" t="s">
        <v>451</v>
      </c>
      <c r="CG6" s="142" t="s">
        <v>451</v>
      </c>
      <c r="CH6" s="164"/>
      <c r="CI6" s="161"/>
      <c r="CJ6" s="142" t="s">
        <v>451</v>
      </c>
      <c r="CK6" s="142" t="s">
        <v>451</v>
      </c>
      <c r="CL6" s="164"/>
      <c r="CM6" s="161"/>
      <c r="CN6" s="142" t="s">
        <v>451</v>
      </c>
      <c r="CO6" s="142" t="s">
        <v>451</v>
      </c>
      <c r="CP6" s="164"/>
      <c r="CQ6" s="161"/>
      <c r="CR6" s="142" t="s">
        <v>451</v>
      </c>
      <c r="CS6" s="142" t="s">
        <v>451</v>
      </c>
      <c r="CT6" s="164"/>
      <c r="CU6" s="161"/>
      <c r="CV6" s="142" t="s">
        <v>451</v>
      </c>
      <c r="CW6" s="142" t="s">
        <v>451</v>
      </c>
      <c r="CX6" s="164"/>
      <c r="CY6" s="161"/>
      <c r="CZ6" s="142" t="s">
        <v>451</v>
      </c>
      <c r="DA6" s="142" t="s">
        <v>451</v>
      </c>
      <c r="DB6" s="164"/>
      <c r="DC6" s="161"/>
      <c r="DD6" s="142" t="s">
        <v>451</v>
      </c>
      <c r="DE6" s="142" t="s">
        <v>451</v>
      </c>
      <c r="DF6" s="164"/>
      <c r="DG6" s="161"/>
      <c r="DH6" s="142" t="s">
        <v>451</v>
      </c>
      <c r="DI6" s="142" t="s">
        <v>451</v>
      </c>
      <c r="DJ6" s="164"/>
      <c r="DK6" s="161"/>
      <c r="DL6" s="142" t="s">
        <v>451</v>
      </c>
      <c r="DM6" s="142" t="s">
        <v>451</v>
      </c>
      <c r="DN6" s="164"/>
      <c r="DO6" s="161"/>
      <c r="DP6" s="142" t="s">
        <v>451</v>
      </c>
      <c r="DQ6" s="142" t="s">
        <v>451</v>
      </c>
      <c r="DR6" s="164"/>
      <c r="DS6" s="161"/>
      <c r="DT6" s="142" t="s">
        <v>451</v>
      </c>
      <c r="DU6" s="142" t="s">
        <v>451</v>
      </c>
    </row>
    <row r="7" spans="1:125" s="61" customFormat="1" ht="12" customHeight="1">
      <c r="A7" s="48" t="s">
        <v>452</v>
      </c>
      <c r="B7" s="48">
        <v>41000</v>
      </c>
      <c r="C7" s="48" t="s">
        <v>448</v>
      </c>
      <c r="D7" s="70">
        <f>SUM(D8:D17)</f>
        <v>2464965</v>
      </c>
      <c r="E7" s="70">
        <f>SUM(E8:E17)</f>
        <v>1378728</v>
      </c>
      <c r="F7" s="49">
        <f>COUNTIF(F8:F17,"&lt;&gt;")</f>
        <v>10</v>
      </c>
      <c r="G7" s="49">
        <f>COUNTIF(G8:G17,"&lt;&gt;")</f>
        <v>10</v>
      </c>
      <c r="H7" s="70">
        <f>SUM(H8:H17)</f>
        <v>1231729</v>
      </c>
      <c r="I7" s="70">
        <f>SUM(I8:I17)</f>
        <v>560174</v>
      </c>
      <c r="J7" s="49">
        <f>COUNTIF(J8:J17,"&lt;&gt;")</f>
        <v>10</v>
      </c>
      <c r="K7" s="49">
        <f>COUNTIF(K8:K17,"&lt;&gt;")</f>
        <v>10</v>
      </c>
      <c r="L7" s="70">
        <f>SUM(L8:L17)</f>
        <v>513970</v>
      </c>
      <c r="M7" s="70">
        <f>SUM(M8:M17)</f>
        <v>356920</v>
      </c>
      <c r="N7" s="49">
        <f>COUNTIF(N8:N17,"&lt;&gt;")</f>
        <v>8</v>
      </c>
      <c r="O7" s="49">
        <f>COUNTIF(O8:O17,"&lt;&gt;")</f>
        <v>8</v>
      </c>
      <c r="P7" s="70">
        <f>SUM(P8:P17)</f>
        <v>490710</v>
      </c>
      <c r="Q7" s="70">
        <f>SUM(Q8:Q17)</f>
        <v>162564</v>
      </c>
      <c r="R7" s="49">
        <f>COUNTIF(R8:R17,"&lt;&gt;")</f>
        <v>4</v>
      </c>
      <c r="S7" s="49">
        <f>COUNTIF(S8:S17,"&lt;&gt;")</f>
        <v>4</v>
      </c>
      <c r="T7" s="70">
        <f>SUM(T8:T17)</f>
        <v>39795</v>
      </c>
      <c r="U7" s="70">
        <f>SUM(U8:U17)</f>
        <v>161409</v>
      </c>
      <c r="V7" s="49">
        <f>COUNTIF(V8:V17,"&lt;&gt;")</f>
        <v>3</v>
      </c>
      <c r="W7" s="49">
        <f>COUNTIF(W8:W17,"&lt;&gt;")</f>
        <v>3</v>
      </c>
      <c r="X7" s="70">
        <f>SUM(X8:X17)</f>
        <v>47821</v>
      </c>
      <c r="Y7" s="70">
        <f>SUM(Y8:Y17)</f>
        <v>106104</v>
      </c>
      <c r="Z7" s="49">
        <f>COUNTIF(Z8:Z17,"&lt;&gt;")</f>
        <v>3</v>
      </c>
      <c r="AA7" s="49">
        <f>COUNTIF(AA8:AA17,"&lt;&gt;")</f>
        <v>3</v>
      </c>
      <c r="AB7" s="70">
        <f>SUM(AB8:AB17)</f>
        <v>89221</v>
      </c>
      <c r="AC7" s="70">
        <f>SUM(AC8:AC17)</f>
        <v>31557</v>
      </c>
      <c r="AD7" s="49">
        <f>COUNTIF(AD8:AD17,"&lt;&gt;")</f>
        <v>2</v>
      </c>
      <c r="AE7" s="49">
        <f>COUNTIF(AE8:AE17,"&lt;&gt;")</f>
        <v>2</v>
      </c>
      <c r="AF7" s="70">
        <f>SUM(AF8:AF17)</f>
        <v>36180</v>
      </c>
      <c r="AG7" s="70">
        <f>SUM(AG8:AG17)</f>
        <v>0</v>
      </c>
      <c r="AH7" s="49">
        <f>COUNTIF(AH8:AH17,"&lt;&gt;")</f>
        <v>1</v>
      </c>
      <c r="AI7" s="49">
        <f>COUNTIF(AI8:AI17,"&lt;&gt;")</f>
        <v>1</v>
      </c>
      <c r="AJ7" s="70">
        <f>SUM(AJ8:AJ17)</f>
        <v>10625</v>
      </c>
      <c r="AK7" s="70">
        <f>SUM(AK8:AK17)</f>
        <v>0</v>
      </c>
      <c r="AL7" s="49">
        <f>COUNTIF(AL8:AL17,"&lt;&gt;")</f>
        <v>1</v>
      </c>
      <c r="AM7" s="49">
        <f>COUNTIF(AM8:AM17,"&lt;&gt;")</f>
        <v>1</v>
      </c>
      <c r="AN7" s="70">
        <f>SUM(AN8:AN17)</f>
        <v>4914</v>
      </c>
      <c r="AO7" s="70">
        <f>SUM(AO8:AO17)</f>
        <v>0</v>
      </c>
      <c r="AP7" s="49">
        <f>COUNTIF(AP8:AP17,"&lt;&gt;")</f>
        <v>0</v>
      </c>
      <c r="AQ7" s="49">
        <f>COUNTIF(AQ8:AQ17,"&lt;&gt;")</f>
        <v>0</v>
      </c>
      <c r="AR7" s="70">
        <f>SUM(AR8:AR17)</f>
        <v>0</v>
      </c>
      <c r="AS7" s="70">
        <f>SUM(AS8:AS17)</f>
        <v>0</v>
      </c>
      <c r="AT7" s="49">
        <f>COUNTIF(AT8:AT17,"&lt;&gt;")</f>
        <v>0</v>
      </c>
      <c r="AU7" s="49">
        <f>COUNTIF(AU8:AU17,"&lt;&gt;")</f>
        <v>0</v>
      </c>
      <c r="AV7" s="70">
        <f>SUM(AV8:AV17)</f>
        <v>0</v>
      </c>
      <c r="AW7" s="70">
        <f>SUM(AW8:AW17)</f>
        <v>0</v>
      </c>
      <c r="AX7" s="49">
        <f>COUNTIF(AX8:AX17,"&lt;&gt;")</f>
        <v>0</v>
      </c>
      <c r="AY7" s="49">
        <f>COUNTIF(AY8:AY17,"&lt;&gt;")</f>
        <v>0</v>
      </c>
      <c r="AZ7" s="70">
        <f>SUM(AZ8:AZ17)</f>
        <v>0</v>
      </c>
      <c r="BA7" s="70">
        <f>SUM(BA8:BA17)</f>
        <v>0</v>
      </c>
      <c r="BB7" s="49">
        <f>COUNTIF(BB8:BB17,"&lt;&gt;")</f>
        <v>0</v>
      </c>
      <c r="BC7" s="49">
        <f>COUNTIF(BC8:BC17,"&lt;&gt;")</f>
        <v>0</v>
      </c>
      <c r="BD7" s="70">
        <f>SUM(BD8:BD17)</f>
        <v>0</v>
      </c>
      <c r="BE7" s="70">
        <f>SUM(BE8:BE17)</f>
        <v>0</v>
      </c>
      <c r="BF7" s="49">
        <f>COUNTIF(BF8:BF17,"&lt;&gt;")</f>
        <v>0</v>
      </c>
      <c r="BG7" s="49">
        <f>COUNTIF(BG8:BG17,"&lt;&gt;")</f>
        <v>0</v>
      </c>
      <c r="BH7" s="70">
        <f>SUM(BH8:BH17)</f>
        <v>0</v>
      </c>
      <c r="BI7" s="70">
        <f>SUM(BI8:BI17)</f>
        <v>0</v>
      </c>
      <c r="BJ7" s="49">
        <f>COUNTIF(BJ8:BJ17,"&lt;&gt;")</f>
        <v>0</v>
      </c>
      <c r="BK7" s="49">
        <f>COUNTIF(BK8:BK17,"&lt;&gt;")</f>
        <v>0</v>
      </c>
      <c r="BL7" s="70">
        <f>SUM(BL8:BL17)</f>
        <v>0</v>
      </c>
      <c r="BM7" s="70">
        <f>SUM(BM8:BM17)</f>
        <v>0</v>
      </c>
      <c r="BN7" s="49">
        <f>COUNTIF(BN8:BN17,"&lt;&gt;")</f>
        <v>0</v>
      </c>
      <c r="BO7" s="49">
        <f>COUNTIF(BO8:BO17,"&lt;&gt;")</f>
        <v>0</v>
      </c>
      <c r="BP7" s="70">
        <f>SUM(BP8:BP17)</f>
        <v>0</v>
      </c>
      <c r="BQ7" s="70">
        <f>SUM(BQ8:BQ17)</f>
        <v>0</v>
      </c>
      <c r="BR7" s="49">
        <f>COUNTIF(BR8:BR17,"&lt;&gt;")</f>
        <v>0</v>
      </c>
      <c r="BS7" s="49">
        <f>COUNTIF(BS8:BS17,"&lt;&gt;")</f>
        <v>0</v>
      </c>
      <c r="BT7" s="70">
        <f>SUM(BT8:BT17)</f>
        <v>0</v>
      </c>
      <c r="BU7" s="70">
        <f>SUM(BU8:BU17)</f>
        <v>0</v>
      </c>
      <c r="BV7" s="49">
        <f>COUNTIF(BV8:BV17,"&lt;&gt;")</f>
        <v>0</v>
      </c>
      <c r="BW7" s="49">
        <f>COUNTIF(BW8:BW17,"&lt;&gt;")</f>
        <v>0</v>
      </c>
      <c r="BX7" s="70">
        <f>SUM(BX8:BX17)</f>
        <v>0</v>
      </c>
      <c r="BY7" s="70">
        <f>SUM(BY8:BY17)</f>
        <v>0</v>
      </c>
      <c r="BZ7" s="49">
        <f>COUNTIF(BZ8:BZ17,"&lt;&gt;")</f>
        <v>0</v>
      </c>
      <c r="CA7" s="49">
        <f>COUNTIF(CA8:CA17,"&lt;&gt;")</f>
        <v>0</v>
      </c>
      <c r="CB7" s="70">
        <f>SUM(CB8:CB17)</f>
        <v>0</v>
      </c>
      <c r="CC7" s="70">
        <f>SUM(CC8:CC17)</f>
        <v>0</v>
      </c>
      <c r="CD7" s="49">
        <f>COUNTIF(CD8:CD17,"&lt;&gt;")</f>
        <v>0</v>
      </c>
      <c r="CE7" s="49">
        <f>COUNTIF(CE8:CE17,"&lt;&gt;")</f>
        <v>0</v>
      </c>
      <c r="CF7" s="70">
        <f>SUM(CF8:CF17)</f>
        <v>0</v>
      </c>
      <c r="CG7" s="70">
        <f>SUM(CG8:CG17)</f>
        <v>0</v>
      </c>
      <c r="CH7" s="49">
        <f>COUNTIF(CH8:CH17,"&lt;&gt;")</f>
        <v>0</v>
      </c>
      <c r="CI7" s="49">
        <f>COUNTIF(CI8:CI17,"&lt;&gt;")</f>
        <v>0</v>
      </c>
      <c r="CJ7" s="70">
        <f>SUM(CJ8:CJ17)</f>
        <v>0</v>
      </c>
      <c r="CK7" s="70">
        <f>SUM(CK8:CK17)</f>
        <v>0</v>
      </c>
      <c r="CL7" s="49">
        <f>COUNTIF(CL8:CL17,"&lt;&gt;")</f>
        <v>0</v>
      </c>
      <c r="CM7" s="49">
        <f>COUNTIF(CM8:CM17,"&lt;&gt;")</f>
        <v>0</v>
      </c>
      <c r="CN7" s="70">
        <f>SUM(CN8:CN17)</f>
        <v>0</v>
      </c>
      <c r="CO7" s="70">
        <f>SUM(CO8:CO17)</f>
        <v>0</v>
      </c>
      <c r="CP7" s="49">
        <f>COUNTIF(CP8:CP17,"&lt;&gt;")</f>
        <v>0</v>
      </c>
      <c r="CQ7" s="49">
        <f>COUNTIF(CQ8:CQ17,"&lt;&gt;")</f>
        <v>0</v>
      </c>
      <c r="CR7" s="70">
        <f>SUM(CR8:CR17)</f>
        <v>0</v>
      </c>
      <c r="CS7" s="70">
        <f>SUM(CS8:CS17)</f>
        <v>0</v>
      </c>
      <c r="CT7" s="49">
        <f>COUNTIF(CT8:CT17,"&lt;&gt;")</f>
        <v>0</v>
      </c>
      <c r="CU7" s="49">
        <f>COUNTIF(CU8:CU17,"&lt;&gt;")</f>
        <v>0</v>
      </c>
      <c r="CV7" s="70">
        <f>SUM(CV8:CV17)</f>
        <v>0</v>
      </c>
      <c r="CW7" s="70">
        <f>SUM(CW8:CW17)</f>
        <v>0</v>
      </c>
      <c r="CX7" s="49">
        <f>COUNTIF(CX8:CX17,"&lt;&gt;")</f>
        <v>0</v>
      </c>
      <c r="CY7" s="49">
        <f>COUNTIF(CY8:CY17,"&lt;&gt;")</f>
        <v>0</v>
      </c>
      <c r="CZ7" s="70">
        <f>SUM(CZ8:CZ17)</f>
        <v>0</v>
      </c>
      <c r="DA7" s="70">
        <f>SUM(DA8:DA17)</f>
        <v>0</v>
      </c>
      <c r="DB7" s="49">
        <f>COUNTIF(DB8:DB17,"&lt;&gt;")</f>
        <v>0</v>
      </c>
      <c r="DC7" s="49">
        <f>COUNTIF(DC8:DC17,"&lt;&gt;")</f>
        <v>0</v>
      </c>
      <c r="DD7" s="70">
        <f>SUM(DD8:DD17)</f>
        <v>0</v>
      </c>
      <c r="DE7" s="70">
        <f>SUM(DE8:DE17)</f>
        <v>0</v>
      </c>
      <c r="DF7" s="49">
        <f>COUNTIF(DF8:DF17,"&lt;&gt;")</f>
        <v>0</v>
      </c>
      <c r="DG7" s="49">
        <f>COUNTIF(DG8:DG17,"&lt;&gt;")</f>
        <v>0</v>
      </c>
      <c r="DH7" s="70">
        <f>SUM(DH8:DH17)</f>
        <v>0</v>
      </c>
      <c r="DI7" s="70">
        <f>SUM(DI8:DI17)</f>
        <v>0</v>
      </c>
      <c r="DJ7" s="49">
        <f>COUNTIF(DJ8:DJ17,"&lt;&gt;")</f>
        <v>0</v>
      </c>
      <c r="DK7" s="49">
        <f>COUNTIF(DK8:DK17,"&lt;&gt;")</f>
        <v>0</v>
      </c>
      <c r="DL7" s="70">
        <f>SUM(DL8:DL17)</f>
        <v>0</v>
      </c>
      <c r="DM7" s="70">
        <f>SUM(DM8:DM17)</f>
        <v>0</v>
      </c>
      <c r="DN7" s="49">
        <f>COUNTIF(DN8:DN17,"&lt;&gt;")</f>
        <v>0</v>
      </c>
      <c r="DO7" s="49">
        <f>COUNTIF(DO8:DO17,"&lt;&gt;")</f>
        <v>0</v>
      </c>
      <c r="DP7" s="70">
        <f>SUM(DP8:DP17)</f>
        <v>0</v>
      </c>
      <c r="DQ7" s="70">
        <f>SUM(DQ8:DQ17)</f>
        <v>0</v>
      </c>
      <c r="DR7" s="49">
        <f>COUNTIF(DR8:DR17,"&lt;&gt;")</f>
        <v>0</v>
      </c>
      <c r="DS7" s="49">
        <f>COUNTIF(DS8:DS17,"&lt;&gt;")</f>
        <v>0</v>
      </c>
      <c r="DT7" s="70">
        <f>SUM(DT8:DT17)</f>
        <v>0</v>
      </c>
      <c r="DU7" s="70">
        <f>SUM(DU8:DU17)</f>
        <v>0</v>
      </c>
    </row>
    <row r="8" spans="1:125" s="50" customFormat="1" ht="12" customHeight="1">
      <c r="A8" s="51" t="s">
        <v>452</v>
      </c>
      <c r="B8" s="64" t="s">
        <v>455</v>
      </c>
      <c r="C8" s="51" t="s">
        <v>468</v>
      </c>
      <c r="D8" s="72">
        <f aca="true" t="shared" si="0" ref="D8:D17">SUM(H8,L8,P8,T8,X8,AB8,AF8,AJ8,AN8,AR8,AV8,AZ8,BD8,BH8,BL8,BP8,BT8,BX8,CB8,CF8,CJ8,CN8,CR8,CV8,CZ8,DD8,DH8,DL8,DP8,DT8)</f>
        <v>0</v>
      </c>
      <c r="E8" s="72">
        <f aca="true" t="shared" si="1" ref="E8:E17">SUM(I8,M8,Q8,U8,Y8,AC8,AG8,AK8,AO8,AS8,AW8,BA8,BE8,BI8,BM8,BQ8,BU8,BY8,CC8,CG8,CK8,CO8,CS8,CW8,DA8,DE8,DI8,DM8,DQ8,DU8)</f>
        <v>310000</v>
      </c>
      <c r="F8" s="66" t="s">
        <v>678</v>
      </c>
      <c r="G8" s="52" t="s">
        <v>679</v>
      </c>
      <c r="H8" s="72">
        <v>0</v>
      </c>
      <c r="I8" s="72">
        <v>151171</v>
      </c>
      <c r="J8" s="66" t="s">
        <v>680</v>
      </c>
      <c r="K8" s="52" t="s">
        <v>681</v>
      </c>
      <c r="L8" s="72">
        <v>0</v>
      </c>
      <c r="M8" s="72">
        <v>85148</v>
      </c>
      <c r="N8" s="66" t="s">
        <v>682</v>
      </c>
      <c r="O8" s="52" t="s">
        <v>683</v>
      </c>
      <c r="P8" s="72">
        <v>0</v>
      </c>
      <c r="Q8" s="72">
        <v>73681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452</v>
      </c>
      <c r="B9" s="64" t="s">
        <v>477</v>
      </c>
      <c r="C9" s="51" t="s">
        <v>506</v>
      </c>
      <c r="D9" s="72">
        <f t="shared" si="0"/>
        <v>0</v>
      </c>
      <c r="E9" s="72">
        <f t="shared" si="1"/>
        <v>240000</v>
      </c>
      <c r="F9" s="66" t="s">
        <v>684</v>
      </c>
      <c r="G9" s="52" t="s">
        <v>685</v>
      </c>
      <c r="H9" s="72">
        <v>0</v>
      </c>
      <c r="I9" s="72">
        <v>51718</v>
      </c>
      <c r="J9" s="66" t="s">
        <v>686</v>
      </c>
      <c r="K9" s="52" t="s">
        <v>687</v>
      </c>
      <c r="L9" s="72">
        <v>0</v>
      </c>
      <c r="M9" s="72">
        <v>45108</v>
      </c>
      <c r="N9" s="66" t="s">
        <v>688</v>
      </c>
      <c r="O9" s="52" t="s">
        <v>689</v>
      </c>
      <c r="P9" s="72">
        <v>0</v>
      </c>
      <c r="Q9" s="72">
        <v>31603</v>
      </c>
      <c r="R9" s="66" t="s">
        <v>690</v>
      </c>
      <c r="S9" s="52" t="s">
        <v>691</v>
      </c>
      <c r="T9" s="72">
        <v>0</v>
      </c>
      <c r="U9" s="72">
        <v>111571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452</v>
      </c>
      <c r="B10" s="64" t="s">
        <v>481</v>
      </c>
      <c r="C10" s="51" t="s">
        <v>482</v>
      </c>
      <c r="D10" s="72">
        <f t="shared" si="0"/>
        <v>0</v>
      </c>
      <c r="E10" s="72">
        <f t="shared" si="1"/>
        <v>264954</v>
      </c>
      <c r="F10" s="66" t="s">
        <v>692</v>
      </c>
      <c r="G10" s="52" t="s">
        <v>693</v>
      </c>
      <c r="H10" s="72">
        <v>0</v>
      </c>
      <c r="I10" s="72">
        <v>110910</v>
      </c>
      <c r="J10" s="66" t="s">
        <v>694</v>
      </c>
      <c r="K10" s="52" t="s">
        <v>695</v>
      </c>
      <c r="L10" s="72">
        <v>0</v>
      </c>
      <c r="M10" s="72">
        <v>109691</v>
      </c>
      <c r="N10" s="66" t="s">
        <v>696</v>
      </c>
      <c r="O10" s="52" t="s">
        <v>697</v>
      </c>
      <c r="P10" s="72">
        <v>0</v>
      </c>
      <c r="Q10" s="72">
        <v>44353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452</v>
      </c>
      <c r="B11" s="64" t="s">
        <v>456</v>
      </c>
      <c r="C11" s="51" t="s">
        <v>485</v>
      </c>
      <c r="D11" s="72">
        <f t="shared" si="0"/>
        <v>307000</v>
      </c>
      <c r="E11" s="72">
        <f t="shared" si="1"/>
        <v>0</v>
      </c>
      <c r="F11" s="66" t="s">
        <v>678</v>
      </c>
      <c r="G11" s="52" t="s">
        <v>679</v>
      </c>
      <c r="H11" s="72">
        <v>255793</v>
      </c>
      <c r="I11" s="72">
        <v>0</v>
      </c>
      <c r="J11" s="66" t="s">
        <v>680</v>
      </c>
      <c r="K11" s="52" t="s">
        <v>681</v>
      </c>
      <c r="L11" s="72">
        <v>51207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452</v>
      </c>
      <c r="B12" s="54" t="s">
        <v>478</v>
      </c>
      <c r="C12" s="53" t="s">
        <v>488</v>
      </c>
      <c r="D12" s="74">
        <f t="shared" si="0"/>
        <v>624770</v>
      </c>
      <c r="E12" s="74">
        <f t="shared" si="1"/>
        <v>0</v>
      </c>
      <c r="F12" s="54" t="s">
        <v>684</v>
      </c>
      <c r="G12" s="53" t="s">
        <v>685</v>
      </c>
      <c r="H12" s="74">
        <v>181274</v>
      </c>
      <c r="I12" s="74">
        <v>0</v>
      </c>
      <c r="J12" s="54" t="s">
        <v>692</v>
      </c>
      <c r="K12" s="53" t="s">
        <v>693</v>
      </c>
      <c r="L12" s="74">
        <v>136952</v>
      </c>
      <c r="M12" s="74">
        <v>0</v>
      </c>
      <c r="N12" s="54" t="s">
        <v>694</v>
      </c>
      <c r="O12" s="53" t="s">
        <v>695</v>
      </c>
      <c r="P12" s="74">
        <v>122556</v>
      </c>
      <c r="Q12" s="74">
        <v>0</v>
      </c>
      <c r="R12" s="54" t="s">
        <v>686</v>
      </c>
      <c r="S12" s="53" t="s">
        <v>687</v>
      </c>
      <c r="T12" s="74">
        <v>28007</v>
      </c>
      <c r="U12" s="74">
        <v>0</v>
      </c>
      <c r="V12" s="54" t="s">
        <v>688</v>
      </c>
      <c r="W12" s="53" t="s">
        <v>689</v>
      </c>
      <c r="X12" s="74">
        <v>39106</v>
      </c>
      <c r="Y12" s="74">
        <v>0</v>
      </c>
      <c r="Z12" s="54" t="s">
        <v>690</v>
      </c>
      <c r="AA12" s="53" t="s">
        <v>691</v>
      </c>
      <c r="AB12" s="74">
        <v>85253</v>
      </c>
      <c r="AC12" s="74">
        <v>0</v>
      </c>
      <c r="AD12" s="54" t="s">
        <v>696</v>
      </c>
      <c r="AE12" s="53" t="s">
        <v>697</v>
      </c>
      <c r="AF12" s="74">
        <v>31622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452</v>
      </c>
      <c r="B13" s="54" t="s">
        <v>457</v>
      </c>
      <c r="C13" s="53" t="s">
        <v>458</v>
      </c>
      <c r="D13" s="74">
        <f t="shared" si="0"/>
        <v>412197</v>
      </c>
      <c r="E13" s="74">
        <f t="shared" si="1"/>
        <v>0</v>
      </c>
      <c r="F13" s="54" t="s">
        <v>698</v>
      </c>
      <c r="G13" s="53" t="s">
        <v>699</v>
      </c>
      <c r="H13" s="74">
        <v>103741</v>
      </c>
      <c r="I13" s="74">
        <v>0</v>
      </c>
      <c r="J13" s="54" t="s">
        <v>700</v>
      </c>
      <c r="K13" s="53" t="s">
        <v>701</v>
      </c>
      <c r="L13" s="74">
        <v>212090</v>
      </c>
      <c r="M13" s="74">
        <v>0</v>
      </c>
      <c r="N13" s="54" t="s">
        <v>680</v>
      </c>
      <c r="O13" s="53" t="s">
        <v>681</v>
      </c>
      <c r="P13" s="74">
        <v>96366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452</v>
      </c>
      <c r="B14" s="54" t="s">
        <v>473</v>
      </c>
      <c r="C14" s="53" t="s">
        <v>474</v>
      </c>
      <c r="D14" s="74">
        <f t="shared" si="0"/>
        <v>0</v>
      </c>
      <c r="E14" s="74">
        <f t="shared" si="1"/>
        <v>223544</v>
      </c>
      <c r="F14" s="54" t="s">
        <v>702</v>
      </c>
      <c r="G14" s="53" t="s">
        <v>703</v>
      </c>
      <c r="H14" s="74">
        <v>0</v>
      </c>
      <c r="I14" s="74">
        <v>140963</v>
      </c>
      <c r="J14" s="54" t="s">
        <v>704</v>
      </c>
      <c r="K14" s="53" t="s">
        <v>705</v>
      </c>
      <c r="L14" s="74">
        <v>0</v>
      </c>
      <c r="M14" s="74">
        <v>82581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452</v>
      </c>
      <c r="B15" s="54" t="s">
        <v>459</v>
      </c>
      <c r="C15" s="53" t="s">
        <v>491</v>
      </c>
      <c r="D15" s="74">
        <f t="shared" si="0"/>
        <v>0</v>
      </c>
      <c r="E15" s="74">
        <f t="shared" si="1"/>
        <v>340230</v>
      </c>
      <c r="F15" s="54" t="s">
        <v>700</v>
      </c>
      <c r="G15" s="53" t="s">
        <v>701</v>
      </c>
      <c r="H15" s="74">
        <v>0</v>
      </c>
      <c r="I15" s="74">
        <v>105412</v>
      </c>
      <c r="J15" s="54" t="s">
        <v>698</v>
      </c>
      <c r="K15" s="53" t="s">
        <v>699</v>
      </c>
      <c r="L15" s="74">
        <v>0</v>
      </c>
      <c r="M15" s="74">
        <v>34392</v>
      </c>
      <c r="N15" s="54" t="s">
        <v>680</v>
      </c>
      <c r="O15" s="53" t="s">
        <v>681</v>
      </c>
      <c r="P15" s="74">
        <v>0</v>
      </c>
      <c r="Q15" s="74">
        <v>12927</v>
      </c>
      <c r="R15" s="54" t="s">
        <v>706</v>
      </c>
      <c r="S15" s="53" t="s">
        <v>707</v>
      </c>
      <c r="T15" s="74">
        <v>0</v>
      </c>
      <c r="U15" s="74">
        <v>49838</v>
      </c>
      <c r="V15" s="54" t="s">
        <v>708</v>
      </c>
      <c r="W15" s="53" t="s">
        <v>709</v>
      </c>
      <c r="X15" s="74">
        <v>0</v>
      </c>
      <c r="Y15" s="74">
        <v>106104</v>
      </c>
      <c r="Z15" s="54" t="s">
        <v>710</v>
      </c>
      <c r="AA15" s="53" t="s">
        <v>711</v>
      </c>
      <c r="AB15" s="74">
        <v>0</v>
      </c>
      <c r="AC15" s="74">
        <v>31557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452</v>
      </c>
      <c r="B16" s="54" t="s">
        <v>464</v>
      </c>
      <c r="C16" s="53" t="s">
        <v>465</v>
      </c>
      <c r="D16" s="74">
        <f t="shared" si="0"/>
        <v>1023411</v>
      </c>
      <c r="E16" s="74">
        <f t="shared" si="1"/>
        <v>0</v>
      </c>
      <c r="F16" s="54" t="s">
        <v>712</v>
      </c>
      <c r="G16" s="53" t="s">
        <v>713</v>
      </c>
      <c r="H16" s="74">
        <v>669438</v>
      </c>
      <c r="I16" s="74">
        <v>0</v>
      </c>
      <c r="J16" s="54" t="s">
        <v>710</v>
      </c>
      <c r="K16" s="53" t="s">
        <v>711</v>
      </c>
      <c r="L16" s="74">
        <v>94581</v>
      </c>
      <c r="M16" s="74">
        <v>0</v>
      </c>
      <c r="N16" s="54" t="s">
        <v>708</v>
      </c>
      <c r="O16" s="53" t="s">
        <v>709</v>
      </c>
      <c r="P16" s="74">
        <v>259392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452</v>
      </c>
      <c r="B17" s="54" t="s">
        <v>471</v>
      </c>
      <c r="C17" s="53" t="s">
        <v>472</v>
      </c>
      <c r="D17" s="74">
        <f t="shared" si="0"/>
        <v>97587</v>
      </c>
      <c r="E17" s="74">
        <f t="shared" si="1"/>
        <v>0</v>
      </c>
      <c r="F17" s="54" t="s">
        <v>702</v>
      </c>
      <c r="G17" s="53" t="s">
        <v>703</v>
      </c>
      <c r="H17" s="74">
        <v>21483</v>
      </c>
      <c r="I17" s="74">
        <v>0</v>
      </c>
      <c r="J17" s="54" t="s">
        <v>684</v>
      </c>
      <c r="K17" s="53" t="s">
        <v>685</v>
      </c>
      <c r="L17" s="74">
        <v>19140</v>
      </c>
      <c r="M17" s="74">
        <v>0</v>
      </c>
      <c r="N17" s="54" t="s">
        <v>692</v>
      </c>
      <c r="O17" s="53" t="s">
        <v>693</v>
      </c>
      <c r="P17" s="74">
        <v>12396</v>
      </c>
      <c r="Q17" s="74">
        <v>0</v>
      </c>
      <c r="R17" s="54" t="s">
        <v>694</v>
      </c>
      <c r="S17" s="53" t="s">
        <v>695</v>
      </c>
      <c r="T17" s="74">
        <v>11788</v>
      </c>
      <c r="U17" s="74">
        <v>0</v>
      </c>
      <c r="V17" s="54" t="s">
        <v>704</v>
      </c>
      <c r="W17" s="53" t="s">
        <v>705</v>
      </c>
      <c r="X17" s="74">
        <v>8715</v>
      </c>
      <c r="Y17" s="74">
        <v>0</v>
      </c>
      <c r="Z17" s="54" t="s">
        <v>686</v>
      </c>
      <c r="AA17" s="53" t="s">
        <v>687</v>
      </c>
      <c r="AB17" s="74">
        <v>3968</v>
      </c>
      <c r="AC17" s="74">
        <v>0</v>
      </c>
      <c r="AD17" s="54" t="s">
        <v>688</v>
      </c>
      <c r="AE17" s="53" t="s">
        <v>689</v>
      </c>
      <c r="AF17" s="74">
        <v>4558</v>
      </c>
      <c r="AG17" s="74">
        <v>0</v>
      </c>
      <c r="AH17" s="54" t="s">
        <v>690</v>
      </c>
      <c r="AI17" s="53" t="s">
        <v>691</v>
      </c>
      <c r="AJ17" s="74">
        <v>10625</v>
      </c>
      <c r="AK17" s="74">
        <v>0</v>
      </c>
      <c r="AL17" s="54" t="s">
        <v>696</v>
      </c>
      <c r="AM17" s="53" t="s">
        <v>697</v>
      </c>
      <c r="AN17" s="74">
        <v>4914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549</v>
      </c>
      <c r="D2" s="25" t="s">
        <v>107</v>
      </c>
      <c r="E2" s="144" t="s">
        <v>550</v>
      </c>
      <c r="F2" s="3"/>
      <c r="G2" s="3"/>
      <c r="H2" s="3"/>
      <c r="I2" s="3"/>
      <c r="J2" s="3"/>
      <c r="K2" s="3"/>
      <c r="L2" s="3" t="str">
        <f>LEFT(D2,2)</f>
        <v>41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551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552</v>
      </c>
      <c r="C6" s="192"/>
      <c r="D6" s="193"/>
      <c r="E6" s="13" t="s">
        <v>41</v>
      </c>
      <c r="F6" s="14" t="s">
        <v>43</v>
      </c>
      <c r="H6" s="169" t="s">
        <v>553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554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15540</v>
      </c>
      <c r="F7" s="17">
        <f aca="true" t="shared" si="1" ref="F7:F12">AF14</f>
        <v>0</v>
      </c>
      <c r="H7" s="175" t="s">
        <v>445</v>
      </c>
      <c r="I7" s="175" t="s">
        <v>555</v>
      </c>
      <c r="J7" s="169" t="s">
        <v>85</v>
      </c>
      <c r="K7" s="171"/>
      <c r="L7" s="17">
        <f aca="true" t="shared" si="2" ref="L7:L12">AF21</f>
        <v>2273</v>
      </c>
      <c r="M7" s="17">
        <f aca="true" t="shared" si="3" ref="M7:M12">AF42</f>
        <v>0</v>
      </c>
      <c r="AC7" s="15" t="s">
        <v>77</v>
      </c>
      <c r="AD7" s="41" t="s">
        <v>556</v>
      </c>
      <c r="AE7" s="40" t="s">
        <v>557</v>
      </c>
      <c r="AF7" s="36">
        <f aca="true" ca="1" t="shared" si="4" ref="AF7:AF38">IF(AF$2=0,INDIRECT("'"&amp;AD7&amp;"'!"&amp;AE7&amp;$AI$2),0)</f>
        <v>15540</v>
      </c>
      <c r="AG7" s="40"/>
      <c r="AH7" s="122" t="str">
        <f>+'廃棄物事業経費（歳入）'!B7</f>
        <v>41000</v>
      </c>
      <c r="AI7" s="2">
        <v>7</v>
      </c>
      <c r="AK7" s="26" t="s">
        <v>558</v>
      </c>
      <c r="AL7" s="28" t="s">
        <v>7</v>
      </c>
    </row>
    <row r="8" spans="2:38" ht="19.5" customHeight="1">
      <c r="B8" s="187" t="s">
        <v>559</v>
      </c>
      <c r="C8" s="189"/>
      <c r="D8" s="189"/>
      <c r="E8" s="17">
        <f t="shared" si="0"/>
        <v>125004</v>
      </c>
      <c r="F8" s="17">
        <f t="shared" si="1"/>
        <v>40000</v>
      </c>
      <c r="H8" s="178"/>
      <c r="I8" s="178"/>
      <c r="J8" s="169" t="s">
        <v>87</v>
      </c>
      <c r="K8" s="182"/>
      <c r="L8" s="17">
        <f t="shared" si="2"/>
        <v>378</v>
      </c>
      <c r="M8" s="17">
        <f t="shared" si="3"/>
        <v>0</v>
      </c>
      <c r="AC8" s="15" t="s">
        <v>559</v>
      </c>
      <c r="AD8" s="41" t="s">
        <v>556</v>
      </c>
      <c r="AE8" s="40" t="s">
        <v>560</v>
      </c>
      <c r="AF8" s="36">
        <f ca="1" t="shared" si="4"/>
        <v>125004</v>
      </c>
      <c r="AG8" s="40"/>
      <c r="AH8" s="122" t="str">
        <f>+'廃棄物事業経費（歳入）'!B8</f>
        <v>41201</v>
      </c>
      <c r="AI8" s="2">
        <v>8</v>
      </c>
      <c r="AK8" s="26" t="s">
        <v>561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0</v>
      </c>
      <c r="M9" s="17">
        <f t="shared" si="3"/>
        <v>0</v>
      </c>
      <c r="AC9" s="15" t="s">
        <v>80</v>
      </c>
      <c r="AD9" s="41" t="s">
        <v>556</v>
      </c>
      <c r="AE9" s="40" t="s">
        <v>562</v>
      </c>
      <c r="AF9" s="36">
        <f ca="1" t="shared" si="4"/>
        <v>0</v>
      </c>
      <c r="AG9" s="40"/>
      <c r="AH9" s="122" t="str">
        <f>+'廃棄物事業経費（歳入）'!B9</f>
        <v>41202</v>
      </c>
      <c r="AI9" s="2">
        <v>9</v>
      </c>
      <c r="AK9" s="26" t="s">
        <v>563</v>
      </c>
      <c r="AL9" s="28" t="s">
        <v>9</v>
      </c>
    </row>
    <row r="10" spans="2:38" ht="19.5" customHeight="1">
      <c r="B10" s="187" t="s">
        <v>564</v>
      </c>
      <c r="C10" s="189"/>
      <c r="D10" s="189"/>
      <c r="E10" s="17">
        <f t="shared" si="0"/>
        <v>1865438</v>
      </c>
      <c r="F10" s="17">
        <f t="shared" si="1"/>
        <v>244884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0</v>
      </c>
      <c r="AC10" s="15" t="s">
        <v>564</v>
      </c>
      <c r="AD10" s="41" t="s">
        <v>556</v>
      </c>
      <c r="AE10" s="40" t="s">
        <v>565</v>
      </c>
      <c r="AF10" s="36">
        <f ca="1" t="shared" si="4"/>
        <v>1865438</v>
      </c>
      <c r="AG10" s="40"/>
      <c r="AH10" s="122" t="str">
        <f>+'廃棄物事業経費（歳入）'!B10</f>
        <v>41203</v>
      </c>
      <c r="AI10" s="2">
        <v>10</v>
      </c>
      <c r="AK10" s="26" t="s">
        <v>566</v>
      </c>
      <c r="AL10" s="28" t="s">
        <v>10</v>
      </c>
    </row>
    <row r="11" spans="2:38" ht="19.5" customHeight="1">
      <c r="B11" s="187" t="s">
        <v>567</v>
      </c>
      <c r="C11" s="189"/>
      <c r="D11" s="189"/>
      <c r="E11" s="17">
        <f t="shared" si="0"/>
        <v>2464965</v>
      </c>
      <c r="F11" s="17">
        <f t="shared" si="1"/>
        <v>1378728</v>
      </c>
      <c r="H11" s="178"/>
      <c r="I11" s="190" t="s">
        <v>57</v>
      </c>
      <c r="J11" s="190"/>
      <c r="K11" s="190"/>
      <c r="L11" s="17">
        <f t="shared" si="2"/>
        <v>62420</v>
      </c>
      <c r="M11" s="17">
        <f t="shared" si="3"/>
        <v>0</v>
      </c>
      <c r="AC11" s="15" t="s">
        <v>567</v>
      </c>
      <c r="AD11" s="41" t="s">
        <v>556</v>
      </c>
      <c r="AE11" s="40" t="s">
        <v>568</v>
      </c>
      <c r="AF11" s="36">
        <f ca="1" t="shared" si="4"/>
        <v>2464965</v>
      </c>
      <c r="AG11" s="40"/>
      <c r="AH11" s="122" t="str">
        <f>+'廃棄物事業経費（歳入）'!B11</f>
        <v>41204</v>
      </c>
      <c r="AI11" s="2">
        <v>11</v>
      </c>
      <c r="AK11" s="26" t="s">
        <v>569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279240</v>
      </c>
      <c r="F12" s="17">
        <f t="shared" si="1"/>
        <v>370952</v>
      </c>
      <c r="H12" s="178"/>
      <c r="I12" s="190" t="s">
        <v>570</v>
      </c>
      <c r="J12" s="190"/>
      <c r="K12" s="190"/>
      <c r="L12" s="17">
        <f t="shared" si="2"/>
        <v>216294</v>
      </c>
      <c r="M12" s="17">
        <f t="shared" si="3"/>
        <v>0</v>
      </c>
      <c r="AC12" s="15" t="s">
        <v>0</v>
      </c>
      <c r="AD12" s="41" t="s">
        <v>556</v>
      </c>
      <c r="AE12" s="40" t="s">
        <v>571</v>
      </c>
      <c r="AF12" s="36">
        <f ca="1" t="shared" si="4"/>
        <v>279240</v>
      </c>
      <c r="AG12" s="40"/>
      <c r="AH12" s="122" t="str">
        <f>+'廃棄物事業経費（歳入）'!B12</f>
        <v>41205</v>
      </c>
      <c r="AI12" s="2">
        <v>12</v>
      </c>
      <c r="AK12" s="26" t="s">
        <v>572</v>
      </c>
      <c r="AL12" s="28" t="s">
        <v>12</v>
      </c>
    </row>
    <row r="13" spans="2:38" ht="19.5" customHeight="1">
      <c r="B13" s="183" t="s">
        <v>573</v>
      </c>
      <c r="C13" s="191"/>
      <c r="D13" s="191"/>
      <c r="E13" s="18">
        <f>SUM(E7:E12)</f>
        <v>4750187</v>
      </c>
      <c r="F13" s="18">
        <f>SUM(F7:F12)</f>
        <v>2034564</v>
      </c>
      <c r="H13" s="178"/>
      <c r="I13" s="172" t="s">
        <v>449</v>
      </c>
      <c r="J13" s="173"/>
      <c r="K13" s="174"/>
      <c r="L13" s="19">
        <f>SUM(L7:L12)</f>
        <v>281365</v>
      </c>
      <c r="M13" s="19">
        <f>SUM(M7:M12)</f>
        <v>0</v>
      </c>
      <c r="AC13" s="15" t="s">
        <v>54</v>
      </c>
      <c r="AD13" s="41" t="s">
        <v>556</v>
      </c>
      <c r="AE13" s="40" t="s">
        <v>574</v>
      </c>
      <c r="AF13" s="36">
        <f ca="1" t="shared" si="4"/>
        <v>8106375</v>
      </c>
      <c r="AG13" s="40"/>
      <c r="AH13" s="122" t="str">
        <f>+'廃棄物事業経費（歳入）'!B13</f>
        <v>41206</v>
      </c>
      <c r="AI13" s="2">
        <v>13</v>
      </c>
      <c r="AK13" s="26" t="s">
        <v>575</v>
      </c>
      <c r="AL13" s="28" t="s">
        <v>13</v>
      </c>
    </row>
    <row r="14" spans="2:38" ht="19.5" customHeight="1">
      <c r="B14" s="20"/>
      <c r="C14" s="185" t="s">
        <v>576</v>
      </c>
      <c r="D14" s="186"/>
      <c r="E14" s="22">
        <f>E13-E11</f>
        <v>2285222</v>
      </c>
      <c r="F14" s="22">
        <f>F13-F11</f>
        <v>655836</v>
      </c>
      <c r="H14" s="179"/>
      <c r="I14" s="20"/>
      <c r="J14" s="24"/>
      <c r="K14" s="21" t="s">
        <v>576</v>
      </c>
      <c r="L14" s="23">
        <f>L13-L12</f>
        <v>65071</v>
      </c>
      <c r="M14" s="23">
        <f>M13-M12</f>
        <v>0</v>
      </c>
      <c r="AC14" s="15" t="s">
        <v>77</v>
      </c>
      <c r="AD14" s="41" t="s">
        <v>556</v>
      </c>
      <c r="AE14" s="40" t="s">
        <v>577</v>
      </c>
      <c r="AF14" s="36">
        <f ca="1" t="shared" si="4"/>
        <v>0</v>
      </c>
      <c r="AG14" s="40"/>
      <c r="AH14" s="122" t="str">
        <f>+'廃棄物事業経費（歳入）'!B14</f>
        <v>41207</v>
      </c>
      <c r="AI14" s="2">
        <v>14</v>
      </c>
      <c r="AK14" s="26" t="s">
        <v>578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8106375</v>
      </c>
      <c r="F15" s="17">
        <f>AF20</f>
        <v>2232398</v>
      </c>
      <c r="H15" s="175" t="s">
        <v>579</v>
      </c>
      <c r="I15" s="175" t="s">
        <v>580</v>
      </c>
      <c r="J15" s="16" t="s">
        <v>91</v>
      </c>
      <c r="K15" s="27"/>
      <c r="L15" s="17">
        <f aca="true" t="shared" si="5" ref="L15:L28">AF27</f>
        <v>778339</v>
      </c>
      <c r="M15" s="17">
        <f aca="true" t="shared" si="6" ref="M15:M28">AF48</f>
        <v>449607</v>
      </c>
      <c r="AC15" s="15" t="s">
        <v>559</v>
      </c>
      <c r="AD15" s="41" t="s">
        <v>556</v>
      </c>
      <c r="AE15" s="40" t="s">
        <v>581</v>
      </c>
      <c r="AF15" s="36">
        <f ca="1" t="shared" si="4"/>
        <v>40000</v>
      </c>
      <c r="AG15" s="40"/>
      <c r="AH15" s="122" t="str">
        <f>+'廃棄物事業経費（歳入）'!B15</f>
        <v>41208</v>
      </c>
      <c r="AI15" s="2">
        <v>15</v>
      </c>
      <c r="AK15" s="26" t="s">
        <v>582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12856562</v>
      </c>
      <c r="F16" s="18">
        <f>SUM(F13,F15)</f>
        <v>4266962</v>
      </c>
      <c r="H16" s="176"/>
      <c r="I16" s="178"/>
      <c r="J16" s="178" t="s">
        <v>583</v>
      </c>
      <c r="K16" s="13" t="s">
        <v>93</v>
      </c>
      <c r="L16" s="17">
        <f t="shared" si="5"/>
        <v>717893</v>
      </c>
      <c r="M16" s="17">
        <f t="shared" si="6"/>
        <v>0</v>
      </c>
      <c r="AC16" s="15" t="s">
        <v>80</v>
      </c>
      <c r="AD16" s="41" t="s">
        <v>556</v>
      </c>
      <c r="AE16" s="40" t="s">
        <v>584</v>
      </c>
      <c r="AF16" s="36">
        <f ca="1" t="shared" si="4"/>
        <v>0</v>
      </c>
      <c r="AG16" s="40"/>
      <c r="AH16" s="122" t="str">
        <f>+'廃棄物事業経費（歳入）'!B16</f>
        <v>41209</v>
      </c>
      <c r="AI16" s="2">
        <v>16</v>
      </c>
      <c r="AK16" s="26" t="s">
        <v>585</v>
      </c>
      <c r="AL16" s="28" t="s">
        <v>16</v>
      </c>
    </row>
    <row r="17" spans="2:38" ht="19.5" customHeight="1">
      <c r="B17" s="20"/>
      <c r="C17" s="185" t="s">
        <v>576</v>
      </c>
      <c r="D17" s="186"/>
      <c r="E17" s="22">
        <f>SUM(E14:E15)</f>
        <v>10391597</v>
      </c>
      <c r="F17" s="22">
        <f>SUM(F14:F15)</f>
        <v>2888234</v>
      </c>
      <c r="H17" s="176"/>
      <c r="I17" s="178"/>
      <c r="J17" s="178"/>
      <c r="K17" s="13" t="s">
        <v>95</v>
      </c>
      <c r="L17" s="17">
        <f t="shared" si="5"/>
        <v>319155</v>
      </c>
      <c r="M17" s="17">
        <f t="shared" si="6"/>
        <v>98671</v>
      </c>
      <c r="AC17" s="15" t="s">
        <v>564</v>
      </c>
      <c r="AD17" s="41" t="s">
        <v>556</v>
      </c>
      <c r="AE17" s="40" t="s">
        <v>586</v>
      </c>
      <c r="AF17" s="36">
        <f ca="1" t="shared" si="4"/>
        <v>244884</v>
      </c>
      <c r="AG17" s="40"/>
      <c r="AH17" s="122" t="str">
        <f>+'廃棄物事業経費（歳入）'!B17</f>
        <v>41210</v>
      </c>
      <c r="AI17" s="2">
        <v>17</v>
      </c>
      <c r="AK17" s="26" t="s">
        <v>587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24577</v>
      </c>
      <c r="M18" s="17">
        <f t="shared" si="6"/>
        <v>0</v>
      </c>
      <c r="AC18" s="15" t="s">
        <v>567</v>
      </c>
      <c r="AD18" s="41" t="s">
        <v>556</v>
      </c>
      <c r="AE18" s="40" t="s">
        <v>588</v>
      </c>
      <c r="AF18" s="36">
        <f ca="1" t="shared" si="4"/>
        <v>1378728</v>
      </c>
      <c r="AG18" s="40"/>
      <c r="AH18" s="122" t="str">
        <f>+'廃棄物事業経費（歳入）'!B18</f>
        <v>41327</v>
      </c>
      <c r="AI18" s="2">
        <v>18</v>
      </c>
      <c r="AK18" s="26" t="s">
        <v>589</v>
      </c>
      <c r="AL18" s="28" t="s">
        <v>18</v>
      </c>
    </row>
    <row r="19" spans="8:38" ht="19.5" customHeight="1">
      <c r="H19" s="176"/>
      <c r="I19" s="175" t="s">
        <v>590</v>
      </c>
      <c r="J19" s="169" t="s">
        <v>99</v>
      </c>
      <c r="K19" s="171"/>
      <c r="L19" s="17">
        <f t="shared" si="5"/>
        <v>53506</v>
      </c>
      <c r="M19" s="17">
        <f t="shared" si="6"/>
        <v>1827</v>
      </c>
      <c r="AC19" s="15" t="s">
        <v>0</v>
      </c>
      <c r="AD19" s="41" t="s">
        <v>556</v>
      </c>
      <c r="AE19" s="40" t="s">
        <v>591</v>
      </c>
      <c r="AF19" s="36">
        <f ca="1" t="shared" si="4"/>
        <v>370952</v>
      </c>
      <c r="AG19" s="40"/>
      <c r="AH19" s="122" t="str">
        <f>+'廃棄物事業経費（歳入）'!B19</f>
        <v>41341</v>
      </c>
      <c r="AI19" s="2">
        <v>19</v>
      </c>
      <c r="AK19" s="26" t="s">
        <v>592</v>
      </c>
      <c r="AL19" s="28" t="s">
        <v>19</v>
      </c>
    </row>
    <row r="20" spans="2:38" ht="19.5" customHeight="1">
      <c r="B20" s="187" t="s">
        <v>593</v>
      </c>
      <c r="C20" s="188"/>
      <c r="D20" s="188"/>
      <c r="E20" s="29">
        <f>E11</f>
        <v>2464965</v>
      </c>
      <c r="F20" s="29">
        <f>F11</f>
        <v>1378728</v>
      </c>
      <c r="H20" s="176"/>
      <c r="I20" s="178"/>
      <c r="J20" s="169" t="s">
        <v>101</v>
      </c>
      <c r="K20" s="171"/>
      <c r="L20" s="17">
        <f t="shared" si="5"/>
        <v>1654356</v>
      </c>
      <c r="M20" s="17">
        <f t="shared" si="6"/>
        <v>1381200</v>
      </c>
      <c r="AC20" s="15" t="s">
        <v>54</v>
      </c>
      <c r="AD20" s="41" t="s">
        <v>556</v>
      </c>
      <c r="AE20" s="40" t="s">
        <v>594</v>
      </c>
      <c r="AF20" s="36">
        <f ca="1" t="shared" si="4"/>
        <v>2232398</v>
      </c>
      <c r="AG20" s="40"/>
      <c r="AH20" s="122" t="str">
        <f>+'廃棄物事業経費（歳入）'!B20</f>
        <v>41345</v>
      </c>
      <c r="AI20" s="2">
        <v>20</v>
      </c>
      <c r="AK20" s="26" t="s">
        <v>595</v>
      </c>
      <c r="AL20" s="28" t="s">
        <v>20</v>
      </c>
    </row>
    <row r="21" spans="2:38" ht="19.5" customHeight="1">
      <c r="B21" s="187" t="s">
        <v>596</v>
      </c>
      <c r="C21" s="187"/>
      <c r="D21" s="187"/>
      <c r="E21" s="29">
        <f>L12+L27</f>
        <v>2690677</v>
      </c>
      <c r="F21" s="29">
        <f>M12+M27</f>
        <v>1389573</v>
      </c>
      <c r="H21" s="176"/>
      <c r="I21" s="179"/>
      <c r="J21" s="169" t="s">
        <v>103</v>
      </c>
      <c r="K21" s="171"/>
      <c r="L21" s="17">
        <f t="shared" si="5"/>
        <v>183672</v>
      </c>
      <c r="M21" s="17">
        <f t="shared" si="6"/>
        <v>668</v>
      </c>
      <c r="AB21" s="28" t="s">
        <v>41</v>
      </c>
      <c r="AC21" s="15" t="s">
        <v>597</v>
      </c>
      <c r="AD21" s="41" t="s">
        <v>598</v>
      </c>
      <c r="AE21" s="40" t="s">
        <v>557</v>
      </c>
      <c r="AF21" s="36">
        <f ca="1" t="shared" si="4"/>
        <v>2273</v>
      </c>
      <c r="AG21" s="40"/>
      <c r="AH21" s="122" t="str">
        <f>+'廃棄物事業経費（歳入）'!B21</f>
        <v>41346</v>
      </c>
      <c r="AI21" s="2">
        <v>21</v>
      </c>
      <c r="AK21" s="26" t="s">
        <v>599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105179</v>
      </c>
      <c r="M22" s="17">
        <f t="shared" si="6"/>
        <v>0</v>
      </c>
      <c r="AB22" s="28" t="s">
        <v>41</v>
      </c>
      <c r="AC22" s="15" t="s">
        <v>600</v>
      </c>
      <c r="AD22" s="41" t="s">
        <v>598</v>
      </c>
      <c r="AE22" s="40" t="s">
        <v>560</v>
      </c>
      <c r="AF22" s="36">
        <f ca="1" t="shared" si="4"/>
        <v>378</v>
      </c>
      <c r="AH22" s="122" t="str">
        <f>+'廃棄物事業経費（歳入）'!B22</f>
        <v>41387</v>
      </c>
      <c r="AI22" s="2">
        <v>22</v>
      </c>
      <c r="AK22" s="26" t="s">
        <v>601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602</v>
      </c>
      <c r="J23" s="172" t="s">
        <v>99</v>
      </c>
      <c r="K23" s="174"/>
      <c r="L23" s="17">
        <f t="shared" si="5"/>
        <v>1899811</v>
      </c>
      <c r="M23" s="17">
        <f t="shared" si="6"/>
        <v>351214</v>
      </c>
      <c r="AB23" s="28" t="s">
        <v>41</v>
      </c>
      <c r="AC23" s="1" t="s">
        <v>603</v>
      </c>
      <c r="AD23" s="41" t="s">
        <v>598</v>
      </c>
      <c r="AE23" s="35" t="s">
        <v>562</v>
      </c>
      <c r="AF23" s="36">
        <f ca="1" t="shared" si="4"/>
        <v>0</v>
      </c>
      <c r="AH23" s="122" t="str">
        <f>+'廃棄物事業経費（歳入）'!B23</f>
        <v>41401</v>
      </c>
      <c r="AI23" s="2">
        <v>23</v>
      </c>
      <c r="AK23" s="26" t="s">
        <v>604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3061629</v>
      </c>
      <c r="M24" s="17">
        <f t="shared" si="6"/>
        <v>366022</v>
      </c>
      <c r="AB24" s="28" t="s">
        <v>41</v>
      </c>
      <c r="AC24" s="15" t="s">
        <v>0</v>
      </c>
      <c r="AD24" s="41" t="s">
        <v>598</v>
      </c>
      <c r="AE24" s="40" t="s">
        <v>565</v>
      </c>
      <c r="AF24" s="36">
        <f ca="1" t="shared" si="4"/>
        <v>0</v>
      </c>
      <c r="AH24" s="122" t="str">
        <f>+'廃棄物事業経費（歳入）'!B24</f>
        <v>41423</v>
      </c>
      <c r="AI24" s="2">
        <v>24</v>
      </c>
      <c r="AK24" s="26" t="s">
        <v>605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97775</v>
      </c>
      <c r="M25" s="17">
        <f t="shared" si="6"/>
        <v>12754</v>
      </c>
      <c r="AB25" s="28" t="s">
        <v>41</v>
      </c>
      <c r="AC25" s="15" t="s">
        <v>57</v>
      </c>
      <c r="AD25" s="41" t="s">
        <v>598</v>
      </c>
      <c r="AE25" s="40" t="s">
        <v>568</v>
      </c>
      <c r="AF25" s="36">
        <f ca="1" t="shared" si="4"/>
        <v>62420</v>
      </c>
      <c r="AH25" s="122" t="str">
        <f>+'廃棄物事業経費（歳入）'!B25</f>
        <v>41424</v>
      </c>
      <c r="AI25" s="2">
        <v>25</v>
      </c>
      <c r="AK25" s="26" t="s">
        <v>606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77076</v>
      </c>
      <c r="M26" s="17">
        <f t="shared" si="6"/>
        <v>25331</v>
      </c>
      <c r="AB26" s="28" t="s">
        <v>41</v>
      </c>
      <c r="AC26" s="1" t="s">
        <v>570</v>
      </c>
      <c r="AD26" s="41" t="s">
        <v>598</v>
      </c>
      <c r="AE26" s="35" t="s">
        <v>571</v>
      </c>
      <c r="AF26" s="36">
        <f ca="1" t="shared" si="4"/>
        <v>216294</v>
      </c>
      <c r="AH26" s="122" t="str">
        <f>+'廃棄物事業経費（歳入）'!B26</f>
        <v>41425</v>
      </c>
      <c r="AI26" s="2">
        <v>26</v>
      </c>
      <c r="AK26" s="26" t="s">
        <v>607</v>
      </c>
      <c r="AL26" s="28" t="s">
        <v>26</v>
      </c>
    </row>
    <row r="27" spans="8:38" ht="19.5" customHeight="1">
      <c r="H27" s="176"/>
      <c r="I27" s="169" t="s">
        <v>570</v>
      </c>
      <c r="J27" s="170"/>
      <c r="K27" s="171"/>
      <c r="L27" s="17">
        <f t="shared" si="5"/>
        <v>2474383</v>
      </c>
      <c r="M27" s="17">
        <f t="shared" si="6"/>
        <v>1389573</v>
      </c>
      <c r="AB27" s="28" t="s">
        <v>41</v>
      </c>
      <c r="AC27" s="1" t="s">
        <v>608</v>
      </c>
      <c r="AD27" s="41" t="s">
        <v>598</v>
      </c>
      <c r="AE27" s="35" t="s">
        <v>609</v>
      </c>
      <c r="AF27" s="36">
        <f ca="1" t="shared" si="4"/>
        <v>778339</v>
      </c>
      <c r="AH27" s="122" t="str">
        <f>+'廃棄物事業経費（歳入）'!B27</f>
        <v>41441</v>
      </c>
      <c r="AI27" s="2">
        <v>27</v>
      </c>
      <c r="AK27" s="26" t="s">
        <v>610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10322</v>
      </c>
      <c r="M28" s="17">
        <f t="shared" si="6"/>
        <v>0</v>
      </c>
      <c r="AB28" s="28" t="s">
        <v>41</v>
      </c>
      <c r="AC28" s="1" t="s">
        <v>611</v>
      </c>
      <c r="AD28" s="41" t="s">
        <v>598</v>
      </c>
      <c r="AE28" s="35" t="s">
        <v>577</v>
      </c>
      <c r="AF28" s="36">
        <f ca="1" t="shared" si="4"/>
        <v>717893</v>
      </c>
      <c r="AH28" s="122" t="str">
        <f>+'廃棄物事業経費（歳入）'!B28</f>
        <v>41812</v>
      </c>
      <c r="AI28" s="2">
        <v>28</v>
      </c>
      <c r="AK28" s="26" t="s">
        <v>612</v>
      </c>
      <c r="AL28" s="28" t="s">
        <v>28</v>
      </c>
    </row>
    <row r="29" spans="8:38" ht="19.5" customHeight="1">
      <c r="H29" s="176"/>
      <c r="I29" s="172" t="s">
        <v>449</v>
      </c>
      <c r="J29" s="173"/>
      <c r="K29" s="174"/>
      <c r="L29" s="19">
        <f>SUM(L15:L28)</f>
        <v>11457673</v>
      </c>
      <c r="M29" s="19">
        <f>SUM(M15:M28)</f>
        <v>4076867</v>
      </c>
      <c r="AB29" s="28" t="s">
        <v>41</v>
      </c>
      <c r="AC29" s="1" t="s">
        <v>613</v>
      </c>
      <c r="AD29" s="41" t="s">
        <v>598</v>
      </c>
      <c r="AE29" s="35" t="s">
        <v>581</v>
      </c>
      <c r="AF29" s="36">
        <f ca="1" t="shared" si="4"/>
        <v>319155</v>
      </c>
      <c r="AH29" s="122" t="str">
        <f>+'廃棄物事業経費（歳入）'!B29</f>
        <v>41813</v>
      </c>
      <c r="AI29" s="2">
        <v>29</v>
      </c>
      <c r="AK29" s="26" t="s">
        <v>614</v>
      </c>
      <c r="AL29" s="28" t="s">
        <v>29</v>
      </c>
    </row>
    <row r="30" spans="8:38" ht="19.5" customHeight="1">
      <c r="H30" s="177"/>
      <c r="I30" s="20"/>
      <c r="J30" s="24"/>
      <c r="K30" s="21" t="s">
        <v>576</v>
      </c>
      <c r="L30" s="23">
        <f>L29-L27</f>
        <v>8983290</v>
      </c>
      <c r="M30" s="23">
        <f>M29-M27</f>
        <v>2687294</v>
      </c>
      <c r="AB30" s="28" t="s">
        <v>41</v>
      </c>
      <c r="AC30" s="1" t="s">
        <v>615</v>
      </c>
      <c r="AD30" s="41" t="s">
        <v>598</v>
      </c>
      <c r="AE30" s="35" t="s">
        <v>584</v>
      </c>
      <c r="AF30" s="36">
        <f ca="1" t="shared" si="4"/>
        <v>24577</v>
      </c>
      <c r="AH30" s="122" t="str">
        <f>+'廃棄物事業経費（歳入）'!B30</f>
        <v>41814</v>
      </c>
      <c r="AI30" s="2">
        <v>30</v>
      </c>
      <c r="AK30" s="26" t="s">
        <v>616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1117524</v>
      </c>
      <c r="M31" s="17">
        <f>AF62</f>
        <v>190095</v>
      </c>
      <c r="AB31" s="28" t="s">
        <v>41</v>
      </c>
      <c r="AC31" s="1" t="s">
        <v>617</v>
      </c>
      <c r="AD31" s="41" t="s">
        <v>598</v>
      </c>
      <c r="AE31" s="35" t="s">
        <v>588</v>
      </c>
      <c r="AF31" s="36">
        <f ca="1" t="shared" si="4"/>
        <v>53506</v>
      </c>
      <c r="AH31" s="122" t="str">
        <f>+'廃棄物事業経費（歳入）'!B31</f>
        <v>41819</v>
      </c>
      <c r="AI31" s="2">
        <v>31</v>
      </c>
      <c r="AK31" s="26" t="s">
        <v>618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12856562</v>
      </c>
      <c r="M32" s="19">
        <f>SUM(M13,M29,M31)</f>
        <v>4266962</v>
      </c>
      <c r="AB32" s="28" t="s">
        <v>41</v>
      </c>
      <c r="AC32" s="1" t="s">
        <v>619</v>
      </c>
      <c r="AD32" s="41" t="s">
        <v>598</v>
      </c>
      <c r="AE32" s="35" t="s">
        <v>591</v>
      </c>
      <c r="AF32" s="36">
        <f ca="1" t="shared" si="4"/>
        <v>1654356</v>
      </c>
      <c r="AH32" s="122" t="str">
        <f>+'廃棄物事業経費（歳入）'!B32</f>
        <v>41830</v>
      </c>
      <c r="AI32" s="2">
        <v>32</v>
      </c>
      <c r="AK32" s="26" t="s">
        <v>620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576</v>
      </c>
      <c r="L33" s="23">
        <f>SUM(L14,L30,L31)</f>
        <v>10165885</v>
      </c>
      <c r="M33" s="23">
        <f>SUM(M14,M30,M31)</f>
        <v>2877389</v>
      </c>
      <c r="AB33" s="28" t="s">
        <v>41</v>
      </c>
      <c r="AC33" s="1" t="s">
        <v>621</v>
      </c>
      <c r="AD33" s="41" t="s">
        <v>598</v>
      </c>
      <c r="AE33" s="35" t="s">
        <v>594</v>
      </c>
      <c r="AF33" s="36">
        <f ca="1" t="shared" si="4"/>
        <v>183672</v>
      </c>
      <c r="AH33" s="122" t="str">
        <f>+'廃棄物事業経費（歳入）'!B33</f>
        <v>41840</v>
      </c>
      <c r="AI33" s="2">
        <v>33</v>
      </c>
      <c r="AK33" s="26" t="s">
        <v>622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598</v>
      </c>
      <c r="AE34" s="35" t="s">
        <v>623</v>
      </c>
      <c r="AF34" s="36">
        <f ca="1" t="shared" si="4"/>
        <v>105179</v>
      </c>
      <c r="AH34" s="122" t="str">
        <f>+'廃棄物事業経費（歳入）'!B34</f>
        <v>41851</v>
      </c>
      <c r="AI34" s="2">
        <v>34</v>
      </c>
      <c r="AK34" s="26" t="s">
        <v>624</v>
      </c>
      <c r="AL34" s="28" t="s">
        <v>34</v>
      </c>
    </row>
    <row r="35" spans="28:35" ht="14.25" hidden="1">
      <c r="AB35" s="28" t="s">
        <v>41</v>
      </c>
      <c r="AC35" s="1" t="s">
        <v>625</v>
      </c>
      <c r="AD35" s="41" t="s">
        <v>598</v>
      </c>
      <c r="AE35" s="35" t="s">
        <v>626</v>
      </c>
      <c r="AF35" s="36">
        <f ca="1" t="shared" si="4"/>
        <v>1899811</v>
      </c>
      <c r="AH35" s="122" t="str">
        <f>+'廃棄物事業経費（歳入）'!B35</f>
        <v>41857</v>
      </c>
      <c r="AI35" s="2">
        <v>35</v>
      </c>
    </row>
    <row r="36" spans="28:35" ht="14.25" hidden="1">
      <c r="AB36" s="28" t="s">
        <v>41</v>
      </c>
      <c r="AC36" s="1" t="s">
        <v>627</v>
      </c>
      <c r="AD36" s="41" t="s">
        <v>598</v>
      </c>
      <c r="AE36" s="35" t="s">
        <v>628</v>
      </c>
      <c r="AF36" s="36">
        <f ca="1" t="shared" si="4"/>
        <v>3061629</v>
      </c>
      <c r="AH36" s="122" t="str">
        <f>+'廃棄物事業経費（歳入）'!B36</f>
        <v>41858</v>
      </c>
      <c r="AI36" s="2">
        <v>36</v>
      </c>
    </row>
    <row r="37" spans="28:35" ht="14.25" hidden="1">
      <c r="AB37" s="28" t="s">
        <v>41</v>
      </c>
      <c r="AC37" s="1" t="s">
        <v>629</v>
      </c>
      <c r="AD37" s="41" t="s">
        <v>598</v>
      </c>
      <c r="AE37" s="35" t="s">
        <v>630</v>
      </c>
      <c r="AF37" s="36">
        <f ca="1" t="shared" si="4"/>
        <v>97775</v>
      </c>
      <c r="AH37" s="122" t="str">
        <f>+'廃棄物事業経費（歳入）'!B37</f>
        <v>41861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598</v>
      </c>
      <c r="AE38" s="35" t="s">
        <v>631</v>
      </c>
      <c r="AF38" s="35">
        <f ca="1" t="shared" si="4"/>
        <v>77076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570</v>
      </c>
      <c r="AD39" s="41" t="s">
        <v>598</v>
      </c>
      <c r="AE39" s="35" t="s">
        <v>632</v>
      </c>
      <c r="AF39" s="35">
        <f aca="true" ca="1" t="shared" si="7" ref="AF39:AF70">IF(AF$2=0,INDIRECT("'"&amp;AD39&amp;"'!"&amp;AE39&amp;$AI$2),0)</f>
        <v>2474383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598</v>
      </c>
      <c r="AE40" s="35" t="s">
        <v>633</v>
      </c>
      <c r="AF40" s="35">
        <f ca="1" t="shared" si="7"/>
        <v>10322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598</v>
      </c>
      <c r="AE41" s="35" t="s">
        <v>634</v>
      </c>
      <c r="AF41" s="35">
        <f ca="1" t="shared" si="7"/>
        <v>1117524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597</v>
      </c>
      <c r="AD42" s="41" t="s">
        <v>598</v>
      </c>
      <c r="AE42" s="35" t="s">
        <v>635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600</v>
      </c>
      <c r="AD43" s="41" t="s">
        <v>598</v>
      </c>
      <c r="AE43" s="35" t="s">
        <v>636</v>
      </c>
      <c r="AF43" s="35">
        <f ca="1" t="shared" si="7"/>
        <v>0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603</v>
      </c>
      <c r="AD44" s="41" t="s">
        <v>598</v>
      </c>
      <c r="AE44" s="35" t="s">
        <v>637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598</v>
      </c>
      <c r="AE45" s="35" t="s">
        <v>638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598</v>
      </c>
      <c r="AE46" s="35" t="s">
        <v>639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570</v>
      </c>
      <c r="AD47" s="41" t="s">
        <v>598</v>
      </c>
      <c r="AE47" s="35" t="s">
        <v>640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608</v>
      </c>
      <c r="AD48" s="41" t="s">
        <v>598</v>
      </c>
      <c r="AE48" s="35" t="s">
        <v>641</v>
      </c>
      <c r="AF48" s="35">
        <f ca="1" t="shared" si="7"/>
        <v>449607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611</v>
      </c>
      <c r="AD49" s="41" t="s">
        <v>598</v>
      </c>
      <c r="AE49" s="35" t="s">
        <v>642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613</v>
      </c>
      <c r="AD50" s="41" t="s">
        <v>598</v>
      </c>
      <c r="AE50" s="35" t="s">
        <v>643</v>
      </c>
      <c r="AF50" s="35">
        <f ca="1" t="shared" si="7"/>
        <v>98671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615</v>
      </c>
      <c r="AD51" s="41" t="s">
        <v>598</v>
      </c>
      <c r="AE51" s="35" t="s">
        <v>644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617</v>
      </c>
      <c r="AD52" s="41" t="s">
        <v>598</v>
      </c>
      <c r="AE52" s="35" t="s">
        <v>645</v>
      </c>
      <c r="AF52" s="35">
        <f ca="1" t="shared" si="7"/>
        <v>1827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619</v>
      </c>
      <c r="AD53" s="41" t="s">
        <v>598</v>
      </c>
      <c r="AE53" s="35" t="s">
        <v>646</v>
      </c>
      <c r="AF53" s="35">
        <f ca="1" t="shared" si="7"/>
        <v>1381200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621</v>
      </c>
      <c r="AD54" s="41" t="s">
        <v>598</v>
      </c>
      <c r="AE54" s="35" t="s">
        <v>647</v>
      </c>
      <c r="AF54" s="35">
        <f ca="1" t="shared" si="7"/>
        <v>668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598</v>
      </c>
      <c r="AE55" s="35" t="s">
        <v>648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625</v>
      </c>
      <c r="AD56" s="41" t="s">
        <v>598</v>
      </c>
      <c r="AE56" s="35" t="s">
        <v>649</v>
      </c>
      <c r="AF56" s="35">
        <f ca="1" t="shared" si="7"/>
        <v>351214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627</v>
      </c>
      <c r="AD57" s="41" t="s">
        <v>598</v>
      </c>
      <c r="AE57" s="35" t="s">
        <v>650</v>
      </c>
      <c r="AF57" s="35">
        <f ca="1" t="shared" si="7"/>
        <v>366022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629</v>
      </c>
      <c r="AD58" s="41" t="s">
        <v>598</v>
      </c>
      <c r="AE58" s="35" t="s">
        <v>651</v>
      </c>
      <c r="AF58" s="35">
        <f ca="1" t="shared" si="7"/>
        <v>12754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598</v>
      </c>
      <c r="AE59" s="35" t="s">
        <v>652</v>
      </c>
      <c r="AF59" s="35">
        <f ca="1" t="shared" si="7"/>
        <v>25331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570</v>
      </c>
      <c r="AD60" s="41" t="s">
        <v>598</v>
      </c>
      <c r="AE60" s="35" t="s">
        <v>653</v>
      </c>
      <c r="AF60" s="35">
        <f ca="1" t="shared" si="7"/>
        <v>1389573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598</v>
      </c>
      <c r="AE61" s="35" t="s">
        <v>654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598</v>
      </c>
      <c r="AE62" s="35" t="s">
        <v>655</v>
      </c>
      <c r="AF62" s="35">
        <f ca="1" t="shared" si="7"/>
        <v>190095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2011-03-29T14:35:45Z</dcterms:modified>
  <cp:category/>
  <cp:version/>
  <cp:contentType/>
  <cp:contentStatus/>
</cp:coreProperties>
</file>