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'組合分担金内訳'!$2:$30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'廃棄物事業経費（市町村）'!$2:$30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<sst xmlns="http://schemas.openxmlformats.org/spreadsheetml/2006/main" count="2026" uniqueCount="724">
  <si>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</si>
  <si>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</si>
  <si>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</si>
  <si>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</si>
  <si>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</si>
  <si>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</si>
  <si>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</si>
  <si>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</si>
  <si>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</si>
  <si>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</si>
  <si>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</si>
  <si>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</si>
  <si>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</si>
  <si>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</si>
  <si>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</si>
  <si>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</si>
  <si>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</si>
  <si>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</si>
  <si>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</si>
  <si>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</si>
  <si>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</si>
  <si>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</si>
  <si>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</si>
  <si>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</si>
  <si>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</si>
  <si>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</si>
  <si>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</si>
  <si>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</si>
  <si>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</si>
  <si>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</si>
  <si>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</si>
  <si>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</si>
  <si>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</si>
  <si>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</si>
  <si>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</si>
  <si>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</si>
  <si>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</si>
  <si>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</si>
  <si>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</si>
  <si>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</si>
  <si>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</si>
  <si>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</si>
  <si>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</si>
  <si>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</si>
  <si>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</si>
  <si>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</si>
  <si>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</si>
  <si>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</si>
  <si>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</si>
  <si>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</si>
  <si>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</si>
  <si>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</si>
  <si>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</si>
  <si>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</si>
  <si>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</si>
  <si>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</si>
  <si>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</si>
  <si>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</si>
  <si>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</si>
  <si>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</si>
  <si>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</si>
  <si>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</si>
  <si>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</si>
  <si>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</si>
  <si>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</si>
  <si>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</si>
  <si>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</si>
  <si>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</si>
  <si>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</si>
  <si>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</si>
  <si>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</si>
  <si>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</si>
  <si>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</si>
  <si>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</si>
  <si>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</si>
  <si>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</si>
  <si>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</si>
  <si>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</si>
  <si>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</si>
  <si>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</si>
  <si>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</si>
  <si>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</si>
  <si>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</si>
  <si>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</si>
  <si>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</si>
  <si>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</si>
  <si>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</si>
  <si>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</si>
  <si>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</si>
  <si>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</si>
  <si>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</si>
  <si>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</si>
  <si>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</si>
  <si>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</si>
  <si>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</si>
  <si>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</si>
  <si>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</si>
  <si>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</si>
  <si>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</si>
  <si>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</si>
  <si>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</si>
  <si>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</si>
  <si>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</si>
  <si>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</si>
  <si>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</si>
  <si>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</si>
  <si>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</si>
  <si>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広島県</t>
  </si>
  <si>
    <t>34000</t>
  </si>
  <si>
    <t>34000</t>
  </si>
  <si>
    <t>-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</si>
  <si>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</si>
  <si>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</si>
  <si>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</si>
  <si>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</si>
  <si>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</si>
  <si>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</si>
  <si>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</si>
  <si>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</si>
  <si>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</si>
  <si>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</si>
  <si>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</si>
  <si>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</si>
  <si>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</si>
  <si>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</si>
  <si>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</si>
  <si>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</si>
  <si>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</si>
  <si>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</si>
  <si>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</si>
  <si>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</si>
  <si>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</si>
  <si>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</si>
  <si>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</si>
  <si>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</si>
  <si>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</si>
  <si>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</si>
  <si>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</si>
  <si>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</si>
  <si>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</si>
  <si>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</si>
  <si>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</si>
  <si>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</si>
  <si>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</si>
  <si>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</si>
  <si>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</si>
  <si>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</si>
  <si>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</si>
  <si>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</si>
  <si>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</si>
  <si>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</si>
  <si>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</si>
  <si>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</si>
  <si>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</si>
  <si>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</si>
  <si>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</si>
  <si>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</si>
  <si>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</si>
  <si>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</si>
  <si>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</si>
  <si>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</si>
  <si>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</si>
  <si>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</si>
  <si>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</si>
  <si>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</si>
  <si>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</si>
  <si>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</si>
  <si>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</si>
  <si>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</si>
  <si>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</si>
  <si>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</si>
  <si>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</si>
  <si>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</si>
  <si>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</si>
  <si>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</si>
  <si>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</si>
  <si>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</si>
  <si>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</si>
  <si>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</si>
  <si>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</si>
  <si>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</si>
  <si>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</si>
  <si>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</si>
  <si>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</si>
  <si>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</si>
  <si>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</si>
  <si>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</si>
  <si>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</si>
  <si>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</si>
  <si>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</si>
  <si>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</si>
  <si>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</si>
  <si>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</si>
  <si>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</si>
  <si>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</si>
  <si>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</si>
  <si>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</si>
  <si>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</si>
  <si>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</si>
  <si>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</si>
  <si>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</si>
  <si>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</si>
  <si>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</si>
  <si>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</si>
  <si>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</si>
  <si>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</si>
  <si>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</si>
  <si>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</si>
  <si>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</si>
  <si>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</si>
  <si>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</si>
  <si>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</si>
  <si>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</si>
  <si>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</si>
  <si>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</si>
  <si>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</si>
  <si>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</si>
  <si>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</si>
  <si>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</si>
  <si>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</si>
  <si>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</si>
  <si>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</si>
  <si>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</si>
  <si>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</si>
  <si>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</si>
  <si>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</si>
  <si>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</si>
  <si>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</si>
  <si>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</si>
  <si>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</si>
  <si>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</si>
  <si>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</si>
  <si>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</si>
  <si>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</si>
  <si>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</si>
  <si>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</si>
  <si>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</si>
  <si>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</si>
  <si>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広島県</t>
  </si>
  <si>
    <t>34000</t>
  </si>
  <si>
    <t>-</t>
  </si>
  <si>
    <t>広島県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</si>
  <si>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</si>
  <si>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</si>
  <si>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</si>
  <si>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</si>
  <si>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</si>
  <si>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</si>
  <si>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34848</t>
  </si>
  <si>
    <t>甲双衛生組合</t>
  </si>
  <si>
    <t>34871</t>
  </si>
  <si>
    <t>竹原広域行政組合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</si>
  <si>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</si>
  <si>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</si>
  <si>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</si>
  <si>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</si>
  <si>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</si>
  <si>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</si>
  <si>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</si>
  <si>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</si>
  <si>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</si>
  <si>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</si>
  <si>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</si>
  <si>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</si>
  <si>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</si>
  <si>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</si>
  <si>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</si>
  <si>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</si>
  <si>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</si>
  <si>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</si>
  <si>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</si>
  <si>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</si>
  <si>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</si>
  <si>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</si>
  <si>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</si>
  <si>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</si>
  <si>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</si>
  <si>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</si>
  <si>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</si>
  <si>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</si>
  <si>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</si>
  <si>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</si>
  <si>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</si>
  <si>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</si>
  <si>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</si>
  <si>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</si>
  <si>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</si>
  <si>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</si>
  <si>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</si>
  <si>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</si>
  <si>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</si>
  <si>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</si>
  <si>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</si>
  <si>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</si>
  <si>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</si>
  <si>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</si>
  <si>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</si>
  <si>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</si>
  <si>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</si>
  <si>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</si>
  <si>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</si>
  <si>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</si>
  <si>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</si>
  <si>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</si>
  <si>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</si>
  <si>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</si>
  <si>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</si>
  <si>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</si>
  <si>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</si>
  <si>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</si>
  <si>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</si>
  <si>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</si>
  <si>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</si>
  <si>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</si>
  <si>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広島県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</si>
  <si>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</si>
  <si>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</si>
  <si>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</si>
  <si>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</si>
  <si>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</si>
  <si>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</si>
  <si>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</si>
  <si>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</si>
  <si>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</si>
  <si>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</si>
  <si>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</si>
  <si>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</si>
  <si>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</si>
  <si>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</si>
  <si>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</si>
  <si>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</si>
  <si>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</si>
  <si>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</si>
  <si>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34848</t>
  </si>
  <si>
    <t>甲双衛生組合</t>
  </si>
  <si>
    <t>34871</t>
  </si>
  <si>
    <t>竹原広域行政組合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</si>
  <si>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</si>
  <si>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</si>
  <si>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</si>
  <si>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</si>
  <si>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</si>
  <si>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</si>
  <si>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</si>
  <si>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</si>
  <si>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</si>
  <si>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</si>
  <si>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</si>
  <si>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</si>
  <si>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</si>
  <si>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</si>
  <si>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</si>
  <si>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</si>
  <si>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</si>
  <si>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</si>
  <si>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</si>
  <si>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</si>
  <si>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</si>
  <si>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</si>
  <si>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</si>
  <si>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</si>
  <si>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</si>
  <si>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</si>
  <si>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</si>
  <si>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</si>
  <si>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</si>
  <si>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</si>
  <si>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</si>
  <si>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</si>
  <si>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</si>
  <si>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</si>
  <si>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</si>
  <si>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</si>
  <si>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</si>
  <si>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</si>
  <si>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</si>
  <si>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</si>
  <si>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</si>
  <si>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</si>
  <si>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</si>
  <si>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</si>
  <si>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</si>
  <si>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</si>
  <si>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</si>
  <si>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</si>
  <si>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</si>
  <si>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</si>
  <si>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</si>
  <si>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</si>
  <si>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</si>
  <si>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</si>
  <si>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</si>
  <si>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</si>
  <si>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</si>
  <si>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</si>
  <si>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</si>
  <si>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</si>
  <si>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</si>
  <si>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</si>
  <si>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</si>
  <si>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</si>
  <si>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</si>
  <si>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</si>
  <si>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</si>
  <si>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</si>
  <si>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</si>
  <si>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</si>
  <si>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</si>
  <si>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</si>
  <si>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</si>
  <si>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</si>
  <si>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</si>
  <si>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</si>
  <si>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</si>
  <si>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</si>
  <si>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</si>
  <si>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</si>
  <si>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</si>
  <si>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</si>
  <si>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</si>
  <si>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</si>
  <si>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</si>
  <si>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</si>
  <si>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</si>
  <si>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</si>
  <si>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</si>
  <si>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</si>
  <si>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</si>
  <si>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34848</t>
  </si>
  <si>
    <t>甲双衛生組合</t>
  </si>
  <si>
    <t>34871</t>
  </si>
  <si>
    <t>竹原広域行政組合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</si>
  <si>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</si>
  <si>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</si>
  <si>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</si>
  <si>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</si>
  <si>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</si>
  <si>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</si>
  <si>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</si>
  <si>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</si>
  <si>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</si>
  <si>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</si>
  <si>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</si>
  <si>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</si>
  <si>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</si>
  <si>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</si>
  <si>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</si>
  <si>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</si>
  <si>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</si>
  <si>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</si>
  <si>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</si>
  <si>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</si>
  <si>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</si>
  <si>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</si>
  <si>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</si>
  <si>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</si>
  <si>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</si>
  <si>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</si>
  <si>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</si>
  <si>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</si>
  <si>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</si>
  <si>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</si>
  <si>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</si>
  <si>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</si>
  <si>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</si>
  <si>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</si>
  <si>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</si>
  <si>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</si>
  <si>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</si>
  <si>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</si>
  <si>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</si>
  <si>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</si>
  <si>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</si>
  <si>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</si>
  <si>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</si>
  <si>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</si>
  <si>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</si>
  <si>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</si>
  <si>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</si>
  <si>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</si>
  <si>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</si>
  <si>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</si>
  <si>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</si>
  <si>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</si>
  <si>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</si>
  <si>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</si>
  <si>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</si>
  <si>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</si>
  <si>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</si>
  <si>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</si>
  <si>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</si>
  <si>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</si>
  <si>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</si>
  <si>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</si>
  <si>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</si>
  <si>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</si>
  <si>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</si>
  <si>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</si>
  <si>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</si>
  <si>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</si>
  <si>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</si>
  <si>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</si>
  <si>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</si>
  <si>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</si>
  <si>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</si>
  <si>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</si>
  <si>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</si>
  <si>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</si>
  <si>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</si>
  <si>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</si>
  <si>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</si>
  <si>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</si>
  <si>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</si>
  <si>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</si>
  <si>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</si>
  <si>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</si>
  <si>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</si>
  <si>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</si>
  <si>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</si>
  <si>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</si>
  <si>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</si>
  <si>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</si>
  <si>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</si>
  <si>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</si>
  <si>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</si>
  <si>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</si>
  <si>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</si>
  <si>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</si>
  <si>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</si>
  <si>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</si>
  <si>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</si>
  <si>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</si>
  <si>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</si>
  <si>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</si>
  <si>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</si>
  <si>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</si>
  <si>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</si>
  <si>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</si>
  <si>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</si>
  <si>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</si>
  <si>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</si>
  <si>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</si>
  <si>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</si>
  <si>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</si>
  <si>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し尿</t>
  </si>
  <si>
    <t>市区町村
コード</t>
  </si>
  <si>
    <t>市区町村名</t>
  </si>
  <si>
    <t>市区町村
コード</t>
  </si>
  <si>
    <t>（千円）</t>
  </si>
  <si>
    <t>広島県</t>
  </si>
  <si>
    <t>合計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</si>
  <si>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</si>
  <si>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</si>
  <si>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</si>
  <si>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</si>
  <si>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</si>
  <si>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</si>
  <si>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34848</t>
  </si>
  <si>
    <t>甲双衛生組合</t>
  </si>
  <si>
    <t>34871</t>
  </si>
  <si>
    <t>竹原広域行政組合</t>
  </si>
  <si>
    <t>34876</t>
  </si>
  <si>
    <t>三原広域市町村圏事務組合</t>
  </si>
  <si>
    <t>34908</t>
  </si>
  <si>
    <t>芸北広域環境施設組合</t>
  </si>
  <si>
    <t>34918</t>
  </si>
  <si>
    <t>広島中央環境衛生組合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</si>
  <si>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</si>
  <si>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</si>
  <si>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</si>
  <si>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</si>
  <si>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</si>
  <si>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</si>
  <si>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</si>
  <si>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</si>
  <si>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</si>
  <si>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</si>
  <si>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</si>
  <si>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</si>
  <si>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</si>
  <si>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</si>
  <si>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</si>
  <si>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</si>
  <si>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</si>
  <si>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</si>
  <si>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</si>
  <si>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</si>
  <si>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</si>
  <si>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</si>
  <si>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</si>
  <si>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</si>
  <si>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</si>
  <si>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</si>
  <si>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</si>
  <si>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</si>
  <si>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</si>
  <si>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</si>
  <si>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</si>
  <si>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</si>
  <si>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</si>
  <si>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</si>
  <si>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</si>
  <si>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</si>
  <si>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</si>
  <si>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</si>
  <si>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</si>
  <si>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</si>
  <si>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</si>
  <si>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</si>
  <si>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</si>
  <si>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</si>
  <si>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</si>
  <si>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</si>
  <si>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</si>
  <si>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</si>
  <si>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</si>
  <si>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</si>
  <si>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</si>
  <si>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</si>
  <si>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</si>
  <si>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</si>
  <si>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</si>
  <si>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</si>
  <si>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</si>
  <si>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</si>
  <si>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</si>
  <si>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</si>
  <si>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</si>
  <si>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</si>
  <si>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</si>
  <si>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</si>
  <si>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</si>
  <si>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</si>
  <si>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</si>
  <si>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</si>
  <si>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</si>
  <si>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</si>
  <si>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</si>
  <si>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</si>
  <si>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</si>
  <si>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</si>
  <si>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</si>
  <si>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</si>
  <si>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</si>
  <si>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</si>
  <si>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</si>
  <si>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</si>
  <si>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</si>
  <si>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</si>
  <si>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</si>
  <si>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</si>
  <si>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</si>
  <si>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</si>
  <si>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</si>
  <si>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</si>
  <si>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</si>
  <si>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</si>
  <si>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</si>
  <si>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</si>
  <si>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</si>
  <si>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</si>
  <si>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</si>
  <si>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</si>
  <si>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</si>
  <si>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</si>
  <si>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</si>
  <si>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</si>
  <si>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</si>
  <si>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</si>
  <si>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</si>
  <si>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</si>
  <si>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</si>
  <si>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</si>
  <si>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</si>
  <si>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34839</t>
  </si>
  <si>
    <t>安芸地区衛生施設管理組合</t>
  </si>
  <si>
    <t>34918</t>
  </si>
  <si>
    <t>広島中央環境衛生組合</t>
  </si>
  <si>
    <t>34871</t>
  </si>
  <si>
    <t>竹原広域行政組合</t>
  </si>
  <si>
    <t>34876</t>
  </si>
  <si>
    <t>三原広域市町村圏事務組合</t>
  </si>
  <si>
    <t>34845</t>
  </si>
  <si>
    <t>甲世衛生組合</t>
  </si>
  <si>
    <t>34848</t>
  </si>
  <si>
    <t>甲双衛生組合</t>
  </si>
  <si>
    <t>34908</t>
  </si>
  <si>
    <t>芸北広域環境施設組合</t>
  </si>
  <si>
    <t>34842</t>
  </si>
  <si>
    <t>山県郡西部衛生組合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</si>
  <si>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</si>
  <si>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</si>
  <si>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</si>
  <si>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</si>
  <si>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</si>
  <si>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</si>
  <si>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</si>
  <si>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</si>
  <si>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34100</t>
  </si>
  <si>
    <t>広島市</t>
  </si>
  <si>
    <t>34368</t>
  </si>
  <si>
    <t>安芸太田町</t>
  </si>
  <si>
    <t>34369</t>
  </si>
  <si>
    <t>北広島町</t>
  </si>
  <si>
    <t>34462</t>
  </si>
  <si>
    <t>世羅町</t>
  </si>
  <si>
    <t>34204</t>
  </si>
  <si>
    <t>三原市</t>
  </si>
  <si>
    <t>34205</t>
  </si>
  <si>
    <t>尾道市</t>
  </si>
  <si>
    <t>34209</t>
  </si>
  <si>
    <t>三次市</t>
  </si>
  <si>
    <t>34208</t>
  </si>
  <si>
    <t>府中市</t>
  </si>
  <si>
    <t>34210</t>
  </si>
  <si>
    <t>庄原市</t>
  </si>
  <si>
    <t>34203</t>
  </si>
  <si>
    <t>竹原市</t>
  </si>
  <si>
    <t>34212</t>
  </si>
  <si>
    <t>東広島市</t>
  </si>
  <si>
    <t>34431</t>
  </si>
  <si>
    <t>大崎上島町</t>
  </si>
  <si>
    <t>34214</t>
  </si>
  <si>
    <t>安芸高田市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</si>
</sst>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39</v>
      </c>
      <c r="B2" s="148" t="s">
        <v>40</v>
      </c>
      <c r="C2" s="151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9"/>
      <c r="B4" s="149"/>
      <c r="C4" s="152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6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6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6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7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7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7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SUM(D8:D30)</f>
        <v>36618601</v>
      </c>
      <c r="E7" s="70">
        <f t="shared" si="0"/>
        <v>7884706</v>
      </c>
      <c r="F7" s="70">
        <f t="shared" si="0"/>
        <v>502234</v>
      </c>
      <c r="G7" s="70">
        <f t="shared" si="0"/>
        <v>54794</v>
      </c>
      <c r="H7" s="70">
        <f t="shared" si="0"/>
        <v>1001100</v>
      </c>
      <c r="I7" s="70">
        <f t="shared" si="0"/>
        <v>4641114</v>
      </c>
      <c r="J7" s="71" t="s">
        <v>110</v>
      </c>
      <c r="K7" s="70">
        <f aca="true" t="shared" si="1" ref="K7:R7">SUM(K8:K30)</f>
        <v>1685464</v>
      </c>
      <c r="L7" s="70">
        <f t="shared" si="1"/>
        <v>28733895</v>
      </c>
      <c r="M7" s="70">
        <f t="shared" si="1"/>
        <v>7986837</v>
      </c>
      <c r="N7" s="70">
        <f t="shared" si="1"/>
        <v>1956171</v>
      </c>
      <c r="O7" s="70">
        <f t="shared" si="1"/>
        <v>524411</v>
      </c>
      <c r="P7" s="70">
        <f t="shared" si="1"/>
        <v>114792</v>
      </c>
      <c r="Q7" s="70">
        <f t="shared" si="1"/>
        <v>670850</v>
      </c>
      <c r="R7" s="70">
        <f t="shared" si="1"/>
        <v>637466</v>
      </c>
      <c r="S7" s="71" t="s">
        <v>110</v>
      </c>
      <c r="T7" s="70">
        <f aca="true" t="shared" si="2" ref="T7:AA7">SUM(T8:T30)</f>
        <v>8652</v>
      </c>
      <c r="U7" s="70">
        <f t="shared" si="2"/>
        <v>6030666</v>
      </c>
      <c r="V7" s="70">
        <f t="shared" si="2"/>
        <v>44605438</v>
      </c>
      <c r="W7" s="70">
        <f t="shared" si="2"/>
        <v>9840877</v>
      </c>
      <c r="X7" s="70">
        <f t="shared" si="2"/>
        <v>1026645</v>
      </c>
      <c r="Y7" s="70">
        <f t="shared" si="2"/>
        <v>169586</v>
      </c>
      <c r="Z7" s="70">
        <f t="shared" si="2"/>
        <v>1671950</v>
      </c>
      <c r="AA7" s="70">
        <f t="shared" si="2"/>
        <v>5278580</v>
      </c>
      <c r="AB7" s="71" t="s">
        <v>110</v>
      </c>
      <c r="AC7" s="70">
        <f aca="true" t="shared" si="3" ref="AC7:BH7">SUM(AC8:AC30)</f>
        <v>1694116</v>
      </c>
      <c r="AD7" s="70">
        <f t="shared" si="3"/>
        <v>34764561</v>
      </c>
      <c r="AE7" s="70">
        <f t="shared" si="3"/>
        <v>1217414</v>
      </c>
      <c r="AF7" s="70">
        <f t="shared" si="3"/>
        <v>1021577</v>
      </c>
      <c r="AG7" s="70">
        <f t="shared" si="3"/>
        <v>35816</v>
      </c>
      <c r="AH7" s="70">
        <f t="shared" si="3"/>
        <v>158645</v>
      </c>
      <c r="AI7" s="70">
        <f t="shared" si="3"/>
        <v>555997</v>
      </c>
      <c r="AJ7" s="70">
        <f t="shared" si="3"/>
        <v>271119</v>
      </c>
      <c r="AK7" s="70">
        <f t="shared" si="3"/>
        <v>195837</v>
      </c>
      <c r="AL7" s="70">
        <f t="shared" si="3"/>
        <v>88277</v>
      </c>
      <c r="AM7" s="70">
        <f t="shared" si="3"/>
        <v>31711799</v>
      </c>
      <c r="AN7" s="70">
        <f t="shared" si="3"/>
        <v>8435533</v>
      </c>
      <c r="AO7" s="70">
        <f t="shared" si="3"/>
        <v>1929890</v>
      </c>
      <c r="AP7" s="70">
        <f t="shared" si="3"/>
        <v>5371140</v>
      </c>
      <c r="AQ7" s="70">
        <f t="shared" si="3"/>
        <v>923541</v>
      </c>
      <c r="AR7" s="70">
        <f t="shared" si="3"/>
        <v>210962</v>
      </c>
      <c r="AS7" s="70">
        <f t="shared" si="3"/>
        <v>6473273</v>
      </c>
      <c r="AT7" s="70">
        <f t="shared" si="3"/>
        <v>487562</v>
      </c>
      <c r="AU7" s="70">
        <f t="shared" si="3"/>
        <v>5507327</v>
      </c>
      <c r="AV7" s="70">
        <f t="shared" si="3"/>
        <v>478384</v>
      </c>
      <c r="AW7" s="70">
        <f t="shared" si="3"/>
        <v>199717</v>
      </c>
      <c r="AX7" s="70">
        <f t="shared" si="3"/>
        <v>16594108</v>
      </c>
      <c r="AY7" s="70">
        <f t="shared" si="3"/>
        <v>6499257</v>
      </c>
      <c r="AZ7" s="70">
        <f t="shared" si="3"/>
        <v>9252744</v>
      </c>
      <c r="BA7" s="70">
        <f t="shared" si="3"/>
        <v>498613</v>
      </c>
      <c r="BB7" s="70">
        <f t="shared" si="3"/>
        <v>343494</v>
      </c>
      <c r="BC7" s="70">
        <f t="shared" si="3"/>
        <v>2534490</v>
      </c>
      <c r="BD7" s="70">
        <f t="shared" si="3"/>
        <v>9168</v>
      </c>
      <c r="BE7" s="70">
        <f t="shared" si="3"/>
        <v>1066621</v>
      </c>
      <c r="BF7" s="70">
        <f t="shared" si="3"/>
        <v>33995834</v>
      </c>
      <c r="BG7" s="70">
        <f t="shared" si="3"/>
        <v>2048279</v>
      </c>
      <c r="BH7" s="70">
        <f t="shared" si="3"/>
        <v>2001673</v>
      </c>
      <c r="BI7" s="70">
        <f aca="true" t="shared" si="4" ref="BI7:CN7">SUM(BI8:BI30)</f>
        <v>1281</v>
      </c>
      <c r="BJ7" s="70">
        <f t="shared" si="4"/>
        <v>2000392</v>
      </c>
      <c r="BK7" s="70">
        <f t="shared" si="4"/>
        <v>0</v>
      </c>
      <c r="BL7" s="70">
        <f t="shared" si="4"/>
        <v>0</v>
      </c>
      <c r="BM7" s="70">
        <f t="shared" si="4"/>
        <v>46606</v>
      </c>
      <c r="BN7" s="70">
        <f t="shared" si="4"/>
        <v>184800</v>
      </c>
      <c r="BO7" s="70">
        <f t="shared" si="4"/>
        <v>4545391</v>
      </c>
      <c r="BP7" s="70">
        <f t="shared" si="4"/>
        <v>1022297</v>
      </c>
      <c r="BQ7" s="70">
        <f t="shared" si="4"/>
        <v>467129</v>
      </c>
      <c r="BR7" s="70">
        <f t="shared" si="4"/>
        <v>219935</v>
      </c>
      <c r="BS7" s="70">
        <f t="shared" si="4"/>
        <v>330846</v>
      </c>
      <c r="BT7" s="70">
        <f t="shared" si="4"/>
        <v>4387</v>
      </c>
      <c r="BU7" s="70">
        <f t="shared" si="4"/>
        <v>1584544</v>
      </c>
      <c r="BV7" s="70">
        <f t="shared" si="4"/>
        <v>110675</v>
      </c>
      <c r="BW7" s="70">
        <f t="shared" si="4"/>
        <v>1473869</v>
      </c>
      <c r="BX7" s="70">
        <f t="shared" si="4"/>
        <v>0</v>
      </c>
      <c r="BY7" s="70">
        <f t="shared" si="4"/>
        <v>10985</v>
      </c>
      <c r="BZ7" s="70">
        <f t="shared" si="4"/>
        <v>1924037</v>
      </c>
      <c r="CA7" s="70">
        <f t="shared" si="4"/>
        <v>207513</v>
      </c>
      <c r="CB7" s="70">
        <f t="shared" si="4"/>
        <v>1691470</v>
      </c>
      <c r="CC7" s="70">
        <f t="shared" si="4"/>
        <v>18184</v>
      </c>
      <c r="CD7" s="70">
        <f t="shared" si="4"/>
        <v>6870</v>
      </c>
      <c r="CE7" s="70">
        <f t="shared" si="4"/>
        <v>826080</v>
      </c>
      <c r="CF7" s="70">
        <f t="shared" si="4"/>
        <v>3528</v>
      </c>
      <c r="CG7" s="70">
        <f t="shared" si="4"/>
        <v>382287</v>
      </c>
      <c r="CH7" s="70">
        <f t="shared" si="4"/>
        <v>6975957</v>
      </c>
      <c r="CI7" s="70">
        <f t="shared" si="4"/>
        <v>3265693</v>
      </c>
      <c r="CJ7" s="70">
        <f t="shared" si="4"/>
        <v>3023250</v>
      </c>
      <c r="CK7" s="70">
        <f t="shared" si="4"/>
        <v>37097</v>
      </c>
      <c r="CL7" s="70">
        <f t="shared" si="4"/>
        <v>2159037</v>
      </c>
      <c r="CM7" s="70">
        <f t="shared" si="4"/>
        <v>555997</v>
      </c>
      <c r="CN7" s="70">
        <f t="shared" si="4"/>
        <v>271119</v>
      </c>
      <c r="CO7" s="70">
        <f aca="true" t="shared" si="5" ref="CO7:DT7">SUM(CO8:CO30)</f>
        <v>242443</v>
      </c>
      <c r="CP7" s="70">
        <f t="shared" si="5"/>
        <v>273077</v>
      </c>
      <c r="CQ7" s="70">
        <f t="shared" si="5"/>
        <v>36257190</v>
      </c>
      <c r="CR7" s="70">
        <f t="shared" si="5"/>
        <v>9457830</v>
      </c>
      <c r="CS7" s="70">
        <f t="shared" si="5"/>
        <v>2397019</v>
      </c>
      <c r="CT7" s="70">
        <f t="shared" si="5"/>
        <v>5591075</v>
      </c>
      <c r="CU7" s="70">
        <f t="shared" si="5"/>
        <v>1254387</v>
      </c>
      <c r="CV7" s="70">
        <f t="shared" si="5"/>
        <v>215349</v>
      </c>
      <c r="CW7" s="70">
        <f t="shared" si="5"/>
        <v>8057817</v>
      </c>
      <c r="CX7" s="70">
        <f t="shared" si="5"/>
        <v>598237</v>
      </c>
      <c r="CY7" s="70">
        <f t="shared" si="5"/>
        <v>6981196</v>
      </c>
      <c r="CZ7" s="70">
        <f t="shared" si="5"/>
        <v>478384</v>
      </c>
      <c r="DA7" s="70">
        <f t="shared" si="5"/>
        <v>210702</v>
      </c>
      <c r="DB7" s="70">
        <f t="shared" si="5"/>
        <v>18518145</v>
      </c>
      <c r="DC7" s="70">
        <f t="shared" si="5"/>
        <v>6706770</v>
      </c>
      <c r="DD7" s="70">
        <f t="shared" si="5"/>
        <v>10944214</v>
      </c>
      <c r="DE7" s="70">
        <f t="shared" si="5"/>
        <v>516797</v>
      </c>
      <c r="DF7" s="70">
        <f t="shared" si="5"/>
        <v>350364</v>
      </c>
      <c r="DG7" s="70">
        <f t="shared" si="5"/>
        <v>3360570</v>
      </c>
      <c r="DH7" s="70">
        <f t="shared" si="5"/>
        <v>12696</v>
      </c>
      <c r="DI7" s="70">
        <f t="shared" si="5"/>
        <v>1448908</v>
      </c>
      <c r="DJ7" s="70">
        <f t="shared" si="5"/>
        <v>40971791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30">SUM(E8,+L8)</f>
        <v>14698988</v>
      </c>
      <c r="E8" s="72">
        <f aca="true" t="shared" si="7" ref="E8:E30">SUM(F8:I8)+K8</f>
        <v>4143395</v>
      </c>
      <c r="F8" s="72">
        <v>192961</v>
      </c>
      <c r="G8" s="72">
        <v>14695</v>
      </c>
      <c r="H8" s="72">
        <v>821900</v>
      </c>
      <c r="I8" s="72">
        <v>2357653</v>
      </c>
      <c r="J8" s="73" t="s">
        <v>110</v>
      </c>
      <c r="K8" s="72">
        <v>756186</v>
      </c>
      <c r="L8" s="72">
        <v>10555593</v>
      </c>
      <c r="M8" s="72">
        <f aca="true" t="shared" si="8" ref="M8:M30">SUM(N8,+U8)</f>
        <v>2107390</v>
      </c>
      <c r="N8" s="72">
        <f aca="true" t="shared" si="9" ref="N8:N30">SUM(O8:R8)+T8</f>
        <v>156111</v>
      </c>
      <c r="O8" s="72">
        <v>0</v>
      </c>
      <c r="P8" s="72">
        <v>0</v>
      </c>
      <c r="Q8" s="72">
        <v>0</v>
      </c>
      <c r="R8" s="72">
        <v>152869</v>
      </c>
      <c r="S8" s="73" t="s">
        <v>110</v>
      </c>
      <c r="T8" s="72">
        <v>3242</v>
      </c>
      <c r="U8" s="72">
        <v>1951279</v>
      </c>
      <c r="V8" s="72">
        <f aca="true" t="shared" si="10" ref="V8:V30">+SUM(D8,M8)</f>
        <v>16806378</v>
      </c>
      <c r="W8" s="72">
        <f aca="true" t="shared" si="11" ref="W8:W30">+SUM(E8,N8)</f>
        <v>4299506</v>
      </c>
      <c r="X8" s="72">
        <f aca="true" t="shared" si="12" ref="X8:X30">+SUM(F8,O8)</f>
        <v>192961</v>
      </c>
      <c r="Y8" s="72">
        <f aca="true" t="shared" si="13" ref="Y8:Y30">+SUM(G8,P8)</f>
        <v>14695</v>
      </c>
      <c r="Z8" s="72">
        <f aca="true" t="shared" si="14" ref="Z8:Z30">+SUM(H8,Q8)</f>
        <v>821900</v>
      </c>
      <c r="AA8" s="72">
        <f aca="true" t="shared" si="15" ref="AA8:AA30">+SUM(I8,R8)</f>
        <v>2510522</v>
      </c>
      <c r="AB8" s="73" t="s">
        <v>110</v>
      </c>
      <c r="AC8" s="72">
        <f aca="true" t="shared" si="16" ref="AC8:AC30">+SUM(K8,T8)</f>
        <v>759428</v>
      </c>
      <c r="AD8" s="72">
        <f aca="true" t="shared" si="17" ref="AD8:AD30">+SUM(L8,U8)</f>
        <v>12506872</v>
      </c>
      <c r="AE8" s="72">
        <f aca="true" t="shared" si="18" ref="AE8:AE30">SUM(AF8,+AK8)</f>
        <v>754044</v>
      </c>
      <c r="AF8" s="72">
        <f aca="true" t="shared" si="19" ref="AF8:AF30">SUM(AG8:AJ8)</f>
        <v>579090</v>
      </c>
      <c r="AG8" s="72">
        <v>0</v>
      </c>
      <c r="AH8" s="72">
        <v>0</v>
      </c>
      <c r="AI8" s="72">
        <v>314133</v>
      </c>
      <c r="AJ8" s="72">
        <v>264957</v>
      </c>
      <c r="AK8" s="72">
        <v>174954</v>
      </c>
      <c r="AL8" s="72">
        <v>0</v>
      </c>
      <c r="AM8" s="72">
        <f aca="true" t="shared" si="20" ref="AM8:AM30">SUM(AN8,AS8,AW8,AX8,BD8)</f>
        <v>13172715</v>
      </c>
      <c r="AN8" s="72">
        <f aca="true" t="shared" si="21" ref="AN8:AN30">SUM(AO8:AR8)</f>
        <v>4370798</v>
      </c>
      <c r="AO8" s="72">
        <v>715317</v>
      </c>
      <c r="AP8" s="72">
        <v>2878346</v>
      </c>
      <c r="AQ8" s="72">
        <v>635838</v>
      </c>
      <c r="AR8" s="72">
        <v>141297</v>
      </c>
      <c r="AS8" s="72">
        <f aca="true" t="shared" si="22" ref="AS8:AS30">SUM(AT8:AV8)</f>
        <v>2185486</v>
      </c>
      <c r="AT8" s="72">
        <v>209339</v>
      </c>
      <c r="AU8" s="72">
        <v>1720002</v>
      </c>
      <c r="AV8" s="72">
        <v>256145</v>
      </c>
      <c r="AW8" s="72">
        <v>31587</v>
      </c>
      <c r="AX8" s="72">
        <f aca="true" t="shared" si="23" ref="AX8:AX30">SUM(AY8:BB8)</f>
        <v>6584844</v>
      </c>
      <c r="AY8" s="72">
        <v>2527239</v>
      </c>
      <c r="AZ8" s="72">
        <v>3628405</v>
      </c>
      <c r="BA8" s="72">
        <v>250477</v>
      </c>
      <c r="BB8" s="72">
        <v>178723</v>
      </c>
      <c r="BC8" s="72">
        <v>0</v>
      </c>
      <c r="BD8" s="72">
        <v>0</v>
      </c>
      <c r="BE8" s="72">
        <v>772229</v>
      </c>
      <c r="BF8" s="72">
        <f aca="true" t="shared" si="24" ref="BF8:BF30">SUM(AE8,+AM8,+BE8)</f>
        <v>14698988</v>
      </c>
      <c r="BG8" s="72">
        <f aca="true" t="shared" si="25" ref="BG8:BG30">SUM(BH8,+BM8)</f>
        <v>0</v>
      </c>
      <c r="BH8" s="72">
        <f aca="true" t="shared" si="26" ref="BH8:BH30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0">SUM(BP8,BU8,BY8,BZ8,CF8)</f>
        <v>1562356</v>
      </c>
      <c r="BP8" s="72">
        <f aca="true" t="shared" si="28" ref="BP8:BP30">SUM(BQ8:BT8)</f>
        <v>191703</v>
      </c>
      <c r="BQ8" s="72">
        <v>56640</v>
      </c>
      <c r="BR8" s="72">
        <v>69710</v>
      </c>
      <c r="BS8" s="72">
        <v>65353</v>
      </c>
      <c r="BT8" s="72">
        <v>0</v>
      </c>
      <c r="BU8" s="72">
        <f aca="true" t="shared" si="29" ref="BU8:BU30">SUM(BV8:BX8)</f>
        <v>221927</v>
      </c>
      <c r="BV8" s="72">
        <v>3024</v>
      </c>
      <c r="BW8" s="72">
        <v>218903</v>
      </c>
      <c r="BX8" s="72">
        <v>0</v>
      </c>
      <c r="BY8" s="72">
        <v>0</v>
      </c>
      <c r="BZ8" s="72">
        <f aca="true" t="shared" si="30" ref="BZ8:BZ30">SUM(CA8:CD8)</f>
        <v>1148726</v>
      </c>
      <c r="CA8" s="72">
        <v>0</v>
      </c>
      <c r="CB8" s="72">
        <v>1148726</v>
      </c>
      <c r="CC8" s="72">
        <v>0</v>
      </c>
      <c r="CD8" s="72">
        <v>0</v>
      </c>
      <c r="CE8" s="72">
        <v>235774</v>
      </c>
      <c r="CF8" s="72">
        <v>0</v>
      </c>
      <c r="CG8" s="72">
        <v>309260</v>
      </c>
      <c r="CH8" s="72">
        <f aca="true" t="shared" si="31" ref="CH8:CH30">SUM(BG8,+BO8,+CG8)</f>
        <v>1871616</v>
      </c>
      <c r="CI8" s="72">
        <f aca="true" t="shared" si="32" ref="CI8:CI30">SUM(AE8,+BG8)</f>
        <v>754044</v>
      </c>
      <c r="CJ8" s="72">
        <f aca="true" t="shared" si="33" ref="CJ8:CJ30">SUM(AF8,+BH8)</f>
        <v>579090</v>
      </c>
      <c r="CK8" s="72">
        <f aca="true" t="shared" si="34" ref="CK8:CK30">SUM(AG8,+BI8)</f>
        <v>0</v>
      </c>
      <c r="CL8" s="72">
        <f aca="true" t="shared" si="35" ref="CL8:CL30">SUM(AH8,+BJ8)</f>
        <v>0</v>
      </c>
      <c r="CM8" s="72">
        <f aca="true" t="shared" si="36" ref="CM8:CM30">SUM(AI8,+BK8)</f>
        <v>314133</v>
      </c>
      <c r="CN8" s="72">
        <f aca="true" t="shared" si="37" ref="CN8:CN30">SUM(AJ8,+BL8)</f>
        <v>264957</v>
      </c>
      <c r="CO8" s="72">
        <f aca="true" t="shared" si="38" ref="CO8:CO30">SUM(AK8,+BM8)</f>
        <v>174954</v>
      </c>
      <c r="CP8" s="72">
        <f aca="true" t="shared" si="39" ref="CP8:CP30">SUM(AL8,+BN8)</f>
        <v>0</v>
      </c>
      <c r="CQ8" s="72">
        <f aca="true" t="shared" si="40" ref="CQ8:CQ30">SUM(AM8,+BO8)</f>
        <v>14735071</v>
      </c>
      <c r="CR8" s="72">
        <f aca="true" t="shared" si="41" ref="CR8:CR30">SUM(AN8,+BP8)</f>
        <v>4562501</v>
      </c>
      <c r="CS8" s="72">
        <f aca="true" t="shared" si="42" ref="CS8:CS30">SUM(AO8,+BQ8)</f>
        <v>771957</v>
      </c>
      <c r="CT8" s="72">
        <f aca="true" t="shared" si="43" ref="CT8:CT30">SUM(AP8,+BR8)</f>
        <v>2948056</v>
      </c>
      <c r="CU8" s="72">
        <f aca="true" t="shared" si="44" ref="CU8:CU30">SUM(AQ8,+BS8)</f>
        <v>701191</v>
      </c>
      <c r="CV8" s="72">
        <f aca="true" t="shared" si="45" ref="CV8:CV30">SUM(AR8,+BT8)</f>
        <v>141297</v>
      </c>
      <c r="CW8" s="72">
        <f aca="true" t="shared" si="46" ref="CW8:CW30">SUM(AS8,+BU8)</f>
        <v>2407413</v>
      </c>
      <c r="CX8" s="72">
        <f aca="true" t="shared" si="47" ref="CX8:CX30">SUM(AT8,+BV8)</f>
        <v>212363</v>
      </c>
      <c r="CY8" s="72">
        <f aca="true" t="shared" si="48" ref="CY8:CY30">SUM(AU8,+BW8)</f>
        <v>1938905</v>
      </c>
      <c r="CZ8" s="72">
        <f aca="true" t="shared" si="49" ref="CZ8:CZ30">SUM(AV8,+BX8)</f>
        <v>256145</v>
      </c>
      <c r="DA8" s="72">
        <f aca="true" t="shared" si="50" ref="DA8:DA30">SUM(AW8,+BY8)</f>
        <v>31587</v>
      </c>
      <c r="DB8" s="72">
        <f aca="true" t="shared" si="51" ref="DB8:DB30">SUM(AX8,+BZ8)</f>
        <v>7733570</v>
      </c>
      <c r="DC8" s="72">
        <f aca="true" t="shared" si="52" ref="DC8:DC30">SUM(AY8,+CA8)</f>
        <v>2527239</v>
      </c>
      <c r="DD8" s="72">
        <f aca="true" t="shared" si="53" ref="DD8:DD30">SUM(AZ8,+CB8)</f>
        <v>4777131</v>
      </c>
      <c r="DE8" s="72">
        <f aca="true" t="shared" si="54" ref="DE8:DE30">SUM(BA8,+CC8)</f>
        <v>250477</v>
      </c>
      <c r="DF8" s="72">
        <f aca="true" t="shared" si="55" ref="DF8:DF30">SUM(BB8,+CD8)</f>
        <v>178723</v>
      </c>
      <c r="DG8" s="72">
        <f aca="true" t="shared" si="56" ref="DG8:DG30">SUM(BC8,+CE8)</f>
        <v>235774</v>
      </c>
      <c r="DH8" s="72">
        <f aca="true" t="shared" si="57" ref="DH8:DH30">SUM(BD8,+CF8)</f>
        <v>0</v>
      </c>
      <c r="DI8" s="72">
        <f aca="true" t="shared" si="58" ref="DI8:DI30">SUM(BE8,+CG8)</f>
        <v>1081489</v>
      </c>
      <c r="DJ8" s="72">
        <f aca="true" t="shared" si="59" ref="DJ8:DJ30">SUM(BF8,+CH8)</f>
        <v>16570604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3631962</v>
      </c>
      <c r="E9" s="72">
        <f t="shared" si="7"/>
        <v>1111760</v>
      </c>
      <c r="F9" s="72">
        <v>42233</v>
      </c>
      <c r="G9" s="72">
        <v>0</v>
      </c>
      <c r="H9" s="72">
        <v>0</v>
      </c>
      <c r="I9" s="72">
        <v>673995</v>
      </c>
      <c r="J9" s="73" t="s">
        <v>110</v>
      </c>
      <c r="K9" s="72">
        <v>395532</v>
      </c>
      <c r="L9" s="72">
        <v>2520202</v>
      </c>
      <c r="M9" s="72">
        <f t="shared" si="8"/>
        <v>322659</v>
      </c>
      <c r="N9" s="72">
        <f t="shared" si="9"/>
        <v>48857</v>
      </c>
      <c r="O9" s="72">
        <v>30450</v>
      </c>
      <c r="P9" s="72">
        <v>0</v>
      </c>
      <c r="Q9" s="72">
        <v>0</v>
      </c>
      <c r="R9" s="72">
        <v>14245</v>
      </c>
      <c r="S9" s="73" t="s">
        <v>110</v>
      </c>
      <c r="T9" s="72">
        <v>4162</v>
      </c>
      <c r="U9" s="72">
        <v>273802</v>
      </c>
      <c r="V9" s="72">
        <f t="shared" si="10"/>
        <v>3954621</v>
      </c>
      <c r="W9" s="72">
        <f t="shared" si="11"/>
        <v>1160617</v>
      </c>
      <c r="X9" s="72">
        <f t="shared" si="12"/>
        <v>72683</v>
      </c>
      <c r="Y9" s="72">
        <f t="shared" si="13"/>
        <v>0</v>
      </c>
      <c r="Z9" s="72">
        <f t="shared" si="14"/>
        <v>0</v>
      </c>
      <c r="AA9" s="72">
        <f t="shared" si="15"/>
        <v>688240</v>
      </c>
      <c r="AB9" s="73" t="s">
        <v>110</v>
      </c>
      <c r="AC9" s="72">
        <f t="shared" si="16"/>
        <v>399694</v>
      </c>
      <c r="AD9" s="72">
        <f t="shared" si="17"/>
        <v>2794004</v>
      </c>
      <c r="AE9" s="72">
        <f t="shared" si="18"/>
        <v>99427</v>
      </c>
      <c r="AF9" s="72">
        <f t="shared" si="19"/>
        <v>82362</v>
      </c>
      <c r="AG9" s="72">
        <v>0</v>
      </c>
      <c r="AH9" s="72">
        <v>17980</v>
      </c>
      <c r="AI9" s="72">
        <v>64382</v>
      </c>
      <c r="AJ9" s="72">
        <v>0</v>
      </c>
      <c r="AK9" s="72">
        <v>17065</v>
      </c>
      <c r="AL9" s="72">
        <v>0</v>
      </c>
      <c r="AM9" s="72">
        <f t="shared" si="20"/>
        <v>3525203</v>
      </c>
      <c r="AN9" s="72">
        <f t="shared" si="21"/>
        <v>1127659</v>
      </c>
      <c r="AO9" s="72">
        <v>319883</v>
      </c>
      <c r="AP9" s="72">
        <v>750775</v>
      </c>
      <c r="AQ9" s="72">
        <v>24429</v>
      </c>
      <c r="AR9" s="72">
        <v>32572</v>
      </c>
      <c r="AS9" s="72">
        <f t="shared" si="22"/>
        <v>1096181</v>
      </c>
      <c r="AT9" s="72">
        <v>45834</v>
      </c>
      <c r="AU9" s="72">
        <v>1043859</v>
      </c>
      <c r="AV9" s="72">
        <v>6488</v>
      </c>
      <c r="AW9" s="72">
        <v>7471</v>
      </c>
      <c r="AX9" s="72">
        <f t="shared" si="23"/>
        <v>1293892</v>
      </c>
      <c r="AY9" s="72">
        <v>468203</v>
      </c>
      <c r="AZ9" s="72">
        <v>786778</v>
      </c>
      <c r="BA9" s="72">
        <v>29979</v>
      </c>
      <c r="BB9" s="72">
        <v>8932</v>
      </c>
      <c r="BC9" s="72">
        <v>0</v>
      </c>
      <c r="BD9" s="72">
        <v>0</v>
      </c>
      <c r="BE9" s="72">
        <v>7332</v>
      </c>
      <c r="BF9" s="72">
        <f t="shared" si="24"/>
        <v>3631962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322659</v>
      </c>
      <c r="BP9" s="72">
        <f t="shared" si="28"/>
        <v>93685</v>
      </c>
      <c r="BQ9" s="72">
        <v>85564</v>
      </c>
      <c r="BR9" s="72">
        <v>0</v>
      </c>
      <c r="BS9" s="72">
        <v>8121</v>
      </c>
      <c r="BT9" s="72">
        <v>0</v>
      </c>
      <c r="BU9" s="72">
        <f t="shared" si="29"/>
        <v>108452</v>
      </c>
      <c r="BV9" s="72">
        <v>8638</v>
      </c>
      <c r="BW9" s="72">
        <v>99814</v>
      </c>
      <c r="BX9" s="72">
        <v>0</v>
      </c>
      <c r="BY9" s="72">
        <v>0</v>
      </c>
      <c r="BZ9" s="72">
        <f t="shared" si="30"/>
        <v>120522</v>
      </c>
      <c r="CA9" s="72">
        <v>10881</v>
      </c>
      <c r="CB9" s="72">
        <v>103410</v>
      </c>
      <c r="CC9" s="72">
        <v>6231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322659</v>
      </c>
      <c r="CI9" s="72">
        <f t="shared" si="32"/>
        <v>99427</v>
      </c>
      <c r="CJ9" s="72">
        <f t="shared" si="33"/>
        <v>82362</v>
      </c>
      <c r="CK9" s="72">
        <f t="shared" si="34"/>
        <v>0</v>
      </c>
      <c r="CL9" s="72">
        <f t="shared" si="35"/>
        <v>17980</v>
      </c>
      <c r="CM9" s="72">
        <f t="shared" si="36"/>
        <v>64382</v>
      </c>
      <c r="CN9" s="72">
        <f t="shared" si="37"/>
        <v>0</v>
      </c>
      <c r="CO9" s="72">
        <f t="shared" si="38"/>
        <v>17065</v>
      </c>
      <c r="CP9" s="72">
        <f t="shared" si="39"/>
        <v>0</v>
      </c>
      <c r="CQ9" s="72">
        <f t="shared" si="40"/>
        <v>3847862</v>
      </c>
      <c r="CR9" s="72">
        <f t="shared" si="41"/>
        <v>1221344</v>
      </c>
      <c r="CS9" s="72">
        <f t="shared" si="42"/>
        <v>405447</v>
      </c>
      <c r="CT9" s="72">
        <f t="shared" si="43"/>
        <v>750775</v>
      </c>
      <c r="CU9" s="72">
        <f t="shared" si="44"/>
        <v>32550</v>
      </c>
      <c r="CV9" s="72">
        <f t="shared" si="45"/>
        <v>32572</v>
      </c>
      <c r="CW9" s="72">
        <f t="shared" si="46"/>
        <v>1204633</v>
      </c>
      <c r="CX9" s="72">
        <f t="shared" si="47"/>
        <v>54472</v>
      </c>
      <c r="CY9" s="72">
        <f t="shared" si="48"/>
        <v>1143673</v>
      </c>
      <c r="CZ9" s="72">
        <f t="shared" si="49"/>
        <v>6488</v>
      </c>
      <c r="DA9" s="72">
        <f t="shared" si="50"/>
        <v>7471</v>
      </c>
      <c r="DB9" s="72">
        <f t="shared" si="51"/>
        <v>1414414</v>
      </c>
      <c r="DC9" s="72">
        <f t="shared" si="52"/>
        <v>479084</v>
      </c>
      <c r="DD9" s="72">
        <f t="shared" si="53"/>
        <v>890188</v>
      </c>
      <c r="DE9" s="72">
        <f t="shared" si="54"/>
        <v>36210</v>
      </c>
      <c r="DF9" s="72">
        <f t="shared" si="55"/>
        <v>8932</v>
      </c>
      <c r="DG9" s="72">
        <f t="shared" si="56"/>
        <v>0</v>
      </c>
      <c r="DH9" s="72">
        <f t="shared" si="57"/>
        <v>0</v>
      </c>
      <c r="DI9" s="72">
        <f t="shared" si="58"/>
        <v>7332</v>
      </c>
      <c r="DJ9" s="72">
        <f t="shared" si="59"/>
        <v>3954621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325897</v>
      </c>
      <c r="E10" s="72">
        <f t="shared" si="7"/>
        <v>82</v>
      </c>
      <c r="F10" s="72">
        <v>0</v>
      </c>
      <c r="G10" s="72">
        <v>0</v>
      </c>
      <c r="H10" s="72">
        <v>0</v>
      </c>
      <c r="I10" s="72">
        <v>82</v>
      </c>
      <c r="J10" s="73" t="s">
        <v>110</v>
      </c>
      <c r="K10" s="72">
        <v>0</v>
      </c>
      <c r="L10" s="72">
        <v>325815</v>
      </c>
      <c r="M10" s="72">
        <f t="shared" si="8"/>
        <v>78341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0</v>
      </c>
      <c r="U10" s="72">
        <v>78341</v>
      </c>
      <c r="V10" s="72">
        <f t="shared" si="10"/>
        <v>404238</v>
      </c>
      <c r="W10" s="72">
        <f t="shared" si="11"/>
        <v>82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82</v>
      </c>
      <c r="AB10" s="73" t="s">
        <v>110</v>
      </c>
      <c r="AC10" s="72">
        <f t="shared" si="16"/>
        <v>0</v>
      </c>
      <c r="AD10" s="72">
        <f t="shared" si="17"/>
        <v>404156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106380</v>
      </c>
      <c r="AN10" s="72">
        <f t="shared" si="21"/>
        <v>13432</v>
      </c>
      <c r="AO10" s="72">
        <v>13432</v>
      </c>
      <c r="AP10" s="72">
        <v>0</v>
      </c>
      <c r="AQ10" s="72">
        <v>0</v>
      </c>
      <c r="AR10" s="72">
        <v>0</v>
      </c>
      <c r="AS10" s="72">
        <f t="shared" si="22"/>
        <v>200</v>
      </c>
      <c r="AT10" s="72">
        <v>200</v>
      </c>
      <c r="AU10" s="72">
        <v>0</v>
      </c>
      <c r="AV10" s="72">
        <v>0</v>
      </c>
      <c r="AW10" s="72">
        <v>0</v>
      </c>
      <c r="AX10" s="72">
        <f t="shared" si="23"/>
        <v>92748</v>
      </c>
      <c r="AY10" s="72">
        <v>92748</v>
      </c>
      <c r="AZ10" s="72">
        <v>0</v>
      </c>
      <c r="BA10" s="72">
        <v>0</v>
      </c>
      <c r="BB10" s="72">
        <v>0</v>
      </c>
      <c r="BC10" s="72">
        <v>219437</v>
      </c>
      <c r="BD10" s="72">
        <v>0</v>
      </c>
      <c r="BE10" s="72">
        <v>80</v>
      </c>
      <c r="BF10" s="72">
        <f t="shared" si="24"/>
        <v>106460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7481</v>
      </c>
      <c r="BP10" s="72">
        <f t="shared" si="28"/>
        <v>7481</v>
      </c>
      <c r="BQ10" s="72">
        <v>7481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65086</v>
      </c>
      <c r="CF10" s="72">
        <v>0</v>
      </c>
      <c r="CG10" s="72">
        <v>5774</v>
      </c>
      <c r="CH10" s="72">
        <f t="shared" si="31"/>
        <v>13255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113861</v>
      </c>
      <c r="CR10" s="72">
        <f t="shared" si="41"/>
        <v>20913</v>
      </c>
      <c r="CS10" s="72">
        <f t="shared" si="42"/>
        <v>20913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200</v>
      </c>
      <c r="CX10" s="72">
        <f t="shared" si="47"/>
        <v>200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92748</v>
      </c>
      <c r="DC10" s="72">
        <f t="shared" si="52"/>
        <v>92748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284523</v>
      </c>
      <c r="DH10" s="72">
        <f t="shared" si="57"/>
        <v>0</v>
      </c>
      <c r="DI10" s="72">
        <f t="shared" si="58"/>
        <v>5854</v>
      </c>
      <c r="DJ10" s="72">
        <f t="shared" si="59"/>
        <v>119715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1205829</v>
      </c>
      <c r="E11" s="72">
        <f t="shared" si="7"/>
        <v>127848</v>
      </c>
      <c r="F11" s="72">
        <v>1414</v>
      </c>
      <c r="G11" s="72">
        <v>2971</v>
      </c>
      <c r="H11" s="72">
        <v>0</v>
      </c>
      <c r="I11" s="72">
        <v>123257</v>
      </c>
      <c r="J11" s="73" t="s">
        <v>110</v>
      </c>
      <c r="K11" s="72">
        <v>206</v>
      </c>
      <c r="L11" s="72">
        <v>1077981</v>
      </c>
      <c r="M11" s="72">
        <f t="shared" si="8"/>
        <v>328549</v>
      </c>
      <c r="N11" s="72">
        <f t="shared" si="9"/>
        <v>59114</v>
      </c>
      <c r="O11" s="72">
        <v>14529</v>
      </c>
      <c r="P11" s="72">
        <v>0</v>
      </c>
      <c r="Q11" s="72">
        <v>43900</v>
      </c>
      <c r="R11" s="72">
        <v>485</v>
      </c>
      <c r="S11" s="73" t="s">
        <v>110</v>
      </c>
      <c r="T11" s="72">
        <v>200</v>
      </c>
      <c r="U11" s="72">
        <v>269435</v>
      </c>
      <c r="V11" s="72">
        <f t="shared" si="10"/>
        <v>1534378</v>
      </c>
      <c r="W11" s="72">
        <f t="shared" si="11"/>
        <v>186962</v>
      </c>
      <c r="X11" s="72">
        <f t="shared" si="12"/>
        <v>15943</v>
      </c>
      <c r="Y11" s="72">
        <f t="shared" si="13"/>
        <v>2971</v>
      </c>
      <c r="Z11" s="72">
        <f t="shared" si="14"/>
        <v>43900</v>
      </c>
      <c r="AA11" s="72">
        <f t="shared" si="15"/>
        <v>123742</v>
      </c>
      <c r="AB11" s="73" t="s">
        <v>110</v>
      </c>
      <c r="AC11" s="72">
        <f t="shared" si="16"/>
        <v>406</v>
      </c>
      <c r="AD11" s="72">
        <f t="shared" si="17"/>
        <v>1347416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88277</v>
      </c>
      <c r="AM11" s="72">
        <f t="shared" si="20"/>
        <v>890193</v>
      </c>
      <c r="AN11" s="72">
        <f t="shared" si="21"/>
        <v>246357</v>
      </c>
      <c r="AO11" s="72">
        <v>89961</v>
      </c>
      <c r="AP11" s="72">
        <v>128644</v>
      </c>
      <c r="AQ11" s="72">
        <v>27752</v>
      </c>
      <c r="AR11" s="72">
        <v>0</v>
      </c>
      <c r="AS11" s="72">
        <f t="shared" si="22"/>
        <v>224495</v>
      </c>
      <c r="AT11" s="72">
        <v>8763</v>
      </c>
      <c r="AU11" s="72">
        <v>146906</v>
      </c>
      <c r="AV11" s="72">
        <v>68826</v>
      </c>
      <c r="AW11" s="72">
        <v>5491</v>
      </c>
      <c r="AX11" s="72">
        <f t="shared" si="23"/>
        <v>413850</v>
      </c>
      <c r="AY11" s="72">
        <v>277048</v>
      </c>
      <c r="AZ11" s="72">
        <v>136802</v>
      </c>
      <c r="BA11" s="72">
        <v>0</v>
      </c>
      <c r="BB11" s="72">
        <v>0</v>
      </c>
      <c r="BC11" s="72">
        <v>155738</v>
      </c>
      <c r="BD11" s="72">
        <v>0</v>
      </c>
      <c r="BE11" s="72">
        <v>71621</v>
      </c>
      <c r="BF11" s="72">
        <f t="shared" si="24"/>
        <v>961814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43982</v>
      </c>
      <c r="BO11" s="72">
        <f t="shared" si="27"/>
        <v>269311</v>
      </c>
      <c r="BP11" s="72">
        <f t="shared" si="28"/>
        <v>23011</v>
      </c>
      <c r="BQ11" s="72">
        <v>22843</v>
      </c>
      <c r="BR11" s="72">
        <v>0</v>
      </c>
      <c r="BS11" s="72">
        <v>168</v>
      </c>
      <c r="BT11" s="72">
        <v>0</v>
      </c>
      <c r="BU11" s="72">
        <f t="shared" si="29"/>
        <v>167945</v>
      </c>
      <c r="BV11" s="72">
        <v>12288</v>
      </c>
      <c r="BW11" s="72">
        <v>155657</v>
      </c>
      <c r="BX11" s="72">
        <v>0</v>
      </c>
      <c r="BY11" s="72">
        <v>0</v>
      </c>
      <c r="BZ11" s="72">
        <f t="shared" si="30"/>
        <v>78355</v>
      </c>
      <c r="CA11" s="72">
        <v>543</v>
      </c>
      <c r="CB11" s="72">
        <v>77812</v>
      </c>
      <c r="CC11" s="72">
        <v>0</v>
      </c>
      <c r="CD11" s="72">
        <v>0</v>
      </c>
      <c r="CE11" s="72">
        <v>15256</v>
      </c>
      <c r="CF11" s="72">
        <v>0</v>
      </c>
      <c r="CG11" s="72">
        <v>0</v>
      </c>
      <c r="CH11" s="72">
        <f t="shared" si="31"/>
        <v>269311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132259</v>
      </c>
      <c r="CQ11" s="72">
        <f t="shared" si="40"/>
        <v>1159504</v>
      </c>
      <c r="CR11" s="72">
        <f t="shared" si="41"/>
        <v>269368</v>
      </c>
      <c r="CS11" s="72">
        <f t="shared" si="42"/>
        <v>112804</v>
      </c>
      <c r="CT11" s="72">
        <f t="shared" si="43"/>
        <v>128644</v>
      </c>
      <c r="CU11" s="72">
        <f t="shared" si="44"/>
        <v>27920</v>
      </c>
      <c r="CV11" s="72">
        <f t="shared" si="45"/>
        <v>0</v>
      </c>
      <c r="CW11" s="72">
        <f t="shared" si="46"/>
        <v>392440</v>
      </c>
      <c r="CX11" s="72">
        <f t="shared" si="47"/>
        <v>21051</v>
      </c>
      <c r="CY11" s="72">
        <f t="shared" si="48"/>
        <v>302563</v>
      </c>
      <c r="CZ11" s="72">
        <f t="shared" si="49"/>
        <v>68826</v>
      </c>
      <c r="DA11" s="72">
        <f t="shared" si="50"/>
        <v>5491</v>
      </c>
      <c r="DB11" s="72">
        <f t="shared" si="51"/>
        <v>492205</v>
      </c>
      <c r="DC11" s="72">
        <f t="shared" si="52"/>
        <v>277591</v>
      </c>
      <c r="DD11" s="72">
        <f t="shared" si="53"/>
        <v>214614</v>
      </c>
      <c r="DE11" s="72">
        <f t="shared" si="54"/>
        <v>0</v>
      </c>
      <c r="DF11" s="72">
        <f t="shared" si="55"/>
        <v>0</v>
      </c>
      <c r="DG11" s="72">
        <f t="shared" si="56"/>
        <v>170994</v>
      </c>
      <c r="DH11" s="72">
        <f t="shared" si="57"/>
        <v>0</v>
      </c>
      <c r="DI11" s="72">
        <f t="shared" si="58"/>
        <v>71621</v>
      </c>
      <c r="DJ11" s="72">
        <f t="shared" si="59"/>
        <v>1231125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1555216</v>
      </c>
      <c r="E12" s="74">
        <f t="shared" si="7"/>
        <v>347679</v>
      </c>
      <c r="F12" s="74">
        <v>0</v>
      </c>
      <c r="G12" s="74">
        <v>305</v>
      </c>
      <c r="H12" s="74">
        <v>0</v>
      </c>
      <c r="I12" s="74">
        <v>210507</v>
      </c>
      <c r="J12" s="75" t="s">
        <v>110</v>
      </c>
      <c r="K12" s="74">
        <v>136867</v>
      </c>
      <c r="L12" s="74">
        <v>1207537</v>
      </c>
      <c r="M12" s="74">
        <f t="shared" si="8"/>
        <v>475022</v>
      </c>
      <c r="N12" s="74">
        <f t="shared" si="9"/>
        <v>127068</v>
      </c>
      <c r="O12" s="74">
        <v>0</v>
      </c>
      <c r="P12" s="74">
        <v>0</v>
      </c>
      <c r="Q12" s="74">
        <v>0</v>
      </c>
      <c r="R12" s="74">
        <v>126812</v>
      </c>
      <c r="S12" s="75" t="s">
        <v>110</v>
      </c>
      <c r="T12" s="74">
        <v>256</v>
      </c>
      <c r="U12" s="74">
        <v>347954</v>
      </c>
      <c r="V12" s="74">
        <f t="shared" si="10"/>
        <v>2030238</v>
      </c>
      <c r="W12" s="74">
        <f t="shared" si="11"/>
        <v>474747</v>
      </c>
      <c r="X12" s="74">
        <f t="shared" si="12"/>
        <v>0</v>
      </c>
      <c r="Y12" s="74">
        <f t="shared" si="13"/>
        <v>305</v>
      </c>
      <c r="Z12" s="74">
        <f t="shared" si="14"/>
        <v>0</v>
      </c>
      <c r="AA12" s="74">
        <f t="shared" si="15"/>
        <v>337319</v>
      </c>
      <c r="AB12" s="75" t="s">
        <v>110</v>
      </c>
      <c r="AC12" s="74">
        <f t="shared" si="16"/>
        <v>137123</v>
      </c>
      <c r="AD12" s="74">
        <f t="shared" si="17"/>
        <v>1555491</v>
      </c>
      <c r="AE12" s="74">
        <f t="shared" si="18"/>
        <v>550</v>
      </c>
      <c r="AF12" s="74">
        <f t="shared" si="19"/>
        <v>550</v>
      </c>
      <c r="AG12" s="74">
        <v>0</v>
      </c>
      <c r="AH12" s="74">
        <v>0</v>
      </c>
      <c r="AI12" s="74">
        <v>550</v>
      </c>
      <c r="AJ12" s="74">
        <v>0</v>
      </c>
      <c r="AK12" s="74">
        <v>0</v>
      </c>
      <c r="AL12" s="74">
        <v>0</v>
      </c>
      <c r="AM12" s="74">
        <f t="shared" si="20"/>
        <v>1514463</v>
      </c>
      <c r="AN12" s="74">
        <f t="shared" si="21"/>
        <v>448206</v>
      </c>
      <c r="AO12" s="74">
        <v>67402</v>
      </c>
      <c r="AP12" s="74">
        <v>328041</v>
      </c>
      <c r="AQ12" s="74">
        <v>52763</v>
      </c>
      <c r="AR12" s="74">
        <v>0</v>
      </c>
      <c r="AS12" s="74">
        <f t="shared" si="22"/>
        <v>324903</v>
      </c>
      <c r="AT12" s="74">
        <v>20989</v>
      </c>
      <c r="AU12" s="74">
        <v>247806</v>
      </c>
      <c r="AV12" s="74">
        <v>56108</v>
      </c>
      <c r="AW12" s="74">
        <v>38646</v>
      </c>
      <c r="AX12" s="74">
        <f t="shared" si="23"/>
        <v>702708</v>
      </c>
      <c r="AY12" s="74">
        <v>342348</v>
      </c>
      <c r="AZ12" s="74">
        <v>320641</v>
      </c>
      <c r="BA12" s="74">
        <v>39719</v>
      </c>
      <c r="BB12" s="74">
        <v>0</v>
      </c>
      <c r="BC12" s="74">
        <v>35390</v>
      </c>
      <c r="BD12" s="74">
        <v>0</v>
      </c>
      <c r="BE12" s="74">
        <v>4813</v>
      </c>
      <c r="BF12" s="74">
        <f t="shared" si="24"/>
        <v>1519826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475022</v>
      </c>
      <c r="BP12" s="74">
        <f t="shared" si="28"/>
        <v>275329</v>
      </c>
      <c r="BQ12" s="74">
        <v>106576</v>
      </c>
      <c r="BR12" s="74">
        <v>133973</v>
      </c>
      <c r="BS12" s="74">
        <v>34780</v>
      </c>
      <c r="BT12" s="74">
        <v>0</v>
      </c>
      <c r="BU12" s="74">
        <f t="shared" si="29"/>
        <v>156340</v>
      </c>
      <c r="BV12" s="74">
        <v>12697</v>
      </c>
      <c r="BW12" s="74">
        <v>143643</v>
      </c>
      <c r="BX12" s="74">
        <v>0</v>
      </c>
      <c r="BY12" s="74">
        <v>10985</v>
      </c>
      <c r="BZ12" s="74">
        <f t="shared" si="30"/>
        <v>32368</v>
      </c>
      <c r="CA12" s="74">
        <v>10763</v>
      </c>
      <c r="CB12" s="74">
        <v>11271</v>
      </c>
      <c r="CC12" s="74">
        <v>10334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475022</v>
      </c>
      <c r="CI12" s="74">
        <f t="shared" si="32"/>
        <v>550</v>
      </c>
      <c r="CJ12" s="74">
        <f t="shared" si="33"/>
        <v>550</v>
      </c>
      <c r="CK12" s="74">
        <f t="shared" si="34"/>
        <v>0</v>
      </c>
      <c r="CL12" s="74">
        <f t="shared" si="35"/>
        <v>0</v>
      </c>
      <c r="CM12" s="74">
        <f t="shared" si="36"/>
        <v>550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1989485</v>
      </c>
      <c r="CR12" s="74">
        <f t="shared" si="41"/>
        <v>723535</v>
      </c>
      <c r="CS12" s="74">
        <f t="shared" si="42"/>
        <v>173978</v>
      </c>
      <c r="CT12" s="74">
        <f t="shared" si="43"/>
        <v>462014</v>
      </c>
      <c r="CU12" s="74">
        <f t="shared" si="44"/>
        <v>87543</v>
      </c>
      <c r="CV12" s="74">
        <f t="shared" si="45"/>
        <v>0</v>
      </c>
      <c r="CW12" s="74">
        <f t="shared" si="46"/>
        <v>481243</v>
      </c>
      <c r="CX12" s="74">
        <f t="shared" si="47"/>
        <v>33686</v>
      </c>
      <c r="CY12" s="74">
        <f t="shared" si="48"/>
        <v>391449</v>
      </c>
      <c r="CZ12" s="74">
        <f t="shared" si="49"/>
        <v>56108</v>
      </c>
      <c r="DA12" s="74">
        <f t="shared" si="50"/>
        <v>49631</v>
      </c>
      <c r="DB12" s="74">
        <f t="shared" si="51"/>
        <v>735076</v>
      </c>
      <c r="DC12" s="74">
        <f t="shared" si="52"/>
        <v>353111</v>
      </c>
      <c r="DD12" s="74">
        <f t="shared" si="53"/>
        <v>331912</v>
      </c>
      <c r="DE12" s="74">
        <f t="shared" si="54"/>
        <v>50053</v>
      </c>
      <c r="DF12" s="74">
        <f t="shared" si="55"/>
        <v>0</v>
      </c>
      <c r="DG12" s="74">
        <f t="shared" si="56"/>
        <v>35390</v>
      </c>
      <c r="DH12" s="74">
        <f t="shared" si="57"/>
        <v>0</v>
      </c>
      <c r="DI12" s="74">
        <f t="shared" si="58"/>
        <v>4813</v>
      </c>
      <c r="DJ12" s="74">
        <f t="shared" si="59"/>
        <v>1994848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5962283</v>
      </c>
      <c r="E13" s="74">
        <f t="shared" si="7"/>
        <v>958340</v>
      </c>
      <c r="F13" s="74">
        <v>120897</v>
      </c>
      <c r="G13" s="74">
        <v>19391</v>
      </c>
      <c r="H13" s="74">
        <v>42800</v>
      </c>
      <c r="I13" s="74">
        <v>631214</v>
      </c>
      <c r="J13" s="75" t="s">
        <v>110</v>
      </c>
      <c r="K13" s="74">
        <v>144038</v>
      </c>
      <c r="L13" s="74">
        <v>5003943</v>
      </c>
      <c r="M13" s="74">
        <f t="shared" si="8"/>
        <v>1026190</v>
      </c>
      <c r="N13" s="74">
        <f t="shared" si="9"/>
        <v>220615</v>
      </c>
      <c r="O13" s="74">
        <v>77222</v>
      </c>
      <c r="P13" s="74">
        <v>0</v>
      </c>
      <c r="Q13" s="74">
        <v>140900</v>
      </c>
      <c r="R13" s="74">
        <v>2478</v>
      </c>
      <c r="S13" s="75" t="s">
        <v>110</v>
      </c>
      <c r="T13" s="74">
        <v>15</v>
      </c>
      <c r="U13" s="74">
        <v>805575</v>
      </c>
      <c r="V13" s="74">
        <f t="shared" si="10"/>
        <v>6988473</v>
      </c>
      <c r="W13" s="74">
        <f t="shared" si="11"/>
        <v>1178955</v>
      </c>
      <c r="X13" s="74">
        <f t="shared" si="12"/>
        <v>198119</v>
      </c>
      <c r="Y13" s="74">
        <f t="shared" si="13"/>
        <v>19391</v>
      </c>
      <c r="Z13" s="74">
        <f t="shared" si="14"/>
        <v>183700</v>
      </c>
      <c r="AA13" s="74">
        <f t="shared" si="15"/>
        <v>633692</v>
      </c>
      <c r="AB13" s="75" t="s">
        <v>110</v>
      </c>
      <c r="AC13" s="74">
        <f t="shared" si="16"/>
        <v>144053</v>
      </c>
      <c r="AD13" s="74">
        <f t="shared" si="17"/>
        <v>5809518</v>
      </c>
      <c r="AE13" s="74">
        <f t="shared" si="18"/>
        <v>48340</v>
      </c>
      <c r="AF13" s="74">
        <f t="shared" si="19"/>
        <v>48340</v>
      </c>
      <c r="AG13" s="74">
        <v>0</v>
      </c>
      <c r="AH13" s="74">
        <v>29177</v>
      </c>
      <c r="AI13" s="74">
        <v>19163</v>
      </c>
      <c r="AJ13" s="74">
        <v>0</v>
      </c>
      <c r="AK13" s="74">
        <v>0</v>
      </c>
      <c r="AL13" s="74">
        <v>0</v>
      </c>
      <c r="AM13" s="74">
        <f t="shared" si="20"/>
        <v>5819432</v>
      </c>
      <c r="AN13" s="74">
        <f t="shared" si="21"/>
        <v>1522131</v>
      </c>
      <c r="AO13" s="74">
        <v>267105</v>
      </c>
      <c r="AP13" s="74">
        <v>1132409</v>
      </c>
      <c r="AQ13" s="74">
        <v>93766</v>
      </c>
      <c r="AR13" s="74">
        <v>28851</v>
      </c>
      <c r="AS13" s="74">
        <f t="shared" si="22"/>
        <v>1240924</v>
      </c>
      <c r="AT13" s="74">
        <v>117645</v>
      </c>
      <c r="AU13" s="74">
        <v>1081605</v>
      </c>
      <c r="AV13" s="74">
        <v>41674</v>
      </c>
      <c r="AW13" s="74">
        <v>58747</v>
      </c>
      <c r="AX13" s="74">
        <f t="shared" si="23"/>
        <v>2988462</v>
      </c>
      <c r="AY13" s="74">
        <v>743957</v>
      </c>
      <c r="AZ13" s="74">
        <v>2208787</v>
      </c>
      <c r="BA13" s="74">
        <v>16129</v>
      </c>
      <c r="BB13" s="74">
        <v>19589</v>
      </c>
      <c r="BC13" s="74">
        <v>0</v>
      </c>
      <c r="BD13" s="74">
        <v>9168</v>
      </c>
      <c r="BE13" s="74">
        <v>94511</v>
      </c>
      <c r="BF13" s="74">
        <f t="shared" si="24"/>
        <v>5962283</v>
      </c>
      <c r="BG13" s="74">
        <f t="shared" si="25"/>
        <v>251353</v>
      </c>
      <c r="BH13" s="74">
        <f t="shared" si="26"/>
        <v>217720</v>
      </c>
      <c r="BI13" s="74">
        <v>0</v>
      </c>
      <c r="BJ13" s="74">
        <v>217720</v>
      </c>
      <c r="BK13" s="74">
        <v>0</v>
      </c>
      <c r="BL13" s="74">
        <v>0</v>
      </c>
      <c r="BM13" s="74">
        <v>33633</v>
      </c>
      <c r="BN13" s="74">
        <v>0</v>
      </c>
      <c r="BO13" s="74">
        <f t="shared" si="27"/>
        <v>758158</v>
      </c>
      <c r="BP13" s="74">
        <f t="shared" si="28"/>
        <v>165551</v>
      </c>
      <c r="BQ13" s="74">
        <v>74207</v>
      </c>
      <c r="BR13" s="74">
        <v>0</v>
      </c>
      <c r="BS13" s="74">
        <v>91344</v>
      </c>
      <c r="BT13" s="74">
        <v>0</v>
      </c>
      <c r="BU13" s="74">
        <f t="shared" si="29"/>
        <v>403943</v>
      </c>
      <c r="BV13" s="74">
        <v>68465</v>
      </c>
      <c r="BW13" s="74">
        <v>335478</v>
      </c>
      <c r="BX13" s="74">
        <v>0</v>
      </c>
      <c r="BY13" s="74">
        <v>0</v>
      </c>
      <c r="BZ13" s="74">
        <f t="shared" si="30"/>
        <v>188664</v>
      </c>
      <c r="CA13" s="74">
        <v>57260</v>
      </c>
      <c r="CB13" s="74">
        <v>131404</v>
      </c>
      <c r="CC13" s="74">
        <v>0</v>
      </c>
      <c r="CD13" s="74">
        <v>0</v>
      </c>
      <c r="CE13" s="74">
        <v>0</v>
      </c>
      <c r="CF13" s="74">
        <v>0</v>
      </c>
      <c r="CG13" s="74">
        <v>16679</v>
      </c>
      <c r="CH13" s="74">
        <f t="shared" si="31"/>
        <v>1026190</v>
      </c>
      <c r="CI13" s="74">
        <f t="shared" si="32"/>
        <v>299693</v>
      </c>
      <c r="CJ13" s="74">
        <f t="shared" si="33"/>
        <v>266060</v>
      </c>
      <c r="CK13" s="74">
        <f t="shared" si="34"/>
        <v>0</v>
      </c>
      <c r="CL13" s="74">
        <f t="shared" si="35"/>
        <v>246897</v>
      </c>
      <c r="CM13" s="74">
        <f t="shared" si="36"/>
        <v>19163</v>
      </c>
      <c r="CN13" s="74">
        <f t="shared" si="37"/>
        <v>0</v>
      </c>
      <c r="CO13" s="74">
        <f t="shared" si="38"/>
        <v>33633</v>
      </c>
      <c r="CP13" s="74">
        <f t="shared" si="39"/>
        <v>0</v>
      </c>
      <c r="CQ13" s="74">
        <f t="shared" si="40"/>
        <v>6577590</v>
      </c>
      <c r="CR13" s="74">
        <f t="shared" si="41"/>
        <v>1687682</v>
      </c>
      <c r="CS13" s="74">
        <f t="shared" si="42"/>
        <v>341312</v>
      </c>
      <c r="CT13" s="74">
        <f t="shared" si="43"/>
        <v>1132409</v>
      </c>
      <c r="CU13" s="74">
        <f t="shared" si="44"/>
        <v>185110</v>
      </c>
      <c r="CV13" s="74">
        <f t="shared" si="45"/>
        <v>28851</v>
      </c>
      <c r="CW13" s="74">
        <f t="shared" si="46"/>
        <v>1644867</v>
      </c>
      <c r="CX13" s="74">
        <f t="shared" si="47"/>
        <v>186110</v>
      </c>
      <c r="CY13" s="74">
        <f t="shared" si="48"/>
        <v>1417083</v>
      </c>
      <c r="CZ13" s="74">
        <f t="shared" si="49"/>
        <v>41674</v>
      </c>
      <c r="DA13" s="74">
        <f t="shared" si="50"/>
        <v>58747</v>
      </c>
      <c r="DB13" s="74">
        <f t="shared" si="51"/>
        <v>3177126</v>
      </c>
      <c r="DC13" s="74">
        <f t="shared" si="52"/>
        <v>801217</v>
      </c>
      <c r="DD13" s="74">
        <f t="shared" si="53"/>
        <v>2340191</v>
      </c>
      <c r="DE13" s="74">
        <f t="shared" si="54"/>
        <v>16129</v>
      </c>
      <c r="DF13" s="74">
        <f t="shared" si="55"/>
        <v>19589</v>
      </c>
      <c r="DG13" s="74">
        <f t="shared" si="56"/>
        <v>0</v>
      </c>
      <c r="DH13" s="74">
        <f t="shared" si="57"/>
        <v>9168</v>
      </c>
      <c r="DI13" s="74">
        <f t="shared" si="58"/>
        <v>111190</v>
      </c>
      <c r="DJ13" s="74">
        <f t="shared" si="59"/>
        <v>6988473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764938</v>
      </c>
      <c r="E14" s="74">
        <f t="shared" si="7"/>
        <v>213998</v>
      </c>
      <c r="F14" s="74">
        <v>28037</v>
      </c>
      <c r="G14" s="74">
        <v>0</v>
      </c>
      <c r="H14" s="74">
        <v>115000</v>
      </c>
      <c r="I14" s="74">
        <v>60758</v>
      </c>
      <c r="J14" s="75" t="s">
        <v>110</v>
      </c>
      <c r="K14" s="74">
        <v>10203</v>
      </c>
      <c r="L14" s="74">
        <v>550940</v>
      </c>
      <c r="M14" s="74">
        <f t="shared" si="8"/>
        <v>236504</v>
      </c>
      <c r="N14" s="74">
        <f t="shared" si="9"/>
        <v>119432</v>
      </c>
      <c r="O14" s="74">
        <v>98214</v>
      </c>
      <c r="P14" s="74">
        <v>7933</v>
      </c>
      <c r="Q14" s="74">
        <v>0</v>
      </c>
      <c r="R14" s="74">
        <v>13285</v>
      </c>
      <c r="S14" s="75" t="s">
        <v>110</v>
      </c>
      <c r="T14" s="74">
        <v>0</v>
      </c>
      <c r="U14" s="74">
        <v>117072</v>
      </c>
      <c r="V14" s="74">
        <f t="shared" si="10"/>
        <v>1001442</v>
      </c>
      <c r="W14" s="74">
        <f t="shared" si="11"/>
        <v>333430</v>
      </c>
      <c r="X14" s="74">
        <f t="shared" si="12"/>
        <v>126251</v>
      </c>
      <c r="Y14" s="74">
        <f t="shared" si="13"/>
        <v>7933</v>
      </c>
      <c r="Z14" s="74">
        <f t="shared" si="14"/>
        <v>115000</v>
      </c>
      <c r="AA14" s="74">
        <f t="shared" si="15"/>
        <v>74043</v>
      </c>
      <c r="AB14" s="75" t="s">
        <v>110</v>
      </c>
      <c r="AC14" s="74">
        <f t="shared" si="16"/>
        <v>10203</v>
      </c>
      <c r="AD14" s="74">
        <f t="shared" si="17"/>
        <v>668012</v>
      </c>
      <c r="AE14" s="74">
        <f t="shared" si="18"/>
        <v>157769</v>
      </c>
      <c r="AF14" s="74">
        <f t="shared" si="19"/>
        <v>157769</v>
      </c>
      <c r="AG14" s="74">
        <v>0</v>
      </c>
      <c r="AH14" s="74">
        <v>0</v>
      </c>
      <c r="AI14" s="74">
        <v>157769</v>
      </c>
      <c r="AJ14" s="74">
        <v>0</v>
      </c>
      <c r="AK14" s="74">
        <v>0</v>
      </c>
      <c r="AL14" s="74">
        <v>0</v>
      </c>
      <c r="AM14" s="74">
        <f t="shared" si="20"/>
        <v>604899</v>
      </c>
      <c r="AN14" s="74">
        <f t="shared" si="21"/>
        <v>41208</v>
      </c>
      <c r="AO14" s="74">
        <v>32966</v>
      </c>
      <c r="AP14" s="74">
        <v>0</v>
      </c>
      <c r="AQ14" s="74">
        <v>0</v>
      </c>
      <c r="AR14" s="74">
        <v>8242</v>
      </c>
      <c r="AS14" s="74">
        <f t="shared" si="22"/>
        <v>254767</v>
      </c>
      <c r="AT14" s="74">
        <v>0</v>
      </c>
      <c r="AU14" s="74">
        <v>252377</v>
      </c>
      <c r="AV14" s="74">
        <v>2390</v>
      </c>
      <c r="AW14" s="74">
        <v>0</v>
      </c>
      <c r="AX14" s="74">
        <f t="shared" si="23"/>
        <v>308924</v>
      </c>
      <c r="AY14" s="74">
        <v>174696</v>
      </c>
      <c r="AZ14" s="74">
        <v>133609</v>
      </c>
      <c r="BA14" s="74">
        <v>575</v>
      </c>
      <c r="BB14" s="74">
        <v>44</v>
      </c>
      <c r="BC14" s="74">
        <v>0</v>
      </c>
      <c r="BD14" s="74">
        <v>0</v>
      </c>
      <c r="BE14" s="74">
        <v>2270</v>
      </c>
      <c r="BF14" s="74">
        <f t="shared" si="24"/>
        <v>764938</v>
      </c>
      <c r="BG14" s="74">
        <f t="shared" si="25"/>
        <v>74340</v>
      </c>
      <c r="BH14" s="74">
        <f t="shared" si="26"/>
        <v>74340</v>
      </c>
      <c r="BI14" s="74">
        <v>0</v>
      </c>
      <c r="BJ14" s="74">
        <v>74340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94563</v>
      </c>
      <c r="BP14" s="74">
        <f t="shared" si="28"/>
        <v>42628</v>
      </c>
      <c r="BQ14" s="74">
        <v>8526</v>
      </c>
      <c r="BR14" s="74">
        <v>0</v>
      </c>
      <c r="BS14" s="74">
        <v>34102</v>
      </c>
      <c r="BT14" s="74">
        <v>0</v>
      </c>
      <c r="BU14" s="74">
        <f t="shared" si="29"/>
        <v>46437</v>
      </c>
      <c r="BV14" s="74">
        <v>0</v>
      </c>
      <c r="BW14" s="74">
        <v>46437</v>
      </c>
      <c r="BX14" s="74">
        <v>0</v>
      </c>
      <c r="BY14" s="74">
        <v>0</v>
      </c>
      <c r="BZ14" s="74">
        <f t="shared" si="30"/>
        <v>5498</v>
      </c>
      <c r="CA14" s="74">
        <v>149</v>
      </c>
      <c r="CB14" s="74">
        <v>5320</v>
      </c>
      <c r="CC14" s="74">
        <v>0</v>
      </c>
      <c r="CD14" s="74">
        <v>29</v>
      </c>
      <c r="CE14" s="74">
        <v>24960</v>
      </c>
      <c r="CF14" s="74">
        <v>0</v>
      </c>
      <c r="CG14" s="74">
        <v>42641</v>
      </c>
      <c r="CH14" s="74">
        <f t="shared" si="31"/>
        <v>211544</v>
      </c>
      <c r="CI14" s="74">
        <f t="shared" si="32"/>
        <v>232109</v>
      </c>
      <c r="CJ14" s="74">
        <f t="shared" si="33"/>
        <v>232109</v>
      </c>
      <c r="CK14" s="74">
        <f t="shared" si="34"/>
        <v>0</v>
      </c>
      <c r="CL14" s="74">
        <f t="shared" si="35"/>
        <v>74340</v>
      </c>
      <c r="CM14" s="74">
        <f t="shared" si="36"/>
        <v>157769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699462</v>
      </c>
      <c r="CR14" s="74">
        <f t="shared" si="41"/>
        <v>83836</v>
      </c>
      <c r="CS14" s="74">
        <f t="shared" si="42"/>
        <v>41492</v>
      </c>
      <c r="CT14" s="74">
        <f t="shared" si="43"/>
        <v>0</v>
      </c>
      <c r="CU14" s="74">
        <f t="shared" si="44"/>
        <v>34102</v>
      </c>
      <c r="CV14" s="74">
        <f t="shared" si="45"/>
        <v>8242</v>
      </c>
      <c r="CW14" s="74">
        <f t="shared" si="46"/>
        <v>301204</v>
      </c>
      <c r="CX14" s="74">
        <f t="shared" si="47"/>
        <v>0</v>
      </c>
      <c r="CY14" s="74">
        <f t="shared" si="48"/>
        <v>298814</v>
      </c>
      <c r="CZ14" s="74">
        <f t="shared" si="49"/>
        <v>2390</v>
      </c>
      <c r="DA14" s="74">
        <f t="shared" si="50"/>
        <v>0</v>
      </c>
      <c r="DB14" s="74">
        <f t="shared" si="51"/>
        <v>314422</v>
      </c>
      <c r="DC14" s="74">
        <f t="shared" si="52"/>
        <v>174845</v>
      </c>
      <c r="DD14" s="74">
        <f t="shared" si="53"/>
        <v>138929</v>
      </c>
      <c r="DE14" s="74">
        <f t="shared" si="54"/>
        <v>575</v>
      </c>
      <c r="DF14" s="74">
        <f t="shared" si="55"/>
        <v>73</v>
      </c>
      <c r="DG14" s="74">
        <f t="shared" si="56"/>
        <v>24960</v>
      </c>
      <c r="DH14" s="74">
        <f t="shared" si="57"/>
        <v>0</v>
      </c>
      <c r="DI14" s="74">
        <f t="shared" si="58"/>
        <v>44911</v>
      </c>
      <c r="DJ14" s="74">
        <f t="shared" si="59"/>
        <v>976482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691683</v>
      </c>
      <c r="E15" s="74">
        <f t="shared" si="7"/>
        <v>67805</v>
      </c>
      <c r="F15" s="74">
        <v>0</v>
      </c>
      <c r="G15" s="74">
        <v>2226</v>
      </c>
      <c r="H15" s="74">
        <v>0</v>
      </c>
      <c r="I15" s="74">
        <v>35926</v>
      </c>
      <c r="J15" s="75" t="s">
        <v>110</v>
      </c>
      <c r="K15" s="74">
        <v>29653</v>
      </c>
      <c r="L15" s="74">
        <v>623878</v>
      </c>
      <c r="M15" s="74">
        <f t="shared" si="8"/>
        <v>1350240</v>
      </c>
      <c r="N15" s="74">
        <f t="shared" si="9"/>
        <v>300291</v>
      </c>
      <c r="O15" s="74">
        <v>287116</v>
      </c>
      <c r="P15" s="74">
        <v>0</v>
      </c>
      <c r="Q15" s="74">
        <v>0</v>
      </c>
      <c r="R15" s="74">
        <v>13175</v>
      </c>
      <c r="S15" s="75" t="s">
        <v>110</v>
      </c>
      <c r="T15" s="74">
        <v>0</v>
      </c>
      <c r="U15" s="74">
        <v>1049949</v>
      </c>
      <c r="V15" s="74">
        <f t="shared" si="10"/>
        <v>2041923</v>
      </c>
      <c r="W15" s="74">
        <f t="shared" si="11"/>
        <v>368096</v>
      </c>
      <c r="X15" s="74">
        <f t="shared" si="12"/>
        <v>287116</v>
      </c>
      <c r="Y15" s="74">
        <f t="shared" si="13"/>
        <v>2226</v>
      </c>
      <c r="Z15" s="74">
        <f t="shared" si="14"/>
        <v>0</v>
      </c>
      <c r="AA15" s="74">
        <f t="shared" si="15"/>
        <v>49101</v>
      </c>
      <c r="AB15" s="75" t="s">
        <v>110</v>
      </c>
      <c r="AC15" s="74">
        <f t="shared" si="16"/>
        <v>29653</v>
      </c>
      <c r="AD15" s="74">
        <f t="shared" si="17"/>
        <v>1673827</v>
      </c>
      <c r="AE15" s="74">
        <f t="shared" si="18"/>
        <v>76376</v>
      </c>
      <c r="AF15" s="74">
        <f t="shared" si="19"/>
        <v>76376</v>
      </c>
      <c r="AG15" s="74">
        <v>0</v>
      </c>
      <c r="AH15" s="74">
        <v>76376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615307</v>
      </c>
      <c r="AN15" s="74">
        <f t="shared" si="21"/>
        <v>120828</v>
      </c>
      <c r="AO15" s="74">
        <v>120828</v>
      </c>
      <c r="AP15" s="74">
        <v>0</v>
      </c>
      <c r="AQ15" s="74">
        <v>0</v>
      </c>
      <c r="AR15" s="74">
        <v>0</v>
      </c>
      <c r="AS15" s="74">
        <f t="shared" si="22"/>
        <v>154719</v>
      </c>
      <c r="AT15" s="74">
        <v>20362</v>
      </c>
      <c r="AU15" s="74">
        <v>128738</v>
      </c>
      <c r="AV15" s="74">
        <v>5619</v>
      </c>
      <c r="AW15" s="74">
        <v>0</v>
      </c>
      <c r="AX15" s="74">
        <f t="shared" si="23"/>
        <v>339760</v>
      </c>
      <c r="AY15" s="74">
        <v>151284</v>
      </c>
      <c r="AZ15" s="74">
        <v>163066</v>
      </c>
      <c r="BA15" s="74">
        <v>25410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691683</v>
      </c>
      <c r="BG15" s="74">
        <f t="shared" si="25"/>
        <v>1218364</v>
      </c>
      <c r="BH15" s="74">
        <f t="shared" si="26"/>
        <v>1218364</v>
      </c>
      <c r="BI15" s="74">
        <v>0</v>
      </c>
      <c r="BJ15" s="74">
        <v>1218364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82882</v>
      </c>
      <c r="BP15" s="74">
        <f t="shared" si="28"/>
        <v>36107</v>
      </c>
      <c r="BQ15" s="74">
        <v>0</v>
      </c>
      <c r="BR15" s="74">
        <v>0</v>
      </c>
      <c r="BS15" s="74">
        <v>36107</v>
      </c>
      <c r="BT15" s="74">
        <v>0</v>
      </c>
      <c r="BU15" s="74">
        <f t="shared" si="29"/>
        <v>46775</v>
      </c>
      <c r="BV15" s="74">
        <v>0</v>
      </c>
      <c r="BW15" s="74">
        <v>46775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48994</v>
      </c>
      <c r="CF15" s="74">
        <v>0</v>
      </c>
      <c r="CG15" s="74">
        <v>0</v>
      </c>
      <c r="CH15" s="74">
        <f t="shared" si="31"/>
        <v>1301246</v>
      </c>
      <c r="CI15" s="74">
        <f t="shared" si="32"/>
        <v>1294740</v>
      </c>
      <c r="CJ15" s="74">
        <f t="shared" si="33"/>
        <v>1294740</v>
      </c>
      <c r="CK15" s="74">
        <f t="shared" si="34"/>
        <v>0</v>
      </c>
      <c r="CL15" s="74">
        <f t="shared" si="35"/>
        <v>1294740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698189</v>
      </c>
      <c r="CR15" s="74">
        <f t="shared" si="41"/>
        <v>156935</v>
      </c>
      <c r="CS15" s="74">
        <f t="shared" si="42"/>
        <v>120828</v>
      </c>
      <c r="CT15" s="74">
        <f t="shared" si="43"/>
        <v>0</v>
      </c>
      <c r="CU15" s="74">
        <f t="shared" si="44"/>
        <v>36107</v>
      </c>
      <c r="CV15" s="74">
        <f t="shared" si="45"/>
        <v>0</v>
      </c>
      <c r="CW15" s="74">
        <f t="shared" si="46"/>
        <v>201494</v>
      </c>
      <c r="CX15" s="74">
        <f t="shared" si="47"/>
        <v>20362</v>
      </c>
      <c r="CY15" s="74">
        <f t="shared" si="48"/>
        <v>175513</v>
      </c>
      <c r="CZ15" s="74">
        <f t="shared" si="49"/>
        <v>5619</v>
      </c>
      <c r="DA15" s="74">
        <f t="shared" si="50"/>
        <v>0</v>
      </c>
      <c r="DB15" s="74">
        <f t="shared" si="51"/>
        <v>339760</v>
      </c>
      <c r="DC15" s="74">
        <f t="shared" si="52"/>
        <v>151284</v>
      </c>
      <c r="DD15" s="74">
        <f t="shared" si="53"/>
        <v>163066</v>
      </c>
      <c r="DE15" s="74">
        <f t="shared" si="54"/>
        <v>25410</v>
      </c>
      <c r="DF15" s="74">
        <f t="shared" si="55"/>
        <v>0</v>
      </c>
      <c r="DG15" s="74">
        <f t="shared" si="56"/>
        <v>48994</v>
      </c>
      <c r="DH15" s="74">
        <f t="shared" si="57"/>
        <v>0</v>
      </c>
      <c r="DI15" s="74">
        <f t="shared" si="58"/>
        <v>0</v>
      </c>
      <c r="DJ15" s="74">
        <f t="shared" si="59"/>
        <v>1992929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627317</v>
      </c>
      <c r="E16" s="74">
        <f t="shared" si="7"/>
        <v>136592</v>
      </c>
      <c r="F16" s="74">
        <v>55306</v>
      </c>
      <c r="G16" s="74">
        <v>0</v>
      </c>
      <c r="H16" s="74">
        <v>0</v>
      </c>
      <c r="I16" s="74">
        <v>77382</v>
      </c>
      <c r="J16" s="75" t="s">
        <v>110</v>
      </c>
      <c r="K16" s="74">
        <v>3904</v>
      </c>
      <c r="L16" s="74">
        <v>490725</v>
      </c>
      <c r="M16" s="74">
        <f t="shared" si="8"/>
        <v>167880</v>
      </c>
      <c r="N16" s="74">
        <f t="shared" si="9"/>
        <v>27034</v>
      </c>
      <c r="O16" s="74">
        <v>16023</v>
      </c>
      <c r="P16" s="74">
        <v>0</v>
      </c>
      <c r="Q16" s="74">
        <v>0</v>
      </c>
      <c r="R16" s="74">
        <v>10720</v>
      </c>
      <c r="S16" s="75" t="s">
        <v>110</v>
      </c>
      <c r="T16" s="74">
        <v>291</v>
      </c>
      <c r="U16" s="74">
        <v>140846</v>
      </c>
      <c r="V16" s="74">
        <f t="shared" si="10"/>
        <v>795197</v>
      </c>
      <c r="W16" s="74">
        <f t="shared" si="11"/>
        <v>163626</v>
      </c>
      <c r="X16" s="74">
        <f t="shared" si="12"/>
        <v>71329</v>
      </c>
      <c r="Y16" s="74">
        <f t="shared" si="13"/>
        <v>0</v>
      </c>
      <c r="Z16" s="74">
        <f t="shared" si="14"/>
        <v>0</v>
      </c>
      <c r="AA16" s="74">
        <f t="shared" si="15"/>
        <v>88102</v>
      </c>
      <c r="AB16" s="75" t="s">
        <v>110</v>
      </c>
      <c r="AC16" s="74">
        <f t="shared" si="16"/>
        <v>4195</v>
      </c>
      <c r="AD16" s="74">
        <f t="shared" si="17"/>
        <v>631571</v>
      </c>
      <c r="AE16" s="74">
        <f t="shared" si="18"/>
        <v>5513</v>
      </c>
      <c r="AF16" s="74">
        <f t="shared" si="19"/>
        <v>5513</v>
      </c>
      <c r="AG16" s="74">
        <v>0</v>
      </c>
      <c r="AH16" s="74">
        <v>0</v>
      </c>
      <c r="AI16" s="74">
        <v>0</v>
      </c>
      <c r="AJ16" s="74">
        <v>5513</v>
      </c>
      <c r="AK16" s="74">
        <v>0</v>
      </c>
      <c r="AL16" s="74">
        <v>0</v>
      </c>
      <c r="AM16" s="74">
        <f t="shared" si="20"/>
        <v>613907</v>
      </c>
      <c r="AN16" s="74">
        <f t="shared" si="21"/>
        <v>108734</v>
      </c>
      <c r="AO16" s="74">
        <v>96683</v>
      </c>
      <c r="AP16" s="74">
        <v>0</v>
      </c>
      <c r="AQ16" s="74">
        <v>12051</v>
      </c>
      <c r="AR16" s="74">
        <v>0</v>
      </c>
      <c r="AS16" s="74">
        <f t="shared" si="22"/>
        <v>189567</v>
      </c>
      <c r="AT16" s="74">
        <v>5083</v>
      </c>
      <c r="AU16" s="74">
        <v>184076</v>
      </c>
      <c r="AV16" s="74">
        <v>408</v>
      </c>
      <c r="AW16" s="74">
        <v>19589</v>
      </c>
      <c r="AX16" s="74">
        <f t="shared" si="23"/>
        <v>296017</v>
      </c>
      <c r="AY16" s="74">
        <v>102063</v>
      </c>
      <c r="AZ16" s="74">
        <v>143272</v>
      </c>
      <c r="BA16" s="74">
        <v>50682</v>
      </c>
      <c r="BB16" s="74">
        <v>0</v>
      </c>
      <c r="BC16" s="74">
        <v>0</v>
      </c>
      <c r="BD16" s="74">
        <v>0</v>
      </c>
      <c r="BE16" s="74">
        <v>7897</v>
      </c>
      <c r="BF16" s="74">
        <f t="shared" si="24"/>
        <v>627317</v>
      </c>
      <c r="BG16" s="74">
        <f t="shared" si="25"/>
        <v>6951</v>
      </c>
      <c r="BH16" s="74">
        <f t="shared" si="26"/>
        <v>6951</v>
      </c>
      <c r="BI16" s="74">
        <v>0</v>
      </c>
      <c r="BJ16" s="74">
        <v>6951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148562</v>
      </c>
      <c r="BP16" s="74">
        <f t="shared" si="28"/>
        <v>36210</v>
      </c>
      <c r="BQ16" s="74">
        <v>31823</v>
      </c>
      <c r="BR16" s="74">
        <v>0</v>
      </c>
      <c r="BS16" s="74">
        <v>0</v>
      </c>
      <c r="BT16" s="74">
        <v>4387</v>
      </c>
      <c r="BU16" s="74">
        <f t="shared" si="29"/>
        <v>78441</v>
      </c>
      <c r="BV16" s="74">
        <v>0</v>
      </c>
      <c r="BW16" s="74">
        <v>78441</v>
      </c>
      <c r="BX16" s="74">
        <v>0</v>
      </c>
      <c r="BY16" s="74">
        <v>0</v>
      </c>
      <c r="BZ16" s="74">
        <f t="shared" si="30"/>
        <v>33911</v>
      </c>
      <c r="CA16" s="74">
        <v>0</v>
      </c>
      <c r="CB16" s="74">
        <v>33911</v>
      </c>
      <c r="CC16" s="74">
        <v>0</v>
      </c>
      <c r="CD16" s="74">
        <v>0</v>
      </c>
      <c r="CE16" s="74">
        <v>6335</v>
      </c>
      <c r="CF16" s="74">
        <v>0</v>
      </c>
      <c r="CG16" s="74">
        <v>6032</v>
      </c>
      <c r="CH16" s="74">
        <f t="shared" si="31"/>
        <v>161545</v>
      </c>
      <c r="CI16" s="74">
        <f t="shared" si="32"/>
        <v>12464</v>
      </c>
      <c r="CJ16" s="74">
        <f t="shared" si="33"/>
        <v>12464</v>
      </c>
      <c r="CK16" s="74">
        <f t="shared" si="34"/>
        <v>0</v>
      </c>
      <c r="CL16" s="74">
        <f t="shared" si="35"/>
        <v>6951</v>
      </c>
      <c r="CM16" s="74">
        <f t="shared" si="36"/>
        <v>0</v>
      </c>
      <c r="CN16" s="74">
        <f t="shared" si="37"/>
        <v>5513</v>
      </c>
      <c r="CO16" s="74">
        <f t="shared" si="38"/>
        <v>0</v>
      </c>
      <c r="CP16" s="74">
        <f t="shared" si="39"/>
        <v>0</v>
      </c>
      <c r="CQ16" s="74">
        <f t="shared" si="40"/>
        <v>762469</v>
      </c>
      <c r="CR16" s="74">
        <f t="shared" si="41"/>
        <v>144944</v>
      </c>
      <c r="CS16" s="74">
        <f t="shared" si="42"/>
        <v>128506</v>
      </c>
      <c r="CT16" s="74">
        <f t="shared" si="43"/>
        <v>0</v>
      </c>
      <c r="CU16" s="74">
        <f t="shared" si="44"/>
        <v>12051</v>
      </c>
      <c r="CV16" s="74">
        <f t="shared" si="45"/>
        <v>4387</v>
      </c>
      <c r="CW16" s="74">
        <f t="shared" si="46"/>
        <v>268008</v>
      </c>
      <c r="CX16" s="74">
        <f t="shared" si="47"/>
        <v>5083</v>
      </c>
      <c r="CY16" s="74">
        <f t="shared" si="48"/>
        <v>262517</v>
      </c>
      <c r="CZ16" s="74">
        <f t="shared" si="49"/>
        <v>408</v>
      </c>
      <c r="DA16" s="74">
        <f t="shared" si="50"/>
        <v>19589</v>
      </c>
      <c r="DB16" s="74">
        <f t="shared" si="51"/>
        <v>329928</v>
      </c>
      <c r="DC16" s="74">
        <f t="shared" si="52"/>
        <v>102063</v>
      </c>
      <c r="DD16" s="74">
        <f t="shared" si="53"/>
        <v>177183</v>
      </c>
      <c r="DE16" s="74">
        <f t="shared" si="54"/>
        <v>50682</v>
      </c>
      <c r="DF16" s="74">
        <f t="shared" si="55"/>
        <v>0</v>
      </c>
      <c r="DG16" s="74">
        <f t="shared" si="56"/>
        <v>6335</v>
      </c>
      <c r="DH16" s="74">
        <f t="shared" si="57"/>
        <v>0</v>
      </c>
      <c r="DI16" s="74">
        <f t="shared" si="58"/>
        <v>13929</v>
      </c>
      <c r="DJ16" s="74">
        <f t="shared" si="59"/>
        <v>788862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580827</v>
      </c>
      <c r="E17" s="74">
        <f t="shared" si="7"/>
        <v>32252</v>
      </c>
      <c r="F17" s="74">
        <v>1400</v>
      </c>
      <c r="G17" s="74">
        <v>0</v>
      </c>
      <c r="H17" s="74">
        <v>0</v>
      </c>
      <c r="I17" s="74">
        <v>18766</v>
      </c>
      <c r="J17" s="75" t="s">
        <v>110</v>
      </c>
      <c r="K17" s="74">
        <v>12086</v>
      </c>
      <c r="L17" s="74">
        <v>548575</v>
      </c>
      <c r="M17" s="74">
        <f t="shared" si="8"/>
        <v>59113</v>
      </c>
      <c r="N17" s="74">
        <f t="shared" si="9"/>
        <v>11084</v>
      </c>
      <c r="O17" s="74">
        <v>857</v>
      </c>
      <c r="P17" s="74">
        <v>492</v>
      </c>
      <c r="Q17" s="74">
        <v>0</v>
      </c>
      <c r="R17" s="74">
        <v>9735</v>
      </c>
      <c r="S17" s="75" t="s">
        <v>110</v>
      </c>
      <c r="T17" s="74">
        <v>0</v>
      </c>
      <c r="U17" s="74">
        <v>48029</v>
      </c>
      <c r="V17" s="74">
        <f t="shared" si="10"/>
        <v>639940</v>
      </c>
      <c r="W17" s="74">
        <f t="shared" si="11"/>
        <v>43336</v>
      </c>
      <c r="X17" s="74">
        <f t="shared" si="12"/>
        <v>2257</v>
      </c>
      <c r="Y17" s="74">
        <f t="shared" si="13"/>
        <v>492</v>
      </c>
      <c r="Z17" s="74">
        <f t="shared" si="14"/>
        <v>0</v>
      </c>
      <c r="AA17" s="74">
        <f t="shared" si="15"/>
        <v>28501</v>
      </c>
      <c r="AB17" s="75" t="s">
        <v>110</v>
      </c>
      <c r="AC17" s="74">
        <f t="shared" si="16"/>
        <v>12086</v>
      </c>
      <c r="AD17" s="74">
        <f t="shared" si="17"/>
        <v>596604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575908</v>
      </c>
      <c r="AN17" s="74">
        <f t="shared" si="21"/>
        <v>156108</v>
      </c>
      <c r="AO17" s="74">
        <v>34839</v>
      </c>
      <c r="AP17" s="74">
        <v>84722</v>
      </c>
      <c r="AQ17" s="74">
        <v>36547</v>
      </c>
      <c r="AR17" s="74">
        <v>0</v>
      </c>
      <c r="AS17" s="74">
        <f t="shared" si="22"/>
        <v>162957</v>
      </c>
      <c r="AT17" s="74">
        <v>7054</v>
      </c>
      <c r="AU17" s="74">
        <v>155903</v>
      </c>
      <c r="AV17" s="74">
        <v>0</v>
      </c>
      <c r="AW17" s="74">
        <v>0</v>
      </c>
      <c r="AX17" s="74">
        <f t="shared" si="23"/>
        <v>256843</v>
      </c>
      <c r="AY17" s="74">
        <v>47850</v>
      </c>
      <c r="AZ17" s="74">
        <v>202967</v>
      </c>
      <c r="BA17" s="74">
        <v>6026</v>
      </c>
      <c r="BB17" s="74">
        <v>0</v>
      </c>
      <c r="BC17" s="74">
        <v>0</v>
      </c>
      <c r="BD17" s="74">
        <v>0</v>
      </c>
      <c r="BE17" s="74">
        <v>4919</v>
      </c>
      <c r="BF17" s="74">
        <f t="shared" si="24"/>
        <v>580827</v>
      </c>
      <c r="BG17" s="74">
        <f t="shared" si="25"/>
        <v>1281</v>
      </c>
      <c r="BH17" s="74">
        <f t="shared" si="26"/>
        <v>1281</v>
      </c>
      <c r="BI17" s="74">
        <v>1281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57286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32719</v>
      </c>
      <c r="BV17" s="74">
        <v>356</v>
      </c>
      <c r="BW17" s="74">
        <v>32363</v>
      </c>
      <c r="BX17" s="74">
        <v>0</v>
      </c>
      <c r="BY17" s="74">
        <v>0</v>
      </c>
      <c r="BZ17" s="74">
        <f t="shared" si="30"/>
        <v>24567</v>
      </c>
      <c r="CA17" s="74">
        <v>20020</v>
      </c>
      <c r="CB17" s="74">
        <v>4547</v>
      </c>
      <c r="CC17" s="74">
        <v>0</v>
      </c>
      <c r="CD17" s="74">
        <v>0</v>
      </c>
      <c r="CE17" s="74">
        <v>0</v>
      </c>
      <c r="CF17" s="74">
        <v>0</v>
      </c>
      <c r="CG17" s="74">
        <v>546</v>
      </c>
      <c r="CH17" s="74">
        <f t="shared" si="31"/>
        <v>59113</v>
      </c>
      <c r="CI17" s="74">
        <f t="shared" si="32"/>
        <v>1281</v>
      </c>
      <c r="CJ17" s="74">
        <f t="shared" si="33"/>
        <v>1281</v>
      </c>
      <c r="CK17" s="74">
        <f t="shared" si="34"/>
        <v>1281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633194</v>
      </c>
      <c r="CR17" s="74">
        <f t="shared" si="41"/>
        <v>156108</v>
      </c>
      <c r="CS17" s="74">
        <f t="shared" si="42"/>
        <v>34839</v>
      </c>
      <c r="CT17" s="74">
        <f t="shared" si="43"/>
        <v>84722</v>
      </c>
      <c r="CU17" s="74">
        <f t="shared" si="44"/>
        <v>36547</v>
      </c>
      <c r="CV17" s="74">
        <f t="shared" si="45"/>
        <v>0</v>
      </c>
      <c r="CW17" s="74">
        <f t="shared" si="46"/>
        <v>195676</v>
      </c>
      <c r="CX17" s="74">
        <f t="shared" si="47"/>
        <v>7410</v>
      </c>
      <c r="CY17" s="74">
        <f t="shared" si="48"/>
        <v>188266</v>
      </c>
      <c r="CZ17" s="74">
        <f t="shared" si="49"/>
        <v>0</v>
      </c>
      <c r="DA17" s="74">
        <f t="shared" si="50"/>
        <v>0</v>
      </c>
      <c r="DB17" s="74">
        <f t="shared" si="51"/>
        <v>281410</v>
      </c>
      <c r="DC17" s="74">
        <f t="shared" si="52"/>
        <v>67870</v>
      </c>
      <c r="DD17" s="74">
        <f t="shared" si="53"/>
        <v>207514</v>
      </c>
      <c r="DE17" s="74">
        <f t="shared" si="54"/>
        <v>6026</v>
      </c>
      <c r="DF17" s="74">
        <f t="shared" si="55"/>
        <v>0</v>
      </c>
      <c r="DG17" s="74">
        <f t="shared" si="56"/>
        <v>0</v>
      </c>
      <c r="DH17" s="74">
        <f t="shared" si="57"/>
        <v>0</v>
      </c>
      <c r="DI17" s="74">
        <f t="shared" si="58"/>
        <v>5465</v>
      </c>
      <c r="DJ17" s="74">
        <f t="shared" si="59"/>
        <v>639940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1866244</v>
      </c>
      <c r="E18" s="74">
        <f t="shared" si="7"/>
        <v>384426</v>
      </c>
      <c r="F18" s="74">
        <v>0</v>
      </c>
      <c r="G18" s="74">
        <v>2486</v>
      </c>
      <c r="H18" s="74">
        <v>0</v>
      </c>
      <c r="I18" s="74">
        <v>263066</v>
      </c>
      <c r="J18" s="75" t="s">
        <v>110</v>
      </c>
      <c r="K18" s="74">
        <v>118874</v>
      </c>
      <c r="L18" s="74">
        <v>1481818</v>
      </c>
      <c r="M18" s="74">
        <f t="shared" si="8"/>
        <v>203551</v>
      </c>
      <c r="N18" s="74">
        <f t="shared" si="9"/>
        <v>61282</v>
      </c>
      <c r="O18" s="74">
        <v>0</v>
      </c>
      <c r="P18" s="74">
        <v>0</v>
      </c>
      <c r="Q18" s="74">
        <v>0</v>
      </c>
      <c r="R18" s="74">
        <v>61282</v>
      </c>
      <c r="S18" s="75" t="s">
        <v>110</v>
      </c>
      <c r="T18" s="74">
        <v>0</v>
      </c>
      <c r="U18" s="74">
        <v>142269</v>
      </c>
      <c r="V18" s="74">
        <f t="shared" si="10"/>
        <v>2069795</v>
      </c>
      <c r="W18" s="74">
        <f t="shared" si="11"/>
        <v>445708</v>
      </c>
      <c r="X18" s="74">
        <f t="shared" si="12"/>
        <v>0</v>
      </c>
      <c r="Y18" s="74">
        <f t="shared" si="13"/>
        <v>2486</v>
      </c>
      <c r="Z18" s="74">
        <f t="shared" si="14"/>
        <v>0</v>
      </c>
      <c r="AA18" s="74">
        <f t="shared" si="15"/>
        <v>324348</v>
      </c>
      <c r="AB18" s="75" t="s">
        <v>110</v>
      </c>
      <c r="AC18" s="74">
        <f t="shared" si="16"/>
        <v>118874</v>
      </c>
      <c r="AD18" s="74">
        <f t="shared" si="17"/>
        <v>1624087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1157320</v>
      </c>
      <c r="AN18" s="74">
        <f t="shared" si="21"/>
        <v>33732</v>
      </c>
      <c r="AO18" s="74">
        <v>33732</v>
      </c>
      <c r="AP18" s="74">
        <v>0</v>
      </c>
      <c r="AQ18" s="74">
        <v>0</v>
      </c>
      <c r="AR18" s="74">
        <v>0</v>
      </c>
      <c r="AS18" s="74">
        <f t="shared" si="22"/>
        <v>164188</v>
      </c>
      <c r="AT18" s="74">
        <v>568</v>
      </c>
      <c r="AU18" s="74">
        <v>152769</v>
      </c>
      <c r="AV18" s="74">
        <v>10851</v>
      </c>
      <c r="AW18" s="74">
        <v>0</v>
      </c>
      <c r="AX18" s="74">
        <f t="shared" si="23"/>
        <v>959400</v>
      </c>
      <c r="AY18" s="74">
        <v>662040</v>
      </c>
      <c r="AZ18" s="74">
        <v>165764</v>
      </c>
      <c r="BA18" s="74">
        <v>8275</v>
      </c>
      <c r="BB18" s="74">
        <v>123321</v>
      </c>
      <c r="BC18" s="74">
        <v>679235</v>
      </c>
      <c r="BD18" s="74">
        <v>0</v>
      </c>
      <c r="BE18" s="74">
        <v>29689</v>
      </c>
      <c r="BF18" s="74">
        <f t="shared" si="24"/>
        <v>1187009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90187</v>
      </c>
      <c r="BP18" s="74">
        <f t="shared" si="28"/>
        <v>20240</v>
      </c>
      <c r="BQ18" s="74">
        <v>20240</v>
      </c>
      <c r="BR18" s="74">
        <v>0</v>
      </c>
      <c r="BS18" s="74">
        <v>0</v>
      </c>
      <c r="BT18" s="74">
        <v>0</v>
      </c>
      <c r="BU18" s="74">
        <f t="shared" si="29"/>
        <v>38884</v>
      </c>
      <c r="BV18" s="74">
        <v>0</v>
      </c>
      <c r="BW18" s="74">
        <v>38884</v>
      </c>
      <c r="BX18" s="74">
        <v>0</v>
      </c>
      <c r="BY18" s="74">
        <v>0</v>
      </c>
      <c r="BZ18" s="74">
        <f t="shared" si="30"/>
        <v>31063</v>
      </c>
      <c r="CA18" s="74">
        <v>0</v>
      </c>
      <c r="CB18" s="74">
        <v>31063</v>
      </c>
      <c r="CC18" s="74">
        <v>0</v>
      </c>
      <c r="CD18" s="74">
        <v>0</v>
      </c>
      <c r="CE18" s="74">
        <v>112506</v>
      </c>
      <c r="CF18" s="74">
        <v>0</v>
      </c>
      <c r="CG18" s="74">
        <v>858</v>
      </c>
      <c r="CH18" s="74">
        <f t="shared" si="31"/>
        <v>91045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1247507</v>
      </c>
      <c r="CR18" s="74">
        <f t="shared" si="41"/>
        <v>53972</v>
      </c>
      <c r="CS18" s="74">
        <f t="shared" si="42"/>
        <v>53972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203072</v>
      </c>
      <c r="CX18" s="74">
        <f t="shared" si="47"/>
        <v>568</v>
      </c>
      <c r="CY18" s="74">
        <f t="shared" si="48"/>
        <v>191653</v>
      </c>
      <c r="CZ18" s="74">
        <f t="shared" si="49"/>
        <v>10851</v>
      </c>
      <c r="DA18" s="74">
        <f t="shared" si="50"/>
        <v>0</v>
      </c>
      <c r="DB18" s="74">
        <f t="shared" si="51"/>
        <v>990463</v>
      </c>
      <c r="DC18" s="74">
        <f t="shared" si="52"/>
        <v>662040</v>
      </c>
      <c r="DD18" s="74">
        <f t="shared" si="53"/>
        <v>196827</v>
      </c>
      <c r="DE18" s="74">
        <f t="shared" si="54"/>
        <v>8275</v>
      </c>
      <c r="DF18" s="74">
        <f t="shared" si="55"/>
        <v>123321</v>
      </c>
      <c r="DG18" s="74">
        <f t="shared" si="56"/>
        <v>791741</v>
      </c>
      <c r="DH18" s="74">
        <f t="shared" si="57"/>
        <v>0</v>
      </c>
      <c r="DI18" s="74">
        <f t="shared" si="58"/>
        <v>30547</v>
      </c>
      <c r="DJ18" s="74">
        <f t="shared" si="59"/>
        <v>1278054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1792874</v>
      </c>
      <c r="E19" s="74">
        <f t="shared" si="7"/>
        <v>178289</v>
      </c>
      <c r="F19" s="74">
        <v>4704</v>
      </c>
      <c r="G19" s="74">
        <v>2198</v>
      </c>
      <c r="H19" s="74">
        <v>0</v>
      </c>
      <c r="I19" s="74">
        <v>139598</v>
      </c>
      <c r="J19" s="75" t="s">
        <v>110</v>
      </c>
      <c r="K19" s="74">
        <v>31789</v>
      </c>
      <c r="L19" s="74">
        <v>1614585</v>
      </c>
      <c r="M19" s="74">
        <f t="shared" si="8"/>
        <v>385369</v>
      </c>
      <c r="N19" s="74">
        <f t="shared" si="9"/>
        <v>122149</v>
      </c>
      <c r="O19" s="74">
        <v>0</v>
      </c>
      <c r="P19" s="74">
        <v>0</v>
      </c>
      <c r="Q19" s="74">
        <v>121750</v>
      </c>
      <c r="R19" s="74">
        <v>267</v>
      </c>
      <c r="S19" s="75" t="s">
        <v>110</v>
      </c>
      <c r="T19" s="74">
        <v>132</v>
      </c>
      <c r="U19" s="74">
        <v>263220</v>
      </c>
      <c r="V19" s="74">
        <f t="shared" si="10"/>
        <v>2178243</v>
      </c>
      <c r="W19" s="74">
        <f t="shared" si="11"/>
        <v>300438</v>
      </c>
      <c r="X19" s="74">
        <f t="shared" si="12"/>
        <v>4704</v>
      </c>
      <c r="Y19" s="74">
        <f t="shared" si="13"/>
        <v>2198</v>
      </c>
      <c r="Z19" s="74">
        <f t="shared" si="14"/>
        <v>121750</v>
      </c>
      <c r="AA19" s="74">
        <f t="shared" si="15"/>
        <v>139865</v>
      </c>
      <c r="AB19" s="75" t="s">
        <v>110</v>
      </c>
      <c r="AC19" s="74">
        <f t="shared" si="16"/>
        <v>31921</v>
      </c>
      <c r="AD19" s="74">
        <f t="shared" si="17"/>
        <v>1877805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1766006</v>
      </c>
      <c r="AN19" s="74">
        <f t="shared" si="21"/>
        <v>68810</v>
      </c>
      <c r="AO19" s="74">
        <v>32036</v>
      </c>
      <c r="AP19" s="74">
        <v>0</v>
      </c>
      <c r="AQ19" s="74">
        <v>36774</v>
      </c>
      <c r="AR19" s="74">
        <v>0</v>
      </c>
      <c r="AS19" s="74">
        <f t="shared" si="22"/>
        <v>339059</v>
      </c>
      <c r="AT19" s="74">
        <v>2259</v>
      </c>
      <c r="AU19" s="74">
        <v>323649</v>
      </c>
      <c r="AV19" s="74">
        <v>13151</v>
      </c>
      <c r="AW19" s="74">
        <v>0</v>
      </c>
      <c r="AX19" s="74">
        <f t="shared" si="23"/>
        <v>1358137</v>
      </c>
      <c r="AY19" s="74">
        <v>320954</v>
      </c>
      <c r="AZ19" s="74">
        <v>1000223</v>
      </c>
      <c r="BA19" s="74">
        <v>36960</v>
      </c>
      <c r="BB19" s="74">
        <v>0</v>
      </c>
      <c r="BC19" s="74">
        <v>0</v>
      </c>
      <c r="BD19" s="74">
        <v>0</v>
      </c>
      <c r="BE19" s="74">
        <v>26868</v>
      </c>
      <c r="BF19" s="74">
        <f t="shared" si="24"/>
        <v>1792874</v>
      </c>
      <c r="BG19" s="74">
        <f t="shared" si="25"/>
        <v>141750</v>
      </c>
      <c r="BH19" s="74">
        <f t="shared" si="26"/>
        <v>141750</v>
      </c>
      <c r="BI19" s="74">
        <v>0</v>
      </c>
      <c r="BJ19" s="74">
        <v>141750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243610</v>
      </c>
      <c r="BP19" s="74">
        <f t="shared" si="28"/>
        <v>9659</v>
      </c>
      <c r="BQ19" s="74">
        <v>9659</v>
      </c>
      <c r="BR19" s="74">
        <v>0</v>
      </c>
      <c r="BS19" s="74">
        <v>0</v>
      </c>
      <c r="BT19" s="74">
        <v>0</v>
      </c>
      <c r="BU19" s="74">
        <f t="shared" si="29"/>
        <v>99080</v>
      </c>
      <c r="BV19" s="74">
        <v>142</v>
      </c>
      <c r="BW19" s="74">
        <v>98938</v>
      </c>
      <c r="BX19" s="74">
        <v>0</v>
      </c>
      <c r="BY19" s="74">
        <v>0</v>
      </c>
      <c r="BZ19" s="74">
        <f t="shared" si="30"/>
        <v>134871</v>
      </c>
      <c r="CA19" s="74">
        <v>0</v>
      </c>
      <c r="CB19" s="74">
        <v>132771</v>
      </c>
      <c r="CC19" s="74">
        <v>0</v>
      </c>
      <c r="CD19" s="74">
        <v>2100</v>
      </c>
      <c r="CE19" s="74">
        <v>0</v>
      </c>
      <c r="CF19" s="74">
        <v>0</v>
      </c>
      <c r="CG19" s="74">
        <v>9</v>
      </c>
      <c r="CH19" s="74">
        <f t="shared" si="31"/>
        <v>385369</v>
      </c>
      <c r="CI19" s="74">
        <f t="shared" si="32"/>
        <v>141750</v>
      </c>
      <c r="CJ19" s="74">
        <f t="shared" si="33"/>
        <v>141750</v>
      </c>
      <c r="CK19" s="74">
        <f t="shared" si="34"/>
        <v>0</v>
      </c>
      <c r="CL19" s="74">
        <f t="shared" si="35"/>
        <v>141750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2009616</v>
      </c>
      <c r="CR19" s="74">
        <f t="shared" si="41"/>
        <v>78469</v>
      </c>
      <c r="CS19" s="74">
        <f t="shared" si="42"/>
        <v>41695</v>
      </c>
      <c r="CT19" s="74">
        <f t="shared" si="43"/>
        <v>0</v>
      </c>
      <c r="CU19" s="74">
        <f t="shared" si="44"/>
        <v>36774</v>
      </c>
      <c r="CV19" s="74">
        <f t="shared" si="45"/>
        <v>0</v>
      </c>
      <c r="CW19" s="74">
        <f t="shared" si="46"/>
        <v>438139</v>
      </c>
      <c r="CX19" s="74">
        <f t="shared" si="47"/>
        <v>2401</v>
      </c>
      <c r="CY19" s="74">
        <f t="shared" si="48"/>
        <v>422587</v>
      </c>
      <c r="CZ19" s="74">
        <f t="shared" si="49"/>
        <v>13151</v>
      </c>
      <c r="DA19" s="74">
        <f t="shared" si="50"/>
        <v>0</v>
      </c>
      <c r="DB19" s="74">
        <f t="shared" si="51"/>
        <v>1493008</v>
      </c>
      <c r="DC19" s="74">
        <f t="shared" si="52"/>
        <v>320954</v>
      </c>
      <c r="DD19" s="74">
        <f t="shared" si="53"/>
        <v>1132994</v>
      </c>
      <c r="DE19" s="74">
        <f t="shared" si="54"/>
        <v>36960</v>
      </c>
      <c r="DF19" s="74">
        <f t="shared" si="55"/>
        <v>2100</v>
      </c>
      <c r="DG19" s="74">
        <f t="shared" si="56"/>
        <v>0</v>
      </c>
      <c r="DH19" s="74">
        <f t="shared" si="57"/>
        <v>0</v>
      </c>
      <c r="DI19" s="74">
        <f t="shared" si="58"/>
        <v>26877</v>
      </c>
      <c r="DJ19" s="74">
        <f t="shared" si="59"/>
        <v>2178243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233472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110</v>
      </c>
      <c r="K20" s="74">
        <v>0</v>
      </c>
      <c r="L20" s="74">
        <v>233472</v>
      </c>
      <c r="M20" s="74">
        <f t="shared" si="8"/>
        <v>500975</v>
      </c>
      <c r="N20" s="74">
        <f t="shared" si="9"/>
        <v>396917</v>
      </c>
      <c r="O20" s="74">
        <v>0</v>
      </c>
      <c r="P20" s="74">
        <v>106367</v>
      </c>
      <c r="Q20" s="74">
        <v>200200</v>
      </c>
      <c r="R20" s="74">
        <v>90350</v>
      </c>
      <c r="S20" s="75" t="s">
        <v>110</v>
      </c>
      <c r="T20" s="74">
        <v>0</v>
      </c>
      <c r="U20" s="74">
        <v>104058</v>
      </c>
      <c r="V20" s="74">
        <f t="shared" si="10"/>
        <v>734447</v>
      </c>
      <c r="W20" s="74">
        <f t="shared" si="11"/>
        <v>396917</v>
      </c>
      <c r="X20" s="74">
        <f t="shared" si="12"/>
        <v>0</v>
      </c>
      <c r="Y20" s="74">
        <f t="shared" si="13"/>
        <v>106367</v>
      </c>
      <c r="Z20" s="74">
        <f t="shared" si="14"/>
        <v>200200</v>
      </c>
      <c r="AA20" s="74">
        <f t="shared" si="15"/>
        <v>90350</v>
      </c>
      <c r="AB20" s="75" t="s">
        <v>110</v>
      </c>
      <c r="AC20" s="74">
        <f t="shared" si="16"/>
        <v>0</v>
      </c>
      <c r="AD20" s="74">
        <f t="shared" si="17"/>
        <v>337530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0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233472</v>
      </c>
      <c r="BD20" s="74">
        <v>0</v>
      </c>
      <c r="BE20" s="74">
        <v>0</v>
      </c>
      <c r="BF20" s="74">
        <f t="shared" si="24"/>
        <v>0</v>
      </c>
      <c r="BG20" s="74">
        <f t="shared" si="25"/>
        <v>317653</v>
      </c>
      <c r="BH20" s="74">
        <f t="shared" si="26"/>
        <v>306990</v>
      </c>
      <c r="BI20" s="74">
        <v>0</v>
      </c>
      <c r="BJ20" s="74">
        <v>306990</v>
      </c>
      <c r="BK20" s="74">
        <v>0</v>
      </c>
      <c r="BL20" s="74">
        <v>0</v>
      </c>
      <c r="BM20" s="74">
        <v>10663</v>
      </c>
      <c r="BN20" s="74">
        <v>0</v>
      </c>
      <c r="BO20" s="74">
        <f t="shared" si="27"/>
        <v>183322</v>
      </c>
      <c r="BP20" s="74">
        <f t="shared" si="28"/>
        <v>7510</v>
      </c>
      <c r="BQ20" s="74">
        <v>7510</v>
      </c>
      <c r="BR20" s="74">
        <v>0</v>
      </c>
      <c r="BS20" s="74">
        <v>0</v>
      </c>
      <c r="BT20" s="74">
        <v>0</v>
      </c>
      <c r="BU20" s="74">
        <f t="shared" si="29"/>
        <v>66296</v>
      </c>
      <c r="BV20" s="74">
        <v>0</v>
      </c>
      <c r="BW20" s="74">
        <v>66296</v>
      </c>
      <c r="BX20" s="74">
        <v>0</v>
      </c>
      <c r="BY20" s="74">
        <v>0</v>
      </c>
      <c r="BZ20" s="74">
        <f t="shared" si="30"/>
        <v>109516</v>
      </c>
      <c r="CA20" s="74">
        <v>107897</v>
      </c>
      <c r="CB20" s="74">
        <v>0</v>
      </c>
      <c r="CC20" s="74">
        <v>1619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500975</v>
      </c>
      <c r="CI20" s="74">
        <f t="shared" si="32"/>
        <v>317653</v>
      </c>
      <c r="CJ20" s="74">
        <f t="shared" si="33"/>
        <v>306990</v>
      </c>
      <c r="CK20" s="74">
        <f t="shared" si="34"/>
        <v>0</v>
      </c>
      <c r="CL20" s="74">
        <f t="shared" si="35"/>
        <v>306990</v>
      </c>
      <c r="CM20" s="74">
        <f t="shared" si="36"/>
        <v>0</v>
      </c>
      <c r="CN20" s="74">
        <f t="shared" si="37"/>
        <v>0</v>
      </c>
      <c r="CO20" s="74">
        <f t="shared" si="38"/>
        <v>10663</v>
      </c>
      <c r="CP20" s="74">
        <f t="shared" si="39"/>
        <v>0</v>
      </c>
      <c r="CQ20" s="74">
        <f t="shared" si="40"/>
        <v>183322</v>
      </c>
      <c r="CR20" s="74">
        <f t="shared" si="41"/>
        <v>7510</v>
      </c>
      <c r="CS20" s="74">
        <f t="shared" si="42"/>
        <v>7510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66296</v>
      </c>
      <c r="CX20" s="74">
        <f t="shared" si="47"/>
        <v>0</v>
      </c>
      <c r="CY20" s="74">
        <f t="shared" si="48"/>
        <v>66296</v>
      </c>
      <c r="CZ20" s="74">
        <f t="shared" si="49"/>
        <v>0</v>
      </c>
      <c r="DA20" s="74">
        <f t="shared" si="50"/>
        <v>0</v>
      </c>
      <c r="DB20" s="74">
        <f t="shared" si="51"/>
        <v>109516</v>
      </c>
      <c r="DC20" s="74">
        <f t="shared" si="52"/>
        <v>107897</v>
      </c>
      <c r="DD20" s="74">
        <f t="shared" si="53"/>
        <v>0</v>
      </c>
      <c r="DE20" s="74">
        <f t="shared" si="54"/>
        <v>1619</v>
      </c>
      <c r="DF20" s="74">
        <f t="shared" si="55"/>
        <v>0</v>
      </c>
      <c r="DG20" s="74">
        <f t="shared" si="56"/>
        <v>233472</v>
      </c>
      <c r="DH20" s="74">
        <f t="shared" si="57"/>
        <v>0</v>
      </c>
      <c r="DI20" s="74">
        <f t="shared" si="58"/>
        <v>0</v>
      </c>
      <c r="DJ20" s="74">
        <f t="shared" si="59"/>
        <v>500975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484470</v>
      </c>
      <c r="E21" s="74">
        <f t="shared" si="7"/>
        <v>76772</v>
      </c>
      <c r="F21" s="74">
        <v>11938</v>
      </c>
      <c r="G21" s="74">
        <v>0</v>
      </c>
      <c r="H21" s="74">
        <v>21400</v>
      </c>
      <c r="I21" s="74">
        <v>27524</v>
      </c>
      <c r="J21" s="75" t="s">
        <v>110</v>
      </c>
      <c r="K21" s="74">
        <v>15910</v>
      </c>
      <c r="L21" s="74">
        <v>407698</v>
      </c>
      <c r="M21" s="74">
        <f t="shared" si="8"/>
        <v>138125</v>
      </c>
      <c r="N21" s="74">
        <f t="shared" si="9"/>
        <v>40758</v>
      </c>
      <c r="O21" s="74">
        <v>0</v>
      </c>
      <c r="P21" s="74">
        <v>0</v>
      </c>
      <c r="Q21" s="74">
        <v>0</v>
      </c>
      <c r="R21" s="74">
        <v>40758</v>
      </c>
      <c r="S21" s="75" t="s">
        <v>110</v>
      </c>
      <c r="T21" s="74"/>
      <c r="U21" s="74">
        <v>97367</v>
      </c>
      <c r="V21" s="74">
        <f t="shared" si="10"/>
        <v>622595</v>
      </c>
      <c r="W21" s="74">
        <f t="shared" si="11"/>
        <v>117530</v>
      </c>
      <c r="X21" s="74">
        <f t="shared" si="12"/>
        <v>11938</v>
      </c>
      <c r="Y21" s="74">
        <f t="shared" si="13"/>
        <v>0</v>
      </c>
      <c r="Z21" s="74">
        <f t="shared" si="14"/>
        <v>21400</v>
      </c>
      <c r="AA21" s="74">
        <f t="shared" si="15"/>
        <v>68282</v>
      </c>
      <c r="AB21" s="75" t="s">
        <v>110</v>
      </c>
      <c r="AC21" s="74">
        <f t="shared" si="16"/>
        <v>15910</v>
      </c>
      <c r="AD21" s="74">
        <f t="shared" si="17"/>
        <v>505065</v>
      </c>
      <c r="AE21" s="74">
        <f t="shared" si="18"/>
        <v>35816</v>
      </c>
      <c r="AF21" s="74">
        <f t="shared" si="19"/>
        <v>35816</v>
      </c>
      <c r="AG21" s="74">
        <v>35816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440936</v>
      </c>
      <c r="AN21" s="74">
        <f t="shared" si="21"/>
        <v>30323</v>
      </c>
      <c r="AO21" s="74">
        <v>30323</v>
      </c>
      <c r="AP21" s="74">
        <v>0</v>
      </c>
      <c r="AQ21" s="74">
        <v>0</v>
      </c>
      <c r="AR21" s="74">
        <v>0</v>
      </c>
      <c r="AS21" s="74">
        <f t="shared" si="22"/>
        <v>76665</v>
      </c>
      <c r="AT21" s="74">
        <v>32016</v>
      </c>
      <c r="AU21" s="74">
        <v>28372</v>
      </c>
      <c r="AV21" s="74">
        <v>16277</v>
      </c>
      <c r="AW21" s="74">
        <v>23486</v>
      </c>
      <c r="AX21" s="74">
        <f t="shared" si="23"/>
        <v>310462</v>
      </c>
      <c r="AY21" s="74">
        <v>69259</v>
      </c>
      <c r="AZ21" s="74">
        <v>218822</v>
      </c>
      <c r="BA21" s="74">
        <v>22381</v>
      </c>
      <c r="BB21" s="74">
        <v>0</v>
      </c>
      <c r="BC21" s="74">
        <v>0</v>
      </c>
      <c r="BD21" s="74">
        <v>0</v>
      </c>
      <c r="BE21" s="74">
        <v>7718</v>
      </c>
      <c r="BF21" s="74">
        <f t="shared" si="24"/>
        <v>484470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138125</v>
      </c>
      <c r="BP21" s="74">
        <f t="shared" si="28"/>
        <v>60550</v>
      </c>
      <c r="BQ21" s="74">
        <v>15161</v>
      </c>
      <c r="BR21" s="74">
        <v>0</v>
      </c>
      <c r="BS21" s="74">
        <v>45389</v>
      </c>
      <c r="BT21" s="74">
        <v>0</v>
      </c>
      <c r="BU21" s="74">
        <f t="shared" si="29"/>
        <v>74047</v>
      </c>
      <c r="BV21" s="74">
        <v>0</v>
      </c>
      <c r="BW21" s="74">
        <v>74047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0</v>
      </c>
      <c r="CF21" s="74">
        <v>3528</v>
      </c>
      <c r="CG21" s="74">
        <v>0</v>
      </c>
      <c r="CH21" s="74">
        <f t="shared" si="31"/>
        <v>138125</v>
      </c>
      <c r="CI21" s="74">
        <f t="shared" si="32"/>
        <v>35816</v>
      </c>
      <c r="CJ21" s="74">
        <f t="shared" si="33"/>
        <v>35816</v>
      </c>
      <c r="CK21" s="74">
        <f t="shared" si="34"/>
        <v>35816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579061</v>
      </c>
      <c r="CR21" s="74">
        <f t="shared" si="41"/>
        <v>90873</v>
      </c>
      <c r="CS21" s="74">
        <f t="shared" si="42"/>
        <v>45484</v>
      </c>
      <c r="CT21" s="74">
        <f t="shared" si="43"/>
        <v>0</v>
      </c>
      <c r="CU21" s="74">
        <f t="shared" si="44"/>
        <v>45389</v>
      </c>
      <c r="CV21" s="74">
        <f t="shared" si="45"/>
        <v>0</v>
      </c>
      <c r="CW21" s="74">
        <f t="shared" si="46"/>
        <v>150712</v>
      </c>
      <c r="CX21" s="74">
        <f t="shared" si="47"/>
        <v>32016</v>
      </c>
      <c r="CY21" s="74">
        <f t="shared" si="48"/>
        <v>102419</v>
      </c>
      <c r="CZ21" s="74">
        <f t="shared" si="49"/>
        <v>16277</v>
      </c>
      <c r="DA21" s="74">
        <f t="shared" si="50"/>
        <v>23486</v>
      </c>
      <c r="DB21" s="74">
        <f t="shared" si="51"/>
        <v>310462</v>
      </c>
      <c r="DC21" s="74">
        <f t="shared" si="52"/>
        <v>69259</v>
      </c>
      <c r="DD21" s="74">
        <f t="shared" si="53"/>
        <v>218822</v>
      </c>
      <c r="DE21" s="74">
        <f t="shared" si="54"/>
        <v>22381</v>
      </c>
      <c r="DF21" s="74">
        <f t="shared" si="55"/>
        <v>0</v>
      </c>
      <c r="DG21" s="74">
        <f t="shared" si="56"/>
        <v>0</v>
      </c>
      <c r="DH21" s="74">
        <f t="shared" si="57"/>
        <v>3528</v>
      </c>
      <c r="DI21" s="74">
        <f t="shared" si="58"/>
        <v>7718</v>
      </c>
      <c r="DJ21" s="74">
        <f t="shared" si="59"/>
        <v>622595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620397</v>
      </c>
      <c r="E22" s="74">
        <f t="shared" si="7"/>
        <v>15261</v>
      </c>
      <c r="F22" s="74">
        <v>0</v>
      </c>
      <c r="G22" s="74">
        <v>3217</v>
      </c>
      <c r="H22" s="74">
        <v>0</v>
      </c>
      <c r="I22" s="74">
        <v>1347</v>
      </c>
      <c r="J22" s="75" t="s">
        <v>110</v>
      </c>
      <c r="K22" s="74">
        <v>10697</v>
      </c>
      <c r="L22" s="74">
        <v>605136</v>
      </c>
      <c r="M22" s="74">
        <f t="shared" si="8"/>
        <v>99742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99742</v>
      </c>
      <c r="V22" s="74">
        <f t="shared" si="10"/>
        <v>720139</v>
      </c>
      <c r="W22" s="74">
        <f t="shared" si="11"/>
        <v>15261</v>
      </c>
      <c r="X22" s="74">
        <f t="shared" si="12"/>
        <v>0</v>
      </c>
      <c r="Y22" s="74">
        <f t="shared" si="13"/>
        <v>3217</v>
      </c>
      <c r="Z22" s="74">
        <f t="shared" si="14"/>
        <v>0</v>
      </c>
      <c r="AA22" s="74">
        <f t="shared" si="15"/>
        <v>1347</v>
      </c>
      <c r="AB22" s="75" t="s">
        <v>110</v>
      </c>
      <c r="AC22" s="74">
        <f t="shared" si="16"/>
        <v>10697</v>
      </c>
      <c r="AD22" s="74">
        <f t="shared" si="17"/>
        <v>704878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281052</v>
      </c>
      <c r="AN22" s="74">
        <f t="shared" si="21"/>
        <v>99028</v>
      </c>
      <c r="AO22" s="74">
        <v>30825</v>
      </c>
      <c r="AP22" s="74">
        <v>68203</v>
      </c>
      <c r="AQ22" s="74">
        <v>0</v>
      </c>
      <c r="AR22" s="74">
        <v>0</v>
      </c>
      <c r="AS22" s="74">
        <f t="shared" si="22"/>
        <v>4837</v>
      </c>
      <c r="AT22" s="74">
        <v>4837</v>
      </c>
      <c r="AU22" s="74">
        <v>0</v>
      </c>
      <c r="AV22" s="74">
        <v>0</v>
      </c>
      <c r="AW22" s="74">
        <v>0</v>
      </c>
      <c r="AX22" s="74">
        <f t="shared" si="23"/>
        <v>177187</v>
      </c>
      <c r="AY22" s="74">
        <v>129950</v>
      </c>
      <c r="AZ22" s="74">
        <v>42642</v>
      </c>
      <c r="BA22" s="74">
        <v>4595</v>
      </c>
      <c r="BB22" s="74">
        <v>0</v>
      </c>
      <c r="BC22" s="74">
        <v>321751</v>
      </c>
      <c r="BD22" s="74">
        <v>0</v>
      </c>
      <c r="BE22" s="74">
        <v>17594</v>
      </c>
      <c r="BF22" s="74">
        <f t="shared" si="24"/>
        <v>298646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99742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281052</v>
      </c>
      <c r="CR22" s="74">
        <f t="shared" si="41"/>
        <v>99028</v>
      </c>
      <c r="CS22" s="74">
        <f t="shared" si="42"/>
        <v>30825</v>
      </c>
      <c r="CT22" s="74">
        <f t="shared" si="43"/>
        <v>68203</v>
      </c>
      <c r="CU22" s="74">
        <f t="shared" si="44"/>
        <v>0</v>
      </c>
      <c r="CV22" s="74">
        <f t="shared" si="45"/>
        <v>0</v>
      </c>
      <c r="CW22" s="74">
        <f t="shared" si="46"/>
        <v>4837</v>
      </c>
      <c r="CX22" s="74">
        <f t="shared" si="47"/>
        <v>4837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177187</v>
      </c>
      <c r="DC22" s="74">
        <f t="shared" si="52"/>
        <v>129950</v>
      </c>
      <c r="DD22" s="74">
        <f t="shared" si="53"/>
        <v>42642</v>
      </c>
      <c r="DE22" s="74">
        <f t="shared" si="54"/>
        <v>4595</v>
      </c>
      <c r="DF22" s="74">
        <f t="shared" si="55"/>
        <v>0</v>
      </c>
      <c r="DG22" s="74">
        <f t="shared" si="56"/>
        <v>421493</v>
      </c>
      <c r="DH22" s="74">
        <f t="shared" si="57"/>
        <v>0</v>
      </c>
      <c r="DI22" s="74">
        <f t="shared" si="58"/>
        <v>17594</v>
      </c>
      <c r="DJ22" s="74">
        <f t="shared" si="59"/>
        <v>298646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333533</v>
      </c>
      <c r="E23" s="74">
        <f t="shared" si="7"/>
        <v>22044</v>
      </c>
      <c r="F23" s="74">
        <v>11928</v>
      </c>
      <c r="G23" s="74">
        <v>4595</v>
      </c>
      <c r="H23" s="74">
        <v>0</v>
      </c>
      <c r="I23" s="74">
        <v>4617</v>
      </c>
      <c r="J23" s="75" t="s">
        <v>110</v>
      </c>
      <c r="K23" s="74">
        <v>904</v>
      </c>
      <c r="L23" s="74">
        <v>311489</v>
      </c>
      <c r="M23" s="74">
        <f t="shared" si="8"/>
        <v>62210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62210</v>
      </c>
      <c r="V23" s="74">
        <f t="shared" si="10"/>
        <v>395743</v>
      </c>
      <c r="W23" s="74">
        <f t="shared" si="11"/>
        <v>22044</v>
      </c>
      <c r="X23" s="74">
        <f t="shared" si="12"/>
        <v>11928</v>
      </c>
      <c r="Y23" s="74">
        <f t="shared" si="13"/>
        <v>4595</v>
      </c>
      <c r="Z23" s="74">
        <f t="shared" si="14"/>
        <v>0</v>
      </c>
      <c r="AA23" s="74">
        <f t="shared" si="15"/>
        <v>4617</v>
      </c>
      <c r="AB23" s="75" t="s">
        <v>110</v>
      </c>
      <c r="AC23" s="74">
        <f t="shared" si="16"/>
        <v>904</v>
      </c>
      <c r="AD23" s="74">
        <f t="shared" si="17"/>
        <v>373699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136663</v>
      </c>
      <c r="AN23" s="74">
        <f t="shared" si="21"/>
        <v>22511</v>
      </c>
      <c r="AO23" s="74">
        <v>22511</v>
      </c>
      <c r="AP23" s="74">
        <v>0</v>
      </c>
      <c r="AQ23" s="74">
        <v>0</v>
      </c>
      <c r="AR23" s="74">
        <v>0</v>
      </c>
      <c r="AS23" s="74">
        <f t="shared" si="22"/>
        <v>1835</v>
      </c>
      <c r="AT23" s="74">
        <v>1671</v>
      </c>
      <c r="AU23" s="74">
        <v>164</v>
      </c>
      <c r="AV23" s="74">
        <v>0</v>
      </c>
      <c r="AW23" s="74">
        <v>14700</v>
      </c>
      <c r="AX23" s="74">
        <f t="shared" si="23"/>
        <v>97617</v>
      </c>
      <c r="AY23" s="74">
        <v>90069</v>
      </c>
      <c r="AZ23" s="74">
        <v>3473</v>
      </c>
      <c r="BA23" s="74">
        <v>3875</v>
      </c>
      <c r="BB23" s="74">
        <v>200</v>
      </c>
      <c r="BC23" s="74">
        <v>182952</v>
      </c>
      <c r="BD23" s="74">
        <v>0</v>
      </c>
      <c r="BE23" s="74">
        <v>13918</v>
      </c>
      <c r="BF23" s="74">
        <f t="shared" si="24"/>
        <v>150581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62210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136663</v>
      </c>
      <c r="CR23" s="74">
        <f t="shared" si="41"/>
        <v>22511</v>
      </c>
      <c r="CS23" s="74">
        <f t="shared" si="42"/>
        <v>22511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1835</v>
      </c>
      <c r="CX23" s="74">
        <f t="shared" si="47"/>
        <v>1671</v>
      </c>
      <c r="CY23" s="74">
        <f t="shared" si="48"/>
        <v>164</v>
      </c>
      <c r="CZ23" s="74">
        <f t="shared" si="49"/>
        <v>0</v>
      </c>
      <c r="DA23" s="74">
        <f t="shared" si="50"/>
        <v>14700</v>
      </c>
      <c r="DB23" s="74">
        <f t="shared" si="51"/>
        <v>97617</v>
      </c>
      <c r="DC23" s="74">
        <f t="shared" si="52"/>
        <v>90069</v>
      </c>
      <c r="DD23" s="74">
        <f t="shared" si="53"/>
        <v>3473</v>
      </c>
      <c r="DE23" s="74">
        <f t="shared" si="54"/>
        <v>3875</v>
      </c>
      <c r="DF23" s="74">
        <f t="shared" si="55"/>
        <v>200</v>
      </c>
      <c r="DG23" s="74">
        <f t="shared" si="56"/>
        <v>245162</v>
      </c>
      <c r="DH23" s="74">
        <f t="shared" si="57"/>
        <v>0</v>
      </c>
      <c r="DI23" s="74">
        <f t="shared" si="58"/>
        <v>13918</v>
      </c>
      <c r="DJ23" s="74">
        <f t="shared" si="59"/>
        <v>150581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277068</v>
      </c>
      <c r="E24" s="74">
        <f t="shared" si="7"/>
        <v>13872</v>
      </c>
      <c r="F24" s="74">
        <v>0</v>
      </c>
      <c r="G24" s="74">
        <v>1681</v>
      </c>
      <c r="H24" s="74">
        <v>0</v>
      </c>
      <c r="I24" s="74">
        <v>718</v>
      </c>
      <c r="J24" s="75" t="s">
        <v>110</v>
      </c>
      <c r="K24" s="74">
        <v>11473</v>
      </c>
      <c r="L24" s="74">
        <v>263196</v>
      </c>
      <c r="M24" s="74">
        <f t="shared" si="8"/>
        <v>27581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27581</v>
      </c>
      <c r="V24" s="74">
        <f t="shared" si="10"/>
        <v>304649</v>
      </c>
      <c r="W24" s="74">
        <f t="shared" si="11"/>
        <v>13872</v>
      </c>
      <c r="X24" s="74">
        <f t="shared" si="12"/>
        <v>0</v>
      </c>
      <c r="Y24" s="74">
        <f t="shared" si="13"/>
        <v>1681</v>
      </c>
      <c r="Z24" s="74">
        <f t="shared" si="14"/>
        <v>0</v>
      </c>
      <c r="AA24" s="74">
        <f t="shared" si="15"/>
        <v>718</v>
      </c>
      <c r="AB24" s="75" t="s">
        <v>110</v>
      </c>
      <c r="AC24" s="74">
        <f t="shared" si="16"/>
        <v>11473</v>
      </c>
      <c r="AD24" s="74">
        <f t="shared" si="17"/>
        <v>290777</v>
      </c>
      <c r="AE24" s="74">
        <f t="shared" si="18"/>
        <v>1920</v>
      </c>
      <c r="AF24" s="74">
        <f t="shared" si="19"/>
        <v>1920</v>
      </c>
      <c r="AG24" s="74">
        <v>0</v>
      </c>
      <c r="AH24" s="74">
        <v>1271</v>
      </c>
      <c r="AI24" s="74">
        <v>0</v>
      </c>
      <c r="AJ24" s="74">
        <v>649</v>
      </c>
      <c r="AK24" s="74">
        <v>0</v>
      </c>
      <c r="AL24" s="74">
        <v>0</v>
      </c>
      <c r="AM24" s="74">
        <f t="shared" si="20"/>
        <v>113772</v>
      </c>
      <c r="AN24" s="74">
        <f t="shared" si="21"/>
        <v>685</v>
      </c>
      <c r="AO24" s="74">
        <v>685</v>
      </c>
      <c r="AP24" s="74">
        <v>0</v>
      </c>
      <c r="AQ24" s="74">
        <v>0</v>
      </c>
      <c r="AR24" s="74">
        <v>0</v>
      </c>
      <c r="AS24" s="74">
        <f t="shared" si="22"/>
        <v>2241</v>
      </c>
      <c r="AT24" s="74">
        <v>0</v>
      </c>
      <c r="AU24" s="74">
        <v>2241</v>
      </c>
      <c r="AV24" s="74">
        <v>0</v>
      </c>
      <c r="AW24" s="74">
        <v>0</v>
      </c>
      <c r="AX24" s="74">
        <f t="shared" si="23"/>
        <v>110846</v>
      </c>
      <c r="AY24" s="74">
        <v>56192</v>
      </c>
      <c r="AZ24" s="74">
        <v>52883</v>
      </c>
      <c r="BA24" s="74">
        <v>1771</v>
      </c>
      <c r="BB24" s="74">
        <v>0</v>
      </c>
      <c r="BC24" s="74">
        <v>161376</v>
      </c>
      <c r="BD24" s="74">
        <v>0</v>
      </c>
      <c r="BE24" s="74">
        <v>0</v>
      </c>
      <c r="BF24" s="74">
        <f t="shared" si="24"/>
        <v>115692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27581</v>
      </c>
      <c r="CF24" s="74">
        <v>0</v>
      </c>
      <c r="CG24" s="74">
        <v>0</v>
      </c>
      <c r="CH24" s="74">
        <f t="shared" si="31"/>
        <v>0</v>
      </c>
      <c r="CI24" s="74">
        <f t="shared" si="32"/>
        <v>1920</v>
      </c>
      <c r="CJ24" s="74">
        <f t="shared" si="33"/>
        <v>1920</v>
      </c>
      <c r="CK24" s="74">
        <f t="shared" si="34"/>
        <v>0</v>
      </c>
      <c r="CL24" s="74">
        <f t="shared" si="35"/>
        <v>1271</v>
      </c>
      <c r="CM24" s="74">
        <f t="shared" si="36"/>
        <v>0</v>
      </c>
      <c r="CN24" s="74">
        <f t="shared" si="37"/>
        <v>649</v>
      </c>
      <c r="CO24" s="74">
        <f t="shared" si="38"/>
        <v>0</v>
      </c>
      <c r="CP24" s="74">
        <f t="shared" si="39"/>
        <v>0</v>
      </c>
      <c r="CQ24" s="74">
        <f t="shared" si="40"/>
        <v>113772</v>
      </c>
      <c r="CR24" s="74">
        <f t="shared" si="41"/>
        <v>685</v>
      </c>
      <c r="CS24" s="74">
        <f t="shared" si="42"/>
        <v>685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2241</v>
      </c>
      <c r="CX24" s="74">
        <f t="shared" si="47"/>
        <v>0</v>
      </c>
      <c r="CY24" s="74">
        <f t="shared" si="48"/>
        <v>2241</v>
      </c>
      <c r="CZ24" s="74">
        <f t="shared" si="49"/>
        <v>0</v>
      </c>
      <c r="DA24" s="74">
        <f t="shared" si="50"/>
        <v>0</v>
      </c>
      <c r="DB24" s="74">
        <f t="shared" si="51"/>
        <v>110846</v>
      </c>
      <c r="DC24" s="74">
        <f t="shared" si="52"/>
        <v>56192</v>
      </c>
      <c r="DD24" s="74">
        <f t="shared" si="53"/>
        <v>52883</v>
      </c>
      <c r="DE24" s="74">
        <f t="shared" si="54"/>
        <v>1771</v>
      </c>
      <c r="DF24" s="74">
        <f t="shared" si="55"/>
        <v>0</v>
      </c>
      <c r="DG24" s="74">
        <f t="shared" si="56"/>
        <v>188957</v>
      </c>
      <c r="DH24" s="74">
        <f t="shared" si="57"/>
        <v>0</v>
      </c>
      <c r="DI24" s="74">
        <f t="shared" si="58"/>
        <v>0</v>
      </c>
      <c r="DJ24" s="74">
        <f t="shared" si="59"/>
        <v>115692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178529</v>
      </c>
      <c r="E25" s="74">
        <f t="shared" si="7"/>
        <v>5955</v>
      </c>
      <c r="F25" s="74">
        <v>0</v>
      </c>
      <c r="G25" s="74">
        <v>287</v>
      </c>
      <c r="H25" s="74">
        <v>0</v>
      </c>
      <c r="I25" s="74">
        <v>470</v>
      </c>
      <c r="J25" s="75" t="s">
        <v>110</v>
      </c>
      <c r="K25" s="74">
        <v>5198</v>
      </c>
      <c r="L25" s="74">
        <v>172574</v>
      </c>
      <c r="M25" s="74">
        <f t="shared" si="8"/>
        <v>12503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12503</v>
      </c>
      <c r="V25" s="74">
        <f t="shared" si="10"/>
        <v>191032</v>
      </c>
      <c r="W25" s="74">
        <f t="shared" si="11"/>
        <v>5955</v>
      </c>
      <c r="X25" s="74">
        <f t="shared" si="12"/>
        <v>0</v>
      </c>
      <c r="Y25" s="74">
        <f t="shared" si="13"/>
        <v>287</v>
      </c>
      <c r="Z25" s="74">
        <f t="shared" si="14"/>
        <v>0</v>
      </c>
      <c r="AA25" s="74">
        <f t="shared" si="15"/>
        <v>470</v>
      </c>
      <c r="AB25" s="75" t="s">
        <v>110</v>
      </c>
      <c r="AC25" s="74">
        <f t="shared" si="16"/>
        <v>5198</v>
      </c>
      <c r="AD25" s="74">
        <f t="shared" si="17"/>
        <v>185077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92065</v>
      </c>
      <c r="AN25" s="74">
        <f t="shared" si="21"/>
        <v>10446</v>
      </c>
      <c r="AO25" s="74">
        <v>6825</v>
      </c>
      <c r="AP25" s="74">
        <v>0</v>
      </c>
      <c r="AQ25" s="74">
        <v>3621</v>
      </c>
      <c r="AR25" s="74">
        <v>0</v>
      </c>
      <c r="AS25" s="74">
        <f t="shared" si="22"/>
        <v>9394</v>
      </c>
      <c r="AT25" s="74">
        <v>7972</v>
      </c>
      <c r="AU25" s="74">
        <v>1422</v>
      </c>
      <c r="AV25" s="74">
        <v>0</v>
      </c>
      <c r="AW25" s="74">
        <v>0</v>
      </c>
      <c r="AX25" s="74">
        <f t="shared" si="23"/>
        <v>72225</v>
      </c>
      <c r="AY25" s="74">
        <v>51506</v>
      </c>
      <c r="AZ25" s="74">
        <v>18960</v>
      </c>
      <c r="BA25" s="74">
        <v>1759</v>
      </c>
      <c r="BB25" s="74">
        <v>0</v>
      </c>
      <c r="BC25" s="74">
        <v>83002</v>
      </c>
      <c r="BD25" s="74">
        <v>0</v>
      </c>
      <c r="BE25" s="74">
        <v>3462</v>
      </c>
      <c r="BF25" s="74">
        <f t="shared" si="24"/>
        <v>95527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12503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92065</v>
      </c>
      <c r="CR25" s="74">
        <f t="shared" si="41"/>
        <v>10446</v>
      </c>
      <c r="CS25" s="74">
        <f t="shared" si="42"/>
        <v>6825</v>
      </c>
      <c r="CT25" s="74">
        <f t="shared" si="43"/>
        <v>0</v>
      </c>
      <c r="CU25" s="74">
        <f t="shared" si="44"/>
        <v>3621</v>
      </c>
      <c r="CV25" s="74">
        <f t="shared" si="45"/>
        <v>0</v>
      </c>
      <c r="CW25" s="74">
        <f t="shared" si="46"/>
        <v>9394</v>
      </c>
      <c r="CX25" s="74">
        <f t="shared" si="47"/>
        <v>7972</v>
      </c>
      <c r="CY25" s="74">
        <f t="shared" si="48"/>
        <v>1422</v>
      </c>
      <c r="CZ25" s="74">
        <f t="shared" si="49"/>
        <v>0</v>
      </c>
      <c r="DA25" s="74">
        <f t="shared" si="50"/>
        <v>0</v>
      </c>
      <c r="DB25" s="74">
        <f t="shared" si="51"/>
        <v>72225</v>
      </c>
      <c r="DC25" s="74">
        <f t="shared" si="52"/>
        <v>51506</v>
      </c>
      <c r="DD25" s="74">
        <f t="shared" si="53"/>
        <v>18960</v>
      </c>
      <c r="DE25" s="74">
        <f t="shared" si="54"/>
        <v>1759</v>
      </c>
      <c r="DF25" s="74">
        <f t="shared" si="55"/>
        <v>0</v>
      </c>
      <c r="DG25" s="74">
        <f t="shared" si="56"/>
        <v>95505</v>
      </c>
      <c r="DH25" s="74">
        <f t="shared" si="57"/>
        <v>0</v>
      </c>
      <c r="DI25" s="74">
        <f t="shared" si="58"/>
        <v>3462</v>
      </c>
      <c r="DJ25" s="74">
        <f t="shared" si="59"/>
        <v>95527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81777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110</v>
      </c>
      <c r="K26" s="74">
        <v>0</v>
      </c>
      <c r="L26" s="74">
        <v>81777</v>
      </c>
      <c r="M26" s="74">
        <f t="shared" si="8"/>
        <v>7208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7208</v>
      </c>
      <c r="V26" s="74">
        <f t="shared" si="10"/>
        <v>88985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110</v>
      </c>
      <c r="AC26" s="74">
        <f t="shared" si="16"/>
        <v>0</v>
      </c>
      <c r="AD26" s="74">
        <f t="shared" si="17"/>
        <v>88985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81777</v>
      </c>
      <c r="BD26" s="74">
        <v>0</v>
      </c>
      <c r="BE26" s="74">
        <v>0</v>
      </c>
      <c r="BF26" s="74">
        <f t="shared" si="24"/>
        <v>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7208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0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88985</v>
      </c>
      <c r="DH26" s="74">
        <f t="shared" si="57"/>
        <v>0</v>
      </c>
      <c r="DI26" s="74">
        <f t="shared" si="58"/>
        <v>0</v>
      </c>
      <c r="DJ26" s="74">
        <f t="shared" si="59"/>
        <v>0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141094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141094</v>
      </c>
      <c r="M27" s="74">
        <f t="shared" si="8"/>
        <v>56031</v>
      </c>
      <c r="N27" s="74">
        <f t="shared" si="9"/>
        <v>60700</v>
      </c>
      <c r="O27" s="74">
        <v>0</v>
      </c>
      <c r="P27" s="74">
        <v>0</v>
      </c>
      <c r="Q27" s="74">
        <v>0</v>
      </c>
      <c r="R27" s="74">
        <v>60627</v>
      </c>
      <c r="S27" s="75" t="s">
        <v>110</v>
      </c>
      <c r="T27" s="74">
        <v>73</v>
      </c>
      <c r="U27" s="74">
        <v>-4669</v>
      </c>
      <c r="V27" s="74">
        <f t="shared" si="10"/>
        <v>197125</v>
      </c>
      <c r="W27" s="74">
        <f t="shared" si="11"/>
        <v>60700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60627</v>
      </c>
      <c r="AB27" s="75" t="s">
        <v>110</v>
      </c>
      <c r="AC27" s="74">
        <f t="shared" si="16"/>
        <v>73</v>
      </c>
      <c r="AD27" s="74">
        <f t="shared" si="17"/>
        <v>136425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141094</v>
      </c>
      <c r="BD27" s="74">
        <v>0</v>
      </c>
      <c r="BE27" s="74">
        <v>0</v>
      </c>
      <c r="BF27" s="74">
        <f t="shared" si="24"/>
        <v>0</v>
      </c>
      <c r="BG27" s="74">
        <f t="shared" si="25"/>
        <v>2310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2310</v>
      </c>
      <c r="BN27" s="74">
        <v>0</v>
      </c>
      <c r="BO27" s="74">
        <f t="shared" si="27"/>
        <v>51138</v>
      </c>
      <c r="BP27" s="74">
        <f t="shared" si="28"/>
        <v>20899</v>
      </c>
      <c r="BQ27" s="74">
        <v>20899</v>
      </c>
      <c r="BR27" s="74">
        <v>0</v>
      </c>
      <c r="BS27" s="74">
        <v>0</v>
      </c>
      <c r="BT27" s="74">
        <v>0</v>
      </c>
      <c r="BU27" s="74">
        <f t="shared" si="29"/>
        <v>20923</v>
      </c>
      <c r="BV27" s="74">
        <v>0</v>
      </c>
      <c r="BW27" s="74">
        <v>20923</v>
      </c>
      <c r="BX27" s="74">
        <v>0</v>
      </c>
      <c r="BY27" s="74">
        <v>0</v>
      </c>
      <c r="BZ27" s="74">
        <f t="shared" si="30"/>
        <v>9316</v>
      </c>
      <c r="CA27" s="74">
        <v>0</v>
      </c>
      <c r="CB27" s="74">
        <v>8316</v>
      </c>
      <c r="CC27" s="74">
        <v>0</v>
      </c>
      <c r="CD27" s="74">
        <v>1000</v>
      </c>
      <c r="CE27" s="74">
        <v>2583</v>
      </c>
      <c r="CF27" s="74">
        <v>0</v>
      </c>
      <c r="CG27" s="74">
        <v>0</v>
      </c>
      <c r="CH27" s="74">
        <f t="shared" si="31"/>
        <v>53448</v>
      </c>
      <c r="CI27" s="74">
        <f t="shared" si="32"/>
        <v>2310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2310</v>
      </c>
      <c r="CP27" s="74">
        <f t="shared" si="39"/>
        <v>0</v>
      </c>
      <c r="CQ27" s="74">
        <f t="shared" si="40"/>
        <v>51138</v>
      </c>
      <c r="CR27" s="74">
        <f t="shared" si="41"/>
        <v>20899</v>
      </c>
      <c r="CS27" s="74">
        <f t="shared" si="42"/>
        <v>20899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20923</v>
      </c>
      <c r="CX27" s="74">
        <f t="shared" si="47"/>
        <v>0</v>
      </c>
      <c r="CY27" s="74">
        <f t="shared" si="48"/>
        <v>20923</v>
      </c>
      <c r="CZ27" s="74">
        <f t="shared" si="49"/>
        <v>0</v>
      </c>
      <c r="DA27" s="74">
        <f t="shared" si="50"/>
        <v>0</v>
      </c>
      <c r="DB27" s="74">
        <f t="shared" si="51"/>
        <v>9316</v>
      </c>
      <c r="DC27" s="74">
        <f t="shared" si="52"/>
        <v>0</v>
      </c>
      <c r="DD27" s="74">
        <f t="shared" si="53"/>
        <v>8316</v>
      </c>
      <c r="DE27" s="74">
        <f t="shared" si="54"/>
        <v>0</v>
      </c>
      <c r="DF27" s="74">
        <f t="shared" si="55"/>
        <v>1000</v>
      </c>
      <c r="DG27" s="74">
        <f t="shared" si="56"/>
        <v>143677</v>
      </c>
      <c r="DH27" s="74">
        <f t="shared" si="57"/>
        <v>0</v>
      </c>
      <c r="DI27" s="74">
        <f t="shared" si="58"/>
        <v>0</v>
      </c>
      <c r="DJ27" s="74">
        <f t="shared" si="59"/>
        <v>53448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144519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110</v>
      </c>
      <c r="K28" s="74">
        <v>0</v>
      </c>
      <c r="L28" s="74">
        <v>144519</v>
      </c>
      <c r="M28" s="74">
        <f t="shared" si="8"/>
        <v>56499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56499</v>
      </c>
      <c r="V28" s="74">
        <f t="shared" si="10"/>
        <v>201018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110</v>
      </c>
      <c r="AC28" s="74">
        <f t="shared" si="16"/>
        <v>0</v>
      </c>
      <c r="AD28" s="74">
        <f t="shared" si="17"/>
        <v>201018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47940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47940</v>
      </c>
      <c r="AY28" s="74">
        <v>47940</v>
      </c>
      <c r="AZ28" s="74">
        <v>0</v>
      </c>
      <c r="BA28" s="74">
        <v>0</v>
      </c>
      <c r="BB28" s="74">
        <v>0</v>
      </c>
      <c r="BC28" s="74">
        <v>96579</v>
      </c>
      <c r="BD28" s="74">
        <v>0</v>
      </c>
      <c r="BE28" s="74">
        <v>0</v>
      </c>
      <c r="BF28" s="74">
        <f t="shared" si="24"/>
        <v>47940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56499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47940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47940</v>
      </c>
      <c r="DC28" s="74">
        <f t="shared" si="52"/>
        <v>47940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153078</v>
      </c>
      <c r="DH28" s="74">
        <f t="shared" si="57"/>
        <v>0</v>
      </c>
      <c r="DI28" s="74">
        <f t="shared" si="58"/>
        <v>0</v>
      </c>
      <c r="DJ28" s="74">
        <f t="shared" si="59"/>
        <v>47940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217088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110</v>
      </c>
      <c r="K29" s="74">
        <v>0</v>
      </c>
      <c r="L29" s="74">
        <v>217088</v>
      </c>
      <c r="M29" s="74">
        <f t="shared" si="8"/>
        <v>189661</v>
      </c>
      <c r="N29" s="74">
        <f t="shared" si="9"/>
        <v>140800</v>
      </c>
      <c r="O29" s="74">
        <v>0</v>
      </c>
      <c r="P29" s="74">
        <v>0</v>
      </c>
      <c r="Q29" s="74">
        <v>140800</v>
      </c>
      <c r="R29" s="74">
        <v>0</v>
      </c>
      <c r="S29" s="75" t="s">
        <v>110</v>
      </c>
      <c r="T29" s="74">
        <v>0</v>
      </c>
      <c r="U29" s="74">
        <v>48861</v>
      </c>
      <c r="V29" s="74">
        <f t="shared" si="10"/>
        <v>406749</v>
      </c>
      <c r="W29" s="74">
        <f t="shared" si="11"/>
        <v>140800</v>
      </c>
      <c r="X29" s="74">
        <f t="shared" si="12"/>
        <v>0</v>
      </c>
      <c r="Y29" s="74">
        <f t="shared" si="13"/>
        <v>0</v>
      </c>
      <c r="Z29" s="74">
        <f t="shared" si="14"/>
        <v>140800</v>
      </c>
      <c r="AA29" s="74">
        <f t="shared" si="15"/>
        <v>0</v>
      </c>
      <c r="AB29" s="75" t="s">
        <v>110</v>
      </c>
      <c r="AC29" s="74">
        <f t="shared" si="16"/>
        <v>0</v>
      </c>
      <c r="AD29" s="74">
        <f t="shared" si="17"/>
        <v>265949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74401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74401</v>
      </c>
      <c r="AY29" s="74">
        <v>74401</v>
      </c>
      <c r="AZ29" s="74">
        <v>0</v>
      </c>
      <c r="BA29" s="74">
        <v>0</v>
      </c>
      <c r="BB29" s="74">
        <v>0</v>
      </c>
      <c r="BC29" s="74">
        <v>142687</v>
      </c>
      <c r="BD29" s="74">
        <v>0</v>
      </c>
      <c r="BE29" s="74">
        <v>0</v>
      </c>
      <c r="BF29" s="74">
        <f t="shared" si="24"/>
        <v>74401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140818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48843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140818</v>
      </c>
      <c r="CQ29" s="74">
        <f t="shared" si="40"/>
        <v>74401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74401</v>
      </c>
      <c r="DC29" s="74">
        <f t="shared" si="52"/>
        <v>74401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191530</v>
      </c>
      <c r="DH29" s="74">
        <f t="shared" si="57"/>
        <v>0</v>
      </c>
      <c r="DI29" s="74">
        <f t="shared" si="58"/>
        <v>0</v>
      </c>
      <c r="DJ29" s="74">
        <f t="shared" si="59"/>
        <v>74401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202596</v>
      </c>
      <c r="E30" s="74">
        <f t="shared" si="7"/>
        <v>48336</v>
      </c>
      <c r="F30" s="74">
        <v>31416</v>
      </c>
      <c r="G30" s="74">
        <v>742</v>
      </c>
      <c r="H30" s="74">
        <v>0</v>
      </c>
      <c r="I30" s="74">
        <v>14234</v>
      </c>
      <c r="J30" s="75" t="s">
        <v>110</v>
      </c>
      <c r="K30" s="74">
        <v>1944</v>
      </c>
      <c r="L30" s="74">
        <v>154260</v>
      </c>
      <c r="M30" s="74">
        <f t="shared" si="8"/>
        <v>95494</v>
      </c>
      <c r="N30" s="74">
        <f t="shared" si="9"/>
        <v>63959</v>
      </c>
      <c r="O30" s="74">
        <v>0</v>
      </c>
      <c r="P30" s="74">
        <v>0</v>
      </c>
      <c r="Q30" s="74">
        <v>23300</v>
      </c>
      <c r="R30" s="74">
        <v>40378</v>
      </c>
      <c r="S30" s="75" t="s">
        <v>110</v>
      </c>
      <c r="T30" s="74">
        <v>281</v>
      </c>
      <c r="U30" s="74">
        <v>31535</v>
      </c>
      <c r="V30" s="74">
        <f t="shared" si="10"/>
        <v>298090</v>
      </c>
      <c r="W30" s="74">
        <f t="shared" si="11"/>
        <v>112295</v>
      </c>
      <c r="X30" s="74">
        <f t="shared" si="12"/>
        <v>31416</v>
      </c>
      <c r="Y30" s="74">
        <f t="shared" si="13"/>
        <v>742</v>
      </c>
      <c r="Z30" s="74">
        <f t="shared" si="14"/>
        <v>23300</v>
      </c>
      <c r="AA30" s="74">
        <f t="shared" si="15"/>
        <v>54612</v>
      </c>
      <c r="AB30" s="75" t="s">
        <v>110</v>
      </c>
      <c r="AC30" s="74">
        <f t="shared" si="16"/>
        <v>2225</v>
      </c>
      <c r="AD30" s="74">
        <f t="shared" si="17"/>
        <v>185795</v>
      </c>
      <c r="AE30" s="74">
        <f t="shared" si="18"/>
        <v>37659</v>
      </c>
      <c r="AF30" s="74">
        <f t="shared" si="19"/>
        <v>33841</v>
      </c>
      <c r="AG30" s="74">
        <v>0</v>
      </c>
      <c r="AH30" s="74">
        <v>33841</v>
      </c>
      <c r="AI30" s="74">
        <v>0</v>
      </c>
      <c r="AJ30" s="74">
        <v>0</v>
      </c>
      <c r="AK30" s="74">
        <v>3818</v>
      </c>
      <c r="AL30" s="74">
        <v>0</v>
      </c>
      <c r="AM30" s="74">
        <f t="shared" si="20"/>
        <v>163237</v>
      </c>
      <c r="AN30" s="74">
        <f t="shared" si="21"/>
        <v>14537</v>
      </c>
      <c r="AO30" s="74">
        <v>14537</v>
      </c>
      <c r="AP30" s="74">
        <v>0</v>
      </c>
      <c r="AQ30" s="74">
        <v>0</v>
      </c>
      <c r="AR30" s="74">
        <v>0</v>
      </c>
      <c r="AS30" s="74">
        <f t="shared" si="22"/>
        <v>40855</v>
      </c>
      <c r="AT30" s="74">
        <v>2970</v>
      </c>
      <c r="AU30" s="74">
        <v>37438</v>
      </c>
      <c r="AV30" s="74">
        <v>447</v>
      </c>
      <c r="AW30" s="74">
        <v>0</v>
      </c>
      <c r="AX30" s="74">
        <f t="shared" si="23"/>
        <v>107845</v>
      </c>
      <c r="AY30" s="74">
        <v>69510</v>
      </c>
      <c r="AZ30" s="74">
        <v>25650</v>
      </c>
      <c r="BA30" s="74">
        <v>0</v>
      </c>
      <c r="BB30" s="74">
        <v>12685</v>
      </c>
      <c r="BC30" s="74">
        <v>0</v>
      </c>
      <c r="BD30" s="74">
        <v>0</v>
      </c>
      <c r="BE30" s="74">
        <v>1700</v>
      </c>
      <c r="BF30" s="74">
        <f t="shared" si="24"/>
        <v>202596</v>
      </c>
      <c r="BG30" s="74">
        <f t="shared" si="25"/>
        <v>34277</v>
      </c>
      <c r="BH30" s="74">
        <f t="shared" si="26"/>
        <v>34277</v>
      </c>
      <c r="BI30" s="74">
        <v>0</v>
      </c>
      <c r="BJ30" s="74">
        <v>34277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60729</v>
      </c>
      <c r="BP30" s="74">
        <f t="shared" si="28"/>
        <v>31734</v>
      </c>
      <c r="BQ30" s="74">
        <v>0</v>
      </c>
      <c r="BR30" s="74">
        <v>16252</v>
      </c>
      <c r="BS30" s="74">
        <v>15482</v>
      </c>
      <c r="BT30" s="74">
        <v>0</v>
      </c>
      <c r="BU30" s="74">
        <f t="shared" si="29"/>
        <v>22335</v>
      </c>
      <c r="BV30" s="74">
        <v>5065</v>
      </c>
      <c r="BW30" s="74">
        <v>17270</v>
      </c>
      <c r="BX30" s="74">
        <v>0</v>
      </c>
      <c r="BY30" s="74">
        <v>0</v>
      </c>
      <c r="BZ30" s="74">
        <f t="shared" si="30"/>
        <v>6660</v>
      </c>
      <c r="CA30" s="74">
        <v>0</v>
      </c>
      <c r="CB30" s="74">
        <v>2919</v>
      </c>
      <c r="CC30" s="74">
        <v>0</v>
      </c>
      <c r="CD30" s="74">
        <v>3741</v>
      </c>
      <c r="CE30" s="74">
        <v>0</v>
      </c>
      <c r="CF30" s="74">
        <v>0</v>
      </c>
      <c r="CG30" s="74">
        <v>488</v>
      </c>
      <c r="CH30" s="74">
        <f t="shared" si="31"/>
        <v>95494</v>
      </c>
      <c r="CI30" s="74">
        <f t="shared" si="32"/>
        <v>71936</v>
      </c>
      <c r="CJ30" s="74">
        <f t="shared" si="33"/>
        <v>68118</v>
      </c>
      <c r="CK30" s="74">
        <f t="shared" si="34"/>
        <v>0</v>
      </c>
      <c r="CL30" s="74">
        <f t="shared" si="35"/>
        <v>68118</v>
      </c>
      <c r="CM30" s="74">
        <f t="shared" si="36"/>
        <v>0</v>
      </c>
      <c r="CN30" s="74">
        <f t="shared" si="37"/>
        <v>0</v>
      </c>
      <c r="CO30" s="74">
        <f t="shared" si="38"/>
        <v>3818</v>
      </c>
      <c r="CP30" s="74">
        <f t="shared" si="39"/>
        <v>0</v>
      </c>
      <c r="CQ30" s="74">
        <f t="shared" si="40"/>
        <v>223966</v>
      </c>
      <c r="CR30" s="74">
        <f t="shared" si="41"/>
        <v>46271</v>
      </c>
      <c r="CS30" s="74">
        <f t="shared" si="42"/>
        <v>14537</v>
      </c>
      <c r="CT30" s="74">
        <f t="shared" si="43"/>
        <v>16252</v>
      </c>
      <c r="CU30" s="74">
        <f t="shared" si="44"/>
        <v>15482</v>
      </c>
      <c r="CV30" s="74">
        <f t="shared" si="45"/>
        <v>0</v>
      </c>
      <c r="CW30" s="74">
        <f t="shared" si="46"/>
        <v>63190</v>
      </c>
      <c r="CX30" s="74">
        <f t="shared" si="47"/>
        <v>8035</v>
      </c>
      <c r="CY30" s="74">
        <f t="shared" si="48"/>
        <v>54708</v>
      </c>
      <c r="CZ30" s="74">
        <f t="shared" si="49"/>
        <v>447</v>
      </c>
      <c r="DA30" s="74">
        <f t="shared" si="50"/>
        <v>0</v>
      </c>
      <c r="DB30" s="74">
        <f t="shared" si="51"/>
        <v>114505</v>
      </c>
      <c r="DC30" s="74">
        <f t="shared" si="52"/>
        <v>69510</v>
      </c>
      <c r="DD30" s="74">
        <f t="shared" si="53"/>
        <v>28569</v>
      </c>
      <c r="DE30" s="74">
        <f t="shared" si="54"/>
        <v>0</v>
      </c>
      <c r="DF30" s="74">
        <f t="shared" si="55"/>
        <v>16426</v>
      </c>
      <c r="DG30" s="74">
        <f t="shared" si="56"/>
        <v>0</v>
      </c>
      <c r="DH30" s="74">
        <f t="shared" si="57"/>
        <v>0</v>
      </c>
      <c r="DI30" s="74">
        <f t="shared" si="58"/>
        <v>2188</v>
      </c>
      <c r="DJ30" s="74">
        <f t="shared" si="59"/>
        <v>298090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157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158</v>
      </c>
      <c r="B2" s="148" t="s">
        <v>159</v>
      </c>
      <c r="C2" s="151" t="s">
        <v>160</v>
      </c>
      <c r="D2" s="131" t="s">
        <v>161</v>
      </c>
      <c r="E2" s="78"/>
      <c r="F2" s="78"/>
      <c r="G2" s="78"/>
      <c r="H2" s="78"/>
      <c r="I2" s="78"/>
      <c r="J2" s="78"/>
      <c r="K2" s="78"/>
      <c r="L2" s="79"/>
      <c r="M2" s="131" t="s">
        <v>162</v>
      </c>
      <c r="N2" s="78"/>
      <c r="O2" s="78"/>
      <c r="P2" s="78"/>
      <c r="Q2" s="78"/>
      <c r="R2" s="78"/>
      <c r="S2" s="78"/>
      <c r="T2" s="78"/>
      <c r="U2" s="79"/>
      <c r="V2" s="131" t="s">
        <v>163</v>
      </c>
      <c r="W2" s="78"/>
      <c r="X2" s="78"/>
      <c r="Y2" s="78"/>
      <c r="Z2" s="78"/>
      <c r="AA2" s="78"/>
      <c r="AB2" s="78"/>
      <c r="AC2" s="78"/>
      <c r="AD2" s="79"/>
      <c r="AE2" s="132" t="s">
        <v>164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165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166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3" t="s">
        <v>167</v>
      </c>
      <c r="E3" s="83"/>
      <c r="F3" s="83"/>
      <c r="G3" s="83"/>
      <c r="H3" s="83"/>
      <c r="I3" s="83"/>
      <c r="J3" s="83"/>
      <c r="K3" s="83"/>
      <c r="L3" s="84"/>
      <c r="M3" s="133" t="s">
        <v>167</v>
      </c>
      <c r="N3" s="83"/>
      <c r="O3" s="83"/>
      <c r="P3" s="83"/>
      <c r="Q3" s="83"/>
      <c r="R3" s="83"/>
      <c r="S3" s="83"/>
      <c r="T3" s="83"/>
      <c r="U3" s="84"/>
      <c r="V3" s="133" t="s">
        <v>168</v>
      </c>
      <c r="W3" s="83"/>
      <c r="X3" s="83"/>
      <c r="Y3" s="83"/>
      <c r="Z3" s="83"/>
      <c r="AA3" s="83"/>
      <c r="AB3" s="83"/>
      <c r="AC3" s="83"/>
      <c r="AD3" s="84"/>
      <c r="AE3" s="134" t="s">
        <v>169</v>
      </c>
      <c r="AF3" s="80"/>
      <c r="AG3" s="80"/>
      <c r="AH3" s="80"/>
      <c r="AI3" s="80"/>
      <c r="AJ3" s="80"/>
      <c r="AK3" s="80"/>
      <c r="AL3" s="85"/>
      <c r="AM3" s="81" t="s">
        <v>170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171</v>
      </c>
      <c r="BG3" s="134" t="s">
        <v>172</v>
      </c>
      <c r="BH3" s="80"/>
      <c r="BI3" s="80"/>
      <c r="BJ3" s="80"/>
      <c r="BK3" s="80"/>
      <c r="BL3" s="80"/>
      <c r="BM3" s="80"/>
      <c r="BN3" s="85"/>
      <c r="BO3" s="81" t="s">
        <v>170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173</v>
      </c>
      <c r="CH3" s="90" t="s">
        <v>163</v>
      </c>
      <c r="CI3" s="134" t="s">
        <v>172</v>
      </c>
      <c r="CJ3" s="80"/>
      <c r="CK3" s="80"/>
      <c r="CL3" s="80"/>
      <c r="CM3" s="80"/>
      <c r="CN3" s="80"/>
      <c r="CO3" s="80"/>
      <c r="CP3" s="85"/>
      <c r="CQ3" s="81" t="s">
        <v>174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163</v>
      </c>
    </row>
    <row r="4" spans="1:114" s="55" customFormat="1" ht="13.5" customHeight="1">
      <c r="A4" s="149"/>
      <c r="B4" s="149"/>
      <c r="C4" s="152"/>
      <c r="D4" s="68"/>
      <c r="E4" s="133" t="s">
        <v>175</v>
      </c>
      <c r="F4" s="91"/>
      <c r="G4" s="91"/>
      <c r="H4" s="91"/>
      <c r="I4" s="91"/>
      <c r="J4" s="91"/>
      <c r="K4" s="92"/>
      <c r="L4" s="124" t="s">
        <v>176</v>
      </c>
      <c r="M4" s="68"/>
      <c r="N4" s="133" t="s">
        <v>177</v>
      </c>
      <c r="O4" s="91"/>
      <c r="P4" s="91"/>
      <c r="Q4" s="91"/>
      <c r="R4" s="91"/>
      <c r="S4" s="91"/>
      <c r="T4" s="92"/>
      <c r="U4" s="124" t="s">
        <v>178</v>
      </c>
      <c r="V4" s="68"/>
      <c r="W4" s="133" t="s">
        <v>177</v>
      </c>
      <c r="X4" s="91"/>
      <c r="Y4" s="91"/>
      <c r="Z4" s="91"/>
      <c r="AA4" s="91"/>
      <c r="AB4" s="91"/>
      <c r="AC4" s="92"/>
      <c r="AD4" s="124" t="s">
        <v>176</v>
      </c>
      <c r="AE4" s="90" t="s">
        <v>179</v>
      </c>
      <c r="AF4" s="95" t="s">
        <v>180</v>
      </c>
      <c r="AG4" s="89"/>
      <c r="AH4" s="93"/>
      <c r="AI4" s="80"/>
      <c r="AJ4" s="94"/>
      <c r="AK4" s="135" t="s">
        <v>181</v>
      </c>
      <c r="AL4" s="146" t="s">
        <v>182</v>
      </c>
      <c r="AM4" s="90" t="s">
        <v>171</v>
      </c>
      <c r="AN4" s="134" t="s">
        <v>183</v>
      </c>
      <c r="AO4" s="87"/>
      <c r="AP4" s="87"/>
      <c r="AQ4" s="87"/>
      <c r="AR4" s="88"/>
      <c r="AS4" s="134" t="s">
        <v>184</v>
      </c>
      <c r="AT4" s="80"/>
      <c r="AU4" s="80"/>
      <c r="AV4" s="94"/>
      <c r="AW4" s="95" t="s">
        <v>185</v>
      </c>
      <c r="AX4" s="134" t="s">
        <v>186</v>
      </c>
      <c r="AY4" s="86"/>
      <c r="AZ4" s="87"/>
      <c r="BA4" s="87"/>
      <c r="BB4" s="88"/>
      <c r="BC4" s="95" t="s">
        <v>3</v>
      </c>
      <c r="BD4" s="95" t="s">
        <v>187</v>
      </c>
      <c r="BE4" s="90"/>
      <c r="BF4" s="90"/>
      <c r="BG4" s="90" t="s">
        <v>188</v>
      </c>
      <c r="BH4" s="95" t="s">
        <v>189</v>
      </c>
      <c r="BI4" s="89"/>
      <c r="BJ4" s="93"/>
      <c r="BK4" s="80"/>
      <c r="BL4" s="94"/>
      <c r="BM4" s="135" t="s">
        <v>190</v>
      </c>
      <c r="BN4" s="146" t="s">
        <v>182</v>
      </c>
      <c r="BO4" s="90" t="s">
        <v>171</v>
      </c>
      <c r="BP4" s="134" t="s">
        <v>191</v>
      </c>
      <c r="BQ4" s="87"/>
      <c r="BR4" s="87"/>
      <c r="BS4" s="87"/>
      <c r="BT4" s="88"/>
      <c r="BU4" s="134" t="s">
        <v>192</v>
      </c>
      <c r="BV4" s="80"/>
      <c r="BW4" s="80"/>
      <c r="BX4" s="94"/>
      <c r="BY4" s="95" t="s">
        <v>193</v>
      </c>
      <c r="BZ4" s="134" t="s">
        <v>194</v>
      </c>
      <c r="CA4" s="96"/>
      <c r="CB4" s="96"/>
      <c r="CC4" s="97"/>
      <c r="CD4" s="88"/>
      <c r="CE4" s="95" t="s">
        <v>3</v>
      </c>
      <c r="CF4" s="95" t="s">
        <v>187</v>
      </c>
      <c r="CG4" s="90"/>
      <c r="CH4" s="90"/>
      <c r="CI4" s="90" t="s">
        <v>171</v>
      </c>
      <c r="CJ4" s="95" t="s">
        <v>195</v>
      </c>
      <c r="CK4" s="89"/>
      <c r="CL4" s="93"/>
      <c r="CM4" s="80"/>
      <c r="CN4" s="94"/>
      <c r="CO4" s="135" t="s">
        <v>196</v>
      </c>
      <c r="CP4" s="146" t="s">
        <v>197</v>
      </c>
      <c r="CQ4" s="90" t="s">
        <v>171</v>
      </c>
      <c r="CR4" s="134" t="s">
        <v>191</v>
      </c>
      <c r="CS4" s="87"/>
      <c r="CT4" s="87"/>
      <c r="CU4" s="87"/>
      <c r="CV4" s="88"/>
      <c r="CW4" s="134" t="s">
        <v>198</v>
      </c>
      <c r="CX4" s="80"/>
      <c r="CY4" s="80"/>
      <c r="CZ4" s="94"/>
      <c r="DA4" s="95" t="s">
        <v>185</v>
      </c>
      <c r="DB4" s="134" t="s">
        <v>199</v>
      </c>
      <c r="DC4" s="87"/>
      <c r="DD4" s="87"/>
      <c r="DE4" s="87"/>
      <c r="DF4" s="88"/>
      <c r="DG4" s="95" t="s">
        <v>200</v>
      </c>
      <c r="DH4" s="95" t="s">
        <v>187</v>
      </c>
      <c r="DI4" s="90"/>
      <c r="DJ4" s="90"/>
    </row>
    <row r="5" spans="1:114" s="55" customFormat="1" ht="22.5">
      <c r="A5" s="149"/>
      <c r="B5" s="149"/>
      <c r="C5" s="152"/>
      <c r="D5" s="68"/>
      <c r="E5" s="125" t="s">
        <v>171</v>
      </c>
      <c r="F5" s="123" t="s">
        <v>201</v>
      </c>
      <c r="G5" s="123" t="s">
        <v>202</v>
      </c>
      <c r="H5" s="123" t="s">
        <v>203</v>
      </c>
      <c r="I5" s="123" t="s">
        <v>204</v>
      </c>
      <c r="J5" s="123" t="s">
        <v>4</v>
      </c>
      <c r="K5" s="123" t="s">
        <v>205</v>
      </c>
      <c r="L5" s="67"/>
      <c r="M5" s="68"/>
      <c r="N5" s="125" t="s">
        <v>171</v>
      </c>
      <c r="O5" s="123" t="s">
        <v>201</v>
      </c>
      <c r="P5" s="123" t="s">
        <v>206</v>
      </c>
      <c r="Q5" s="123" t="s">
        <v>207</v>
      </c>
      <c r="R5" s="123" t="s">
        <v>208</v>
      </c>
      <c r="S5" s="123" t="s">
        <v>209</v>
      </c>
      <c r="T5" s="123" t="s">
        <v>5</v>
      </c>
      <c r="U5" s="67"/>
      <c r="V5" s="68"/>
      <c r="W5" s="125" t="s">
        <v>171</v>
      </c>
      <c r="X5" s="123" t="s">
        <v>201</v>
      </c>
      <c r="Y5" s="123" t="s">
        <v>202</v>
      </c>
      <c r="Z5" s="123" t="s">
        <v>210</v>
      </c>
      <c r="AA5" s="123" t="s">
        <v>204</v>
      </c>
      <c r="AB5" s="123" t="s">
        <v>4</v>
      </c>
      <c r="AC5" s="123" t="s">
        <v>5</v>
      </c>
      <c r="AD5" s="67"/>
      <c r="AE5" s="90"/>
      <c r="AF5" s="90" t="s">
        <v>171</v>
      </c>
      <c r="AG5" s="135" t="s">
        <v>211</v>
      </c>
      <c r="AH5" s="135" t="s">
        <v>212</v>
      </c>
      <c r="AI5" s="135" t="s">
        <v>213</v>
      </c>
      <c r="AJ5" s="135" t="s">
        <v>5</v>
      </c>
      <c r="AK5" s="98"/>
      <c r="AL5" s="147"/>
      <c r="AM5" s="90"/>
      <c r="AN5" s="90" t="s">
        <v>171</v>
      </c>
      <c r="AO5" s="90" t="s">
        <v>214</v>
      </c>
      <c r="AP5" s="90" t="s">
        <v>215</v>
      </c>
      <c r="AQ5" s="90" t="s">
        <v>216</v>
      </c>
      <c r="AR5" s="90" t="s">
        <v>217</v>
      </c>
      <c r="AS5" s="90" t="s">
        <v>171</v>
      </c>
      <c r="AT5" s="95" t="s">
        <v>218</v>
      </c>
      <c r="AU5" s="95" t="s">
        <v>219</v>
      </c>
      <c r="AV5" s="95" t="s">
        <v>220</v>
      </c>
      <c r="AW5" s="90"/>
      <c r="AX5" s="90" t="s">
        <v>221</v>
      </c>
      <c r="AY5" s="95" t="s">
        <v>222</v>
      </c>
      <c r="AZ5" s="95" t="s">
        <v>219</v>
      </c>
      <c r="BA5" s="95" t="s">
        <v>223</v>
      </c>
      <c r="BB5" s="95" t="s">
        <v>5</v>
      </c>
      <c r="BC5" s="90"/>
      <c r="BD5" s="90"/>
      <c r="BE5" s="90"/>
      <c r="BF5" s="90"/>
      <c r="BG5" s="90"/>
      <c r="BH5" s="90" t="s">
        <v>188</v>
      </c>
      <c r="BI5" s="135" t="s">
        <v>224</v>
      </c>
      <c r="BJ5" s="135" t="s">
        <v>225</v>
      </c>
      <c r="BK5" s="135" t="s">
        <v>226</v>
      </c>
      <c r="BL5" s="135" t="s">
        <v>5</v>
      </c>
      <c r="BM5" s="98"/>
      <c r="BN5" s="147"/>
      <c r="BO5" s="90"/>
      <c r="BP5" s="90" t="s">
        <v>171</v>
      </c>
      <c r="BQ5" s="90" t="s">
        <v>227</v>
      </c>
      <c r="BR5" s="90" t="s">
        <v>228</v>
      </c>
      <c r="BS5" s="90" t="s">
        <v>229</v>
      </c>
      <c r="BT5" s="90" t="s">
        <v>230</v>
      </c>
      <c r="BU5" s="90" t="s">
        <v>171</v>
      </c>
      <c r="BV5" s="95" t="s">
        <v>218</v>
      </c>
      <c r="BW5" s="95" t="s">
        <v>231</v>
      </c>
      <c r="BX5" s="95" t="s">
        <v>232</v>
      </c>
      <c r="BY5" s="90"/>
      <c r="BZ5" s="90" t="s">
        <v>188</v>
      </c>
      <c r="CA5" s="95" t="s">
        <v>218</v>
      </c>
      <c r="CB5" s="95" t="s">
        <v>219</v>
      </c>
      <c r="CC5" s="95" t="s">
        <v>223</v>
      </c>
      <c r="CD5" s="95" t="s">
        <v>233</v>
      </c>
      <c r="CE5" s="90"/>
      <c r="CF5" s="90"/>
      <c r="CG5" s="90"/>
      <c r="CH5" s="90"/>
      <c r="CI5" s="90"/>
      <c r="CJ5" s="90" t="s">
        <v>221</v>
      </c>
      <c r="CK5" s="135" t="s">
        <v>211</v>
      </c>
      <c r="CL5" s="135" t="s">
        <v>234</v>
      </c>
      <c r="CM5" s="135" t="s">
        <v>226</v>
      </c>
      <c r="CN5" s="135" t="s">
        <v>5</v>
      </c>
      <c r="CO5" s="98"/>
      <c r="CP5" s="147"/>
      <c r="CQ5" s="90"/>
      <c r="CR5" s="90" t="s">
        <v>171</v>
      </c>
      <c r="CS5" s="90" t="s">
        <v>214</v>
      </c>
      <c r="CT5" s="90" t="s">
        <v>235</v>
      </c>
      <c r="CU5" s="90" t="s">
        <v>236</v>
      </c>
      <c r="CV5" s="90" t="s">
        <v>230</v>
      </c>
      <c r="CW5" s="90" t="s">
        <v>171</v>
      </c>
      <c r="CX5" s="95" t="s">
        <v>218</v>
      </c>
      <c r="CY5" s="95" t="s">
        <v>219</v>
      </c>
      <c r="CZ5" s="95" t="s">
        <v>223</v>
      </c>
      <c r="DA5" s="90"/>
      <c r="DB5" s="90" t="s">
        <v>171</v>
      </c>
      <c r="DC5" s="95" t="s">
        <v>218</v>
      </c>
      <c r="DD5" s="95" t="s">
        <v>219</v>
      </c>
      <c r="DE5" s="95" t="s">
        <v>223</v>
      </c>
      <c r="DF5" s="95" t="s">
        <v>5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237</v>
      </c>
      <c r="E6" s="99" t="s">
        <v>237</v>
      </c>
      <c r="F6" s="100" t="s">
        <v>237</v>
      </c>
      <c r="G6" s="100" t="s">
        <v>237</v>
      </c>
      <c r="H6" s="100" t="s">
        <v>237</v>
      </c>
      <c r="I6" s="100" t="s">
        <v>237</v>
      </c>
      <c r="J6" s="100" t="s">
        <v>237</v>
      </c>
      <c r="K6" s="100" t="s">
        <v>237</v>
      </c>
      <c r="L6" s="100" t="s">
        <v>237</v>
      </c>
      <c r="M6" s="99" t="s">
        <v>237</v>
      </c>
      <c r="N6" s="99" t="s">
        <v>237</v>
      </c>
      <c r="O6" s="100" t="s">
        <v>237</v>
      </c>
      <c r="P6" s="100" t="s">
        <v>237</v>
      </c>
      <c r="Q6" s="100" t="s">
        <v>237</v>
      </c>
      <c r="R6" s="100" t="s">
        <v>237</v>
      </c>
      <c r="S6" s="100" t="s">
        <v>237</v>
      </c>
      <c r="T6" s="100" t="s">
        <v>237</v>
      </c>
      <c r="U6" s="100" t="s">
        <v>237</v>
      </c>
      <c r="V6" s="99" t="s">
        <v>237</v>
      </c>
      <c r="W6" s="99" t="s">
        <v>237</v>
      </c>
      <c r="X6" s="100" t="s">
        <v>237</v>
      </c>
      <c r="Y6" s="100" t="s">
        <v>237</v>
      </c>
      <c r="Z6" s="100" t="s">
        <v>237</v>
      </c>
      <c r="AA6" s="100" t="s">
        <v>237</v>
      </c>
      <c r="AB6" s="100" t="s">
        <v>237</v>
      </c>
      <c r="AC6" s="100" t="s">
        <v>237</v>
      </c>
      <c r="AD6" s="100" t="s">
        <v>237</v>
      </c>
      <c r="AE6" s="101" t="s">
        <v>237</v>
      </c>
      <c r="AF6" s="101" t="s">
        <v>237</v>
      </c>
      <c r="AG6" s="102" t="s">
        <v>237</v>
      </c>
      <c r="AH6" s="102" t="s">
        <v>237</v>
      </c>
      <c r="AI6" s="102" t="s">
        <v>237</v>
      </c>
      <c r="AJ6" s="102" t="s">
        <v>237</v>
      </c>
      <c r="AK6" s="102" t="s">
        <v>237</v>
      </c>
      <c r="AL6" s="102" t="s">
        <v>237</v>
      </c>
      <c r="AM6" s="101" t="s">
        <v>237</v>
      </c>
      <c r="AN6" s="101" t="s">
        <v>237</v>
      </c>
      <c r="AO6" s="101" t="s">
        <v>237</v>
      </c>
      <c r="AP6" s="101" t="s">
        <v>237</v>
      </c>
      <c r="AQ6" s="101" t="s">
        <v>237</v>
      </c>
      <c r="AR6" s="101" t="s">
        <v>237</v>
      </c>
      <c r="AS6" s="101" t="s">
        <v>237</v>
      </c>
      <c r="AT6" s="101" t="s">
        <v>237</v>
      </c>
      <c r="AU6" s="101" t="s">
        <v>237</v>
      </c>
      <c r="AV6" s="101" t="s">
        <v>237</v>
      </c>
      <c r="AW6" s="101" t="s">
        <v>237</v>
      </c>
      <c r="AX6" s="101" t="s">
        <v>237</v>
      </c>
      <c r="AY6" s="101" t="s">
        <v>237</v>
      </c>
      <c r="AZ6" s="101" t="s">
        <v>237</v>
      </c>
      <c r="BA6" s="101" t="s">
        <v>237</v>
      </c>
      <c r="BB6" s="101" t="s">
        <v>237</v>
      </c>
      <c r="BC6" s="101" t="s">
        <v>237</v>
      </c>
      <c r="BD6" s="101" t="s">
        <v>237</v>
      </c>
      <c r="BE6" s="101" t="s">
        <v>237</v>
      </c>
      <c r="BF6" s="101" t="s">
        <v>237</v>
      </c>
      <c r="BG6" s="101" t="s">
        <v>237</v>
      </c>
      <c r="BH6" s="101" t="s">
        <v>237</v>
      </c>
      <c r="BI6" s="102" t="s">
        <v>237</v>
      </c>
      <c r="BJ6" s="102" t="s">
        <v>237</v>
      </c>
      <c r="BK6" s="102" t="s">
        <v>237</v>
      </c>
      <c r="BL6" s="102" t="s">
        <v>237</v>
      </c>
      <c r="BM6" s="102" t="s">
        <v>237</v>
      </c>
      <c r="BN6" s="102" t="s">
        <v>237</v>
      </c>
      <c r="BO6" s="101" t="s">
        <v>237</v>
      </c>
      <c r="BP6" s="101" t="s">
        <v>237</v>
      </c>
      <c r="BQ6" s="101" t="s">
        <v>237</v>
      </c>
      <c r="BR6" s="101" t="s">
        <v>237</v>
      </c>
      <c r="BS6" s="101" t="s">
        <v>237</v>
      </c>
      <c r="BT6" s="101" t="s">
        <v>237</v>
      </c>
      <c r="BU6" s="101" t="s">
        <v>237</v>
      </c>
      <c r="BV6" s="101" t="s">
        <v>237</v>
      </c>
      <c r="BW6" s="101" t="s">
        <v>237</v>
      </c>
      <c r="BX6" s="101" t="s">
        <v>237</v>
      </c>
      <c r="BY6" s="101" t="s">
        <v>237</v>
      </c>
      <c r="BZ6" s="101" t="s">
        <v>237</v>
      </c>
      <c r="CA6" s="101" t="s">
        <v>237</v>
      </c>
      <c r="CB6" s="101" t="s">
        <v>237</v>
      </c>
      <c r="CC6" s="101" t="s">
        <v>237</v>
      </c>
      <c r="CD6" s="101" t="s">
        <v>237</v>
      </c>
      <c r="CE6" s="101" t="s">
        <v>237</v>
      </c>
      <c r="CF6" s="101" t="s">
        <v>237</v>
      </c>
      <c r="CG6" s="101" t="s">
        <v>237</v>
      </c>
      <c r="CH6" s="101" t="s">
        <v>237</v>
      </c>
      <c r="CI6" s="101" t="s">
        <v>237</v>
      </c>
      <c r="CJ6" s="101" t="s">
        <v>237</v>
      </c>
      <c r="CK6" s="102" t="s">
        <v>237</v>
      </c>
      <c r="CL6" s="102" t="s">
        <v>237</v>
      </c>
      <c r="CM6" s="102" t="s">
        <v>237</v>
      </c>
      <c r="CN6" s="102" t="s">
        <v>237</v>
      </c>
      <c r="CO6" s="102" t="s">
        <v>237</v>
      </c>
      <c r="CP6" s="102" t="s">
        <v>237</v>
      </c>
      <c r="CQ6" s="101" t="s">
        <v>237</v>
      </c>
      <c r="CR6" s="101" t="s">
        <v>237</v>
      </c>
      <c r="CS6" s="102" t="s">
        <v>237</v>
      </c>
      <c r="CT6" s="102" t="s">
        <v>237</v>
      </c>
      <c r="CU6" s="102" t="s">
        <v>237</v>
      </c>
      <c r="CV6" s="102" t="s">
        <v>237</v>
      </c>
      <c r="CW6" s="101" t="s">
        <v>237</v>
      </c>
      <c r="CX6" s="101" t="s">
        <v>237</v>
      </c>
      <c r="CY6" s="101" t="s">
        <v>237</v>
      </c>
      <c r="CZ6" s="101" t="s">
        <v>237</v>
      </c>
      <c r="DA6" s="101" t="s">
        <v>237</v>
      </c>
      <c r="DB6" s="101" t="s">
        <v>237</v>
      </c>
      <c r="DC6" s="101" t="s">
        <v>237</v>
      </c>
      <c r="DD6" s="101" t="s">
        <v>237</v>
      </c>
      <c r="DE6" s="101" t="s">
        <v>237</v>
      </c>
      <c r="DF6" s="101" t="s">
        <v>237</v>
      </c>
      <c r="DG6" s="101" t="s">
        <v>237</v>
      </c>
      <c r="DH6" s="101" t="s">
        <v>237</v>
      </c>
      <c r="DI6" s="101" t="s">
        <v>237</v>
      </c>
      <c r="DJ6" s="101" t="s">
        <v>237</v>
      </c>
    </row>
    <row r="7" spans="1:114" s="50" customFormat="1" ht="12" customHeight="1">
      <c r="A7" s="48" t="s">
        <v>238</v>
      </c>
      <c r="B7" s="63" t="s">
        <v>239</v>
      </c>
      <c r="C7" s="48" t="s">
        <v>171</v>
      </c>
      <c r="D7" s="70">
        <f aca="true" t="shared" si="0" ref="D7:AK7">SUM(D8:D15)</f>
        <v>467620</v>
      </c>
      <c r="E7" s="70">
        <f t="shared" si="0"/>
        <v>418384</v>
      </c>
      <c r="F7" s="70">
        <f t="shared" si="0"/>
        <v>0</v>
      </c>
      <c r="G7" s="70">
        <f t="shared" si="0"/>
        <v>0</v>
      </c>
      <c r="H7" s="70">
        <f t="shared" si="0"/>
        <v>48800</v>
      </c>
      <c r="I7" s="70">
        <f t="shared" si="0"/>
        <v>266996</v>
      </c>
      <c r="J7" s="70">
        <f t="shared" si="0"/>
        <v>2622767</v>
      </c>
      <c r="K7" s="70">
        <f t="shared" si="0"/>
        <v>102588</v>
      </c>
      <c r="L7" s="70">
        <f t="shared" si="0"/>
        <v>49236</v>
      </c>
      <c r="M7" s="70">
        <f t="shared" si="0"/>
        <v>347894</v>
      </c>
      <c r="N7" s="70">
        <f t="shared" si="0"/>
        <v>274178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241062</v>
      </c>
      <c r="S7" s="70">
        <f t="shared" si="0"/>
        <v>1010880</v>
      </c>
      <c r="T7" s="70">
        <f t="shared" si="0"/>
        <v>33116</v>
      </c>
      <c r="U7" s="70">
        <f t="shared" si="0"/>
        <v>73716</v>
      </c>
      <c r="V7" s="70">
        <f t="shared" si="0"/>
        <v>815514</v>
      </c>
      <c r="W7" s="70">
        <f t="shared" si="0"/>
        <v>692562</v>
      </c>
      <c r="X7" s="70">
        <f t="shared" si="0"/>
        <v>0</v>
      </c>
      <c r="Y7" s="70">
        <f t="shared" si="0"/>
        <v>0</v>
      </c>
      <c r="Z7" s="70">
        <f t="shared" si="0"/>
        <v>48800</v>
      </c>
      <c r="AA7" s="70">
        <f t="shared" si="0"/>
        <v>508058</v>
      </c>
      <c r="AB7" s="70">
        <f t="shared" si="0"/>
        <v>3633647</v>
      </c>
      <c r="AC7" s="70">
        <f t="shared" si="0"/>
        <v>135704</v>
      </c>
      <c r="AD7" s="70">
        <f t="shared" si="0"/>
        <v>122952</v>
      </c>
      <c r="AE7" s="70">
        <f t="shared" si="0"/>
        <v>168665</v>
      </c>
      <c r="AF7" s="70">
        <f t="shared" si="0"/>
        <v>166922</v>
      </c>
      <c r="AG7" s="70">
        <f t="shared" si="0"/>
        <v>0</v>
      </c>
      <c r="AH7" s="70">
        <f t="shared" si="0"/>
        <v>139666</v>
      </c>
      <c r="AI7" s="70">
        <f t="shared" si="0"/>
        <v>27256</v>
      </c>
      <c r="AJ7" s="70">
        <f t="shared" si="0"/>
        <v>0</v>
      </c>
      <c r="AK7" s="70">
        <f t="shared" si="0"/>
        <v>1743</v>
      </c>
      <c r="AL7" s="71" t="s">
        <v>240</v>
      </c>
      <c r="AM7" s="70">
        <f aca="true" t="shared" si="1" ref="AM7:BB7">SUM(AM8:AM15)</f>
        <v>2703326</v>
      </c>
      <c r="AN7" s="70">
        <f t="shared" si="1"/>
        <v>362812</v>
      </c>
      <c r="AO7" s="70">
        <f t="shared" si="1"/>
        <v>321618</v>
      </c>
      <c r="AP7" s="70">
        <f t="shared" si="1"/>
        <v>0</v>
      </c>
      <c r="AQ7" s="70">
        <f t="shared" si="1"/>
        <v>38148</v>
      </c>
      <c r="AR7" s="70">
        <f t="shared" si="1"/>
        <v>3046</v>
      </c>
      <c r="AS7" s="70">
        <f t="shared" si="1"/>
        <v>1046971</v>
      </c>
      <c r="AT7" s="70">
        <f t="shared" si="1"/>
        <v>16703</v>
      </c>
      <c r="AU7" s="70">
        <f t="shared" si="1"/>
        <v>1006864</v>
      </c>
      <c r="AV7" s="70">
        <f t="shared" si="1"/>
        <v>23404</v>
      </c>
      <c r="AW7" s="70">
        <f t="shared" si="1"/>
        <v>7530</v>
      </c>
      <c r="AX7" s="70">
        <f t="shared" si="1"/>
        <v>1286013</v>
      </c>
      <c r="AY7" s="70">
        <f t="shared" si="1"/>
        <v>105520</v>
      </c>
      <c r="AZ7" s="70">
        <f t="shared" si="1"/>
        <v>1031668</v>
      </c>
      <c r="BA7" s="70">
        <f t="shared" si="1"/>
        <v>98272</v>
      </c>
      <c r="BB7" s="70">
        <f t="shared" si="1"/>
        <v>50553</v>
      </c>
      <c r="BC7" s="71" t="s">
        <v>240</v>
      </c>
      <c r="BD7" s="70">
        <f aca="true" t="shared" si="2" ref="BD7:BM7">SUM(BD8:BD15)</f>
        <v>0</v>
      </c>
      <c r="BE7" s="70">
        <f t="shared" si="2"/>
        <v>218396</v>
      </c>
      <c r="BF7" s="70">
        <f t="shared" si="2"/>
        <v>3090387</v>
      </c>
      <c r="BG7" s="70">
        <f t="shared" si="2"/>
        <v>240607</v>
      </c>
      <c r="BH7" s="70">
        <f t="shared" si="2"/>
        <v>237142</v>
      </c>
      <c r="BI7" s="70">
        <f t="shared" si="2"/>
        <v>0</v>
      </c>
      <c r="BJ7" s="70">
        <f t="shared" si="2"/>
        <v>237142</v>
      </c>
      <c r="BK7" s="70">
        <f t="shared" si="2"/>
        <v>0</v>
      </c>
      <c r="BL7" s="70">
        <f t="shared" si="2"/>
        <v>0</v>
      </c>
      <c r="BM7" s="70">
        <f t="shared" si="2"/>
        <v>3465</v>
      </c>
      <c r="BN7" s="71" t="s">
        <v>240</v>
      </c>
      <c r="BO7" s="70">
        <f aca="true" t="shared" si="3" ref="BO7:CD7">SUM(BO8:BO15)</f>
        <v>1044057</v>
      </c>
      <c r="BP7" s="70">
        <f t="shared" si="3"/>
        <v>220580</v>
      </c>
      <c r="BQ7" s="70">
        <f t="shared" si="3"/>
        <v>204223</v>
      </c>
      <c r="BR7" s="70">
        <f t="shared" si="3"/>
        <v>16357</v>
      </c>
      <c r="BS7" s="70">
        <f t="shared" si="3"/>
        <v>0</v>
      </c>
      <c r="BT7" s="70">
        <f t="shared" si="3"/>
        <v>0</v>
      </c>
      <c r="BU7" s="70">
        <f t="shared" si="3"/>
        <v>318115</v>
      </c>
      <c r="BV7" s="70">
        <f t="shared" si="3"/>
        <v>2442</v>
      </c>
      <c r="BW7" s="70">
        <f t="shared" si="3"/>
        <v>315673</v>
      </c>
      <c r="BX7" s="70">
        <f t="shared" si="3"/>
        <v>0</v>
      </c>
      <c r="BY7" s="70">
        <f t="shared" si="3"/>
        <v>0</v>
      </c>
      <c r="BZ7" s="70">
        <f t="shared" si="3"/>
        <v>505362</v>
      </c>
      <c r="CA7" s="70">
        <f t="shared" si="3"/>
        <v>0</v>
      </c>
      <c r="CB7" s="70">
        <f t="shared" si="3"/>
        <v>485678</v>
      </c>
      <c r="CC7" s="70">
        <f t="shared" si="3"/>
        <v>8747</v>
      </c>
      <c r="CD7" s="70">
        <f t="shared" si="3"/>
        <v>10937</v>
      </c>
      <c r="CE7" s="71" t="s">
        <v>240</v>
      </c>
      <c r="CF7" s="70">
        <f aca="true" t="shared" si="4" ref="CF7:CO7">SUM(CF8:CF15)</f>
        <v>0</v>
      </c>
      <c r="CG7" s="70">
        <f t="shared" si="4"/>
        <v>74110</v>
      </c>
      <c r="CH7" s="70">
        <f t="shared" si="4"/>
        <v>1358774</v>
      </c>
      <c r="CI7" s="70">
        <f t="shared" si="4"/>
        <v>409272</v>
      </c>
      <c r="CJ7" s="70">
        <f t="shared" si="4"/>
        <v>404064</v>
      </c>
      <c r="CK7" s="70">
        <f t="shared" si="4"/>
        <v>0</v>
      </c>
      <c r="CL7" s="70">
        <f t="shared" si="4"/>
        <v>376808</v>
      </c>
      <c r="CM7" s="70">
        <f t="shared" si="4"/>
        <v>27256</v>
      </c>
      <c r="CN7" s="70">
        <f t="shared" si="4"/>
        <v>0</v>
      </c>
      <c r="CO7" s="70">
        <f t="shared" si="4"/>
        <v>5208</v>
      </c>
      <c r="CP7" s="71" t="s">
        <v>240</v>
      </c>
      <c r="CQ7" s="70">
        <f aca="true" t="shared" si="5" ref="CQ7:DF7">SUM(CQ8:CQ15)</f>
        <v>3747383</v>
      </c>
      <c r="CR7" s="70">
        <f t="shared" si="5"/>
        <v>583392</v>
      </c>
      <c r="CS7" s="70">
        <f t="shared" si="5"/>
        <v>525841</v>
      </c>
      <c r="CT7" s="70">
        <f t="shared" si="5"/>
        <v>16357</v>
      </c>
      <c r="CU7" s="70">
        <f t="shared" si="5"/>
        <v>38148</v>
      </c>
      <c r="CV7" s="70">
        <f t="shared" si="5"/>
        <v>3046</v>
      </c>
      <c r="CW7" s="70">
        <f t="shared" si="5"/>
        <v>1365086</v>
      </c>
      <c r="CX7" s="70">
        <f t="shared" si="5"/>
        <v>19145</v>
      </c>
      <c r="CY7" s="70">
        <f t="shared" si="5"/>
        <v>1322537</v>
      </c>
      <c r="CZ7" s="70">
        <f t="shared" si="5"/>
        <v>23404</v>
      </c>
      <c r="DA7" s="70">
        <f t="shared" si="5"/>
        <v>7530</v>
      </c>
      <c r="DB7" s="70">
        <f t="shared" si="5"/>
        <v>1791375</v>
      </c>
      <c r="DC7" s="70">
        <f t="shared" si="5"/>
        <v>105520</v>
      </c>
      <c r="DD7" s="70">
        <f t="shared" si="5"/>
        <v>1517346</v>
      </c>
      <c r="DE7" s="70">
        <f t="shared" si="5"/>
        <v>107019</v>
      </c>
      <c r="DF7" s="70">
        <f t="shared" si="5"/>
        <v>61490</v>
      </c>
      <c r="DG7" s="71" t="s">
        <v>240</v>
      </c>
      <c r="DH7" s="70">
        <f>SUM(DH8:DH15)</f>
        <v>0</v>
      </c>
      <c r="DI7" s="70">
        <f>SUM(DI8:DI15)</f>
        <v>292506</v>
      </c>
      <c r="DJ7" s="70">
        <f>SUM(DJ8:DJ15)</f>
        <v>4449161</v>
      </c>
    </row>
    <row r="8" spans="1:114" s="50" customFormat="1" ht="12" customHeight="1">
      <c r="A8" s="51" t="s">
        <v>241</v>
      </c>
      <c r="B8" s="64" t="s">
        <v>242</v>
      </c>
      <c r="C8" s="51" t="s">
        <v>243</v>
      </c>
      <c r="D8" s="72">
        <f aca="true" t="shared" si="6" ref="D8:D15">SUM(E8,+L8)</f>
        <v>108196</v>
      </c>
      <c r="E8" s="72">
        <f aca="true" t="shared" si="7" ref="E8:E15">SUM(F8:I8)+K8</f>
        <v>93269</v>
      </c>
      <c r="F8" s="72">
        <v>0</v>
      </c>
      <c r="G8" s="72">
        <v>0</v>
      </c>
      <c r="H8" s="72">
        <v>0</v>
      </c>
      <c r="I8" s="72">
        <v>93269</v>
      </c>
      <c r="J8" s="72">
        <v>749081</v>
      </c>
      <c r="K8" s="72">
        <v>0</v>
      </c>
      <c r="L8" s="72">
        <v>14927</v>
      </c>
      <c r="M8" s="72">
        <f aca="true" t="shared" si="8" ref="M8:M15">SUM(N8,+U8)</f>
        <v>80290</v>
      </c>
      <c r="N8" s="72">
        <f aca="true" t="shared" si="9" ref="N8:N15">SUM(O8:R8)+T8</f>
        <v>70816</v>
      </c>
      <c r="O8" s="72">
        <v>0</v>
      </c>
      <c r="P8" s="72">
        <v>0</v>
      </c>
      <c r="Q8" s="72">
        <v>0</v>
      </c>
      <c r="R8" s="72">
        <v>70816</v>
      </c>
      <c r="S8" s="72">
        <v>437810</v>
      </c>
      <c r="T8" s="72">
        <v>0</v>
      </c>
      <c r="U8" s="72">
        <v>9474</v>
      </c>
      <c r="V8" s="72">
        <f aca="true" t="shared" si="10" ref="V8:AD15">+SUM(D8,M8)</f>
        <v>188486</v>
      </c>
      <c r="W8" s="72">
        <f t="shared" si="10"/>
        <v>164085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164085</v>
      </c>
      <c r="AB8" s="72">
        <f t="shared" si="10"/>
        <v>1186891</v>
      </c>
      <c r="AC8" s="72">
        <f t="shared" si="10"/>
        <v>0</v>
      </c>
      <c r="AD8" s="72">
        <f t="shared" si="10"/>
        <v>24401</v>
      </c>
      <c r="AE8" s="72">
        <f aca="true" t="shared" si="11" ref="AE8:AE15">SUM(AF8,+AK8)</f>
        <v>0</v>
      </c>
      <c r="AF8" s="72">
        <f aca="true" t="shared" si="12" ref="AF8:AF15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240</v>
      </c>
      <c r="AM8" s="72">
        <f aca="true" t="shared" si="13" ref="AM8:AM15">SUM(AN8,AS8,AW8,AX8,BD8)</f>
        <v>752257</v>
      </c>
      <c r="AN8" s="72">
        <f aca="true" t="shared" si="14" ref="AN8:AN15">SUM(AO8:AR8)</f>
        <v>14722</v>
      </c>
      <c r="AO8" s="72">
        <v>14722</v>
      </c>
      <c r="AP8" s="72">
        <v>0</v>
      </c>
      <c r="AQ8" s="72">
        <v>0</v>
      </c>
      <c r="AR8" s="72">
        <v>0</v>
      </c>
      <c r="AS8" s="72">
        <f aca="true" t="shared" si="15" ref="AS8:AS15">SUM(AT8:AV8)</f>
        <v>298489</v>
      </c>
      <c r="AT8" s="72">
        <v>0</v>
      </c>
      <c r="AU8" s="72">
        <v>298489</v>
      </c>
      <c r="AV8" s="72">
        <v>0</v>
      </c>
      <c r="AW8" s="72">
        <v>0</v>
      </c>
      <c r="AX8" s="72">
        <f aca="true" t="shared" si="16" ref="AX8:AX15">SUM(AY8:BB8)</f>
        <v>439046</v>
      </c>
      <c r="AY8" s="72">
        <v>0</v>
      </c>
      <c r="AZ8" s="72">
        <v>403689</v>
      </c>
      <c r="BA8" s="72">
        <v>0</v>
      </c>
      <c r="BB8" s="72">
        <v>35357</v>
      </c>
      <c r="BC8" s="73" t="s">
        <v>240</v>
      </c>
      <c r="BD8" s="72">
        <v>0</v>
      </c>
      <c r="BE8" s="72">
        <v>105020</v>
      </c>
      <c r="BF8" s="72">
        <f aca="true" t="shared" si="17" ref="BF8:BF15">SUM(AE8,+AM8,+BE8)</f>
        <v>857277</v>
      </c>
      <c r="BG8" s="72">
        <f aca="true" t="shared" si="18" ref="BG8:BG15">SUM(BH8,+BM8)</f>
        <v>0</v>
      </c>
      <c r="BH8" s="72">
        <f aca="true" t="shared" si="19" ref="BH8:BH15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240</v>
      </c>
      <c r="BO8" s="72">
        <f aca="true" t="shared" si="20" ref="BO8:BO15">SUM(BP8,BU8,BY8,BZ8,CF8)</f>
        <v>506708</v>
      </c>
      <c r="BP8" s="72">
        <f aca="true" t="shared" si="21" ref="BP8:BP15">SUM(BQ8:BT8)</f>
        <v>118865</v>
      </c>
      <c r="BQ8" s="72">
        <v>118865</v>
      </c>
      <c r="BR8" s="72">
        <v>0</v>
      </c>
      <c r="BS8" s="72">
        <v>0</v>
      </c>
      <c r="BT8" s="72">
        <v>0</v>
      </c>
      <c r="BU8" s="72">
        <f aca="true" t="shared" si="22" ref="BU8:BU15">SUM(BV8:BX8)</f>
        <v>49015</v>
      </c>
      <c r="BV8" s="72">
        <v>0</v>
      </c>
      <c r="BW8" s="72">
        <v>49015</v>
      </c>
      <c r="BX8" s="72">
        <v>0</v>
      </c>
      <c r="BY8" s="72">
        <v>0</v>
      </c>
      <c r="BZ8" s="72">
        <f aca="true" t="shared" si="23" ref="BZ8:BZ15">SUM(CA8:CD8)</f>
        <v>338828</v>
      </c>
      <c r="CA8" s="72">
        <v>0</v>
      </c>
      <c r="CB8" s="72">
        <v>327891</v>
      </c>
      <c r="CC8" s="72">
        <v>0</v>
      </c>
      <c r="CD8" s="72">
        <v>10937</v>
      </c>
      <c r="CE8" s="73" t="s">
        <v>240</v>
      </c>
      <c r="CF8" s="72">
        <v>0</v>
      </c>
      <c r="CG8" s="72">
        <v>11392</v>
      </c>
      <c r="CH8" s="72">
        <f aca="true" t="shared" si="24" ref="CH8:CH15">SUM(BG8,+BO8,+CG8)</f>
        <v>518100</v>
      </c>
      <c r="CI8" s="72">
        <f aca="true" t="shared" si="25" ref="CI8:CO15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240</v>
      </c>
      <c r="CQ8" s="72">
        <f aca="true" t="shared" si="26" ref="CQ8:DF15">SUM(AM8,+BO8)</f>
        <v>1258965</v>
      </c>
      <c r="CR8" s="72">
        <f t="shared" si="26"/>
        <v>133587</v>
      </c>
      <c r="CS8" s="72">
        <f t="shared" si="26"/>
        <v>133587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347504</v>
      </c>
      <c r="CX8" s="72">
        <f t="shared" si="26"/>
        <v>0</v>
      </c>
      <c r="CY8" s="72">
        <f t="shared" si="26"/>
        <v>347504</v>
      </c>
      <c r="CZ8" s="72">
        <f t="shared" si="26"/>
        <v>0</v>
      </c>
      <c r="DA8" s="72">
        <f t="shared" si="26"/>
        <v>0</v>
      </c>
      <c r="DB8" s="72">
        <f t="shared" si="26"/>
        <v>777874</v>
      </c>
      <c r="DC8" s="72">
        <f t="shared" si="26"/>
        <v>0</v>
      </c>
      <c r="DD8" s="72">
        <f t="shared" si="26"/>
        <v>731580</v>
      </c>
      <c r="DE8" s="72">
        <f t="shared" si="26"/>
        <v>0</v>
      </c>
      <c r="DF8" s="72">
        <f t="shared" si="26"/>
        <v>46294</v>
      </c>
      <c r="DG8" s="73" t="s">
        <v>240</v>
      </c>
      <c r="DH8" s="72">
        <f aca="true" t="shared" si="27" ref="DH8:DJ15">SUM(BD8,+CF8)</f>
        <v>0</v>
      </c>
      <c r="DI8" s="72">
        <f t="shared" si="27"/>
        <v>116412</v>
      </c>
      <c r="DJ8" s="72">
        <f t="shared" si="27"/>
        <v>1375377</v>
      </c>
    </row>
    <row r="9" spans="1:114" s="50" customFormat="1" ht="12" customHeight="1">
      <c r="A9" s="51" t="s">
        <v>241</v>
      </c>
      <c r="B9" s="64" t="s">
        <v>244</v>
      </c>
      <c r="C9" s="51" t="s">
        <v>245</v>
      </c>
      <c r="D9" s="72">
        <f t="shared" si="6"/>
        <v>50618</v>
      </c>
      <c r="E9" s="72">
        <f t="shared" si="7"/>
        <v>29341</v>
      </c>
      <c r="F9" s="72">
        <v>0</v>
      </c>
      <c r="G9" s="72">
        <v>0</v>
      </c>
      <c r="H9" s="72">
        <v>0</v>
      </c>
      <c r="I9" s="72">
        <v>29186</v>
      </c>
      <c r="J9" s="72">
        <v>91733</v>
      </c>
      <c r="K9" s="72">
        <v>155</v>
      </c>
      <c r="L9" s="72">
        <v>21277</v>
      </c>
      <c r="M9" s="72">
        <f t="shared" si="8"/>
        <v>96513</v>
      </c>
      <c r="N9" s="72">
        <f t="shared" si="9"/>
        <v>61647</v>
      </c>
      <c r="O9" s="72">
        <v>0</v>
      </c>
      <c r="P9" s="72">
        <v>0</v>
      </c>
      <c r="Q9" s="72">
        <v>0</v>
      </c>
      <c r="R9" s="72">
        <v>61636</v>
      </c>
      <c r="S9" s="72">
        <v>9791</v>
      </c>
      <c r="T9" s="72">
        <v>11</v>
      </c>
      <c r="U9" s="72">
        <v>34866</v>
      </c>
      <c r="V9" s="72">
        <f t="shared" si="10"/>
        <v>147131</v>
      </c>
      <c r="W9" s="72">
        <f t="shared" si="10"/>
        <v>90988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90822</v>
      </c>
      <c r="AB9" s="72">
        <f t="shared" si="10"/>
        <v>101524</v>
      </c>
      <c r="AC9" s="72">
        <f t="shared" si="10"/>
        <v>166</v>
      </c>
      <c r="AD9" s="72">
        <f t="shared" si="10"/>
        <v>56143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240</v>
      </c>
      <c r="AM9" s="72">
        <f t="shared" si="13"/>
        <v>137612</v>
      </c>
      <c r="AN9" s="72">
        <f t="shared" si="14"/>
        <v>69515</v>
      </c>
      <c r="AO9" s="72">
        <v>63915</v>
      </c>
      <c r="AP9" s="72">
        <v>0</v>
      </c>
      <c r="AQ9" s="72">
        <v>5600</v>
      </c>
      <c r="AR9" s="72">
        <v>0</v>
      </c>
      <c r="AS9" s="72">
        <f t="shared" si="15"/>
        <v>26446</v>
      </c>
      <c r="AT9" s="72">
        <v>6696</v>
      </c>
      <c r="AU9" s="72">
        <v>19750</v>
      </c>
      <c r="AV9" s="72">
        <v>0</v>
      </c>
      <c r="AW9" s="72">
        <v>0</v>
      </c>
      <c r="AX9" s="72">
        <f t="shared" si="16"/>
        <v>41651</v>
      </c>
      <c r="AY9" s="72">
        <v>26445</v>
      </c>
      <c r="AZ9" s="72">
        <v>12586</v>
      </c>
      <c r="BA9" s="72">
        <v>2620</v>
      </c>
      <c r="BB9" s="72">
        <v>0</v>
      </c>
      <c r="BC9" s="73" t="s">
        <v>240</v>
      </c>
      <c r="BD9" s="72">
        <v>0</v>
      </c>
      <c r="BE9" s="72">
        <v>4739</v>
      </c>
      <c r="BF9" s="72">
        <f t="shared" si="17"/>
        <v>142351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240</v>
      </c>
      <c r="BO9" s="72">
        <f t="shared" si="20"/>
        <v>103325</v>
      </c>
      <c r="BP9" s="72">
        <f t="shared" si="21"/>
        <v>47555</v>
      </c>
      <c r="BQ9" s="72">
        <v>31198</v>
      </c>
      <c r="BR9" s="72">
        <v>16357</v>
      </c>
      <c r="BS9" s="72">
        <v>0</v>
      </c>
      <c r="BT9" s="72">
        <v>0</v>
      </c>
      <c r="BU9" s="72">
        <f t="shared" si="22"/>
        <v>43909</v>
      </c>
      <c r="BV9" s="72">
        <v>2442</v>
      </c>
      <c r="BW9" s="72">
        <v>41467</v>
      </c>
      <c r="BX9" s="72">
        <v>0</v>
      </c>
      <c r="BY9" s="72">
        <v>0</v>
      </c>
      <c r="BZ9" s="72">
        <f t="shared" si="23"/>
        <v>11861</v>
      </c>
      <c r="CA9" s="72">
        <v>0</v>
      </c>
      <c r="CB9" s="72">
        <v>11861</v>
      </c>
      <c r="CC9" s="72">
        <v>0</v>
      </c>
      <c r="CD9" s="72">
        <v>0</v>
      </c>
      <c r="CE9" s="73" t="s">
        <v>240</v>
      </c>
      <c r="CF9" s="72">
        <v>0</v>
      </c>
      <c r="CG9" s="72">
        <v>2979</v>
      </c>
      <c r="CH9" s="72">
        <f t="shared" si="24"/>
        <v>106304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240</v>
      </c>
      <c r="CQ9" s="72">
        <f t="shared" si="26"/>
        <v>240937</v>
      </c>
      <c r="CR9" s="72">
        <f t="shared" si="26"/>
        <v>117070</v>
      </c>
      <c r="CS9" s="72">
        <f t="shared" si="26"/>
        <v>95113</v>
      </c>
      <c r="CT9" s="72">
        <f t="shared" si="26"/>
        <v>16357</v>
      </c>
      <c r="CU9" s="72">
        <f t="shared" si="26"/>
        <v>5600</v>
      </c>
      <c r="CV9" s="72">
        <f t="shared" si="26"/>
        <v>0</v>
      </c>
      <c r="CW9" s="72">
        <f t="shared" si="26"/>
        <v>70355</v>
      </c>
      <c r="CX9" s="72">
        <f t="shared" si="26"/>
        <v>9138</v>
      </c>
      <c r="CY9" s="72">
        <f t="shared" si="26"/>
        <v>61217</v>
      </c>
      <c r="CZ9" s="72">
        <f t="shared" si="26"/>
        <v>0</v>
      </c>
      <c r="DA9" s="72">
        <f t="shared" si="26"/>
        <v>0</v>
      </c>
      <c r="DB9" s="72">
        <f t="shared" si="26"/>
        <v>53512</v>
      </c>
      <c r="DC9" s="72">
        <f t="shared" si="26"/>
        <v>26445</v>
      </c>
      <c r="DD9" s="72">
        <f t="shared" si="26"/>
        <v>24447</v>
      </c>
      <c r="DE9" s="72">
        <f t="shared" si="26"/>
        <v>2620</v>
      </c>
      <c r="DF9" s="72">
        <f t="shared" si="26"/>
        <v>0</v>
      </c>
      <c r="DG9" s="73" t="s">
        <v>240</v>
      </c>
      <c r="DH9" s="72">
        <f t="shared" si="27"/>
        <v>0</v>
      </c>
      <c r="DI9" s="72">
        <f t="shared" si="27"/>
        <v>7718</v>
      </c>
      <c r="DJ9" s="72">
        <f t="shared" si="27"/>
        <v>248655</v>
      </c>
    </row>
    <row r="10" spans="1:114" s="50" customFormat="1" ht="12" customHeight="1">
      <c r="A10" s="51" t="s">
        <v>241</v>
      </c>
      <c r="B10" s="64" t="s">
        <v>246</v>
      </c>
      <c r="C10" s="51" t="s">
        <v>247</v>
      </c>
      <c r="D10" s="72">
        <f t="shared" si="6"/>
        <v>25289</v>
      </c>
      <c r="E10" s="72">
        <f t="shared" si="7"/>
        <v>9137</v>
      </c>
      <c r="F10" s="72">
        <v>0</v>
      </c>
      <c r="G10" s="72">
        <v>0</v>
      </c>
      <c r="H10" s="72">
        <v>0</v>
      </c>
      <c r="I10" s="72">
        <v>9130</v>
      </c>
      <c r="J10" s="72">
        <v>168657</v>
      </c>
      <c r="K10" s="72">
        <v>7</v>
      </c>
      <c r="L10" s="72">
        <v>16152</v>
      </c>
      <c r="M10" s="72">
        <f t="shared" si="8"/>
        <v>24528</v>
      </c>
      <c r="N10" s="72">
        <f t="shared" si="9"/>
        <v>19286</v>
      </c>
      <c r="O10" s="72">
        <v>0</v>
      </c>
      <c r="P10" s="72">
        <v>0</v>
      </c>
      <c r="Q10" s="72">
        <v>0</v>
      </c>
      <c r="R10" s="72">
        <v>19284</v>
      </c>
      <c r="S10" s="72">
        <v>248899</v>
      </c>
      <c r="T10" s="72">
        <v>2</v>
      </c>
      <c r="U10" s="72">
        <v>5242</v>
      </c>
      <c r="V10" s="72">
        <f t="shared" si="10"/>
        <v>49817</v>
      </c>
      <c r="W10" s="72">
        <f t="shared" si="10"/>
        <v>28423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28414</v>
      </c>
      <c r="AB10" s="72">
        <f t="shared" si="10"/>
        <v>417556</v>
      </c>
      <c r="AC10" s="72">
        <f t="shared" si="10"/>
        <v>9</v>
      </c>
      <c r="AD10" s="72">
        <f t="shared" si="10"/>
        <v>21394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240</v>
      </c>
      <c r="AM10" s="72">
        <f t="shared" si="13"/>
        <v>166113</v>
      </c>
      <c r="AN10" s="72">
        <f t="shared" si="14"/>
        <v>45443</v>
      </c>
      <c r="AO10" s="72">
        <v>14270</v>
      </c>
      <c r="AP10" s="72">
        <v>0</v>
      </c>
      <c r="AQ10" s="72">
        <v>31173</v>
      </c>
      <c r="AR10" s="72">
        <v>0</v>
      </c>
      <c r="AS10" s="72">
        <f t="shared" si="15"/>
        <v>79691</v>
      </c>
      <c r="AT10" s="72">
        <v>0</v>
      </c>
      <c r="AU10" s="72">
        <v>79691</v>
      </c>
      <c r="AV10" s="72">
        <v>0</v>
      </c>
      <c r="AW10" s="72">
        <v>0</v>
      </c>
      <c r="AX10" s="72">
        <f t="shared" si="16"/>
        <v>40979</v>
      </c>
      <c r="AY10" s="72">
        <v>0</v>
      </c>
      <c r="AZ10" s="72">
        <v>40979</v>
      </c>
      <c r="BA10" s="72">
        <v>0</v>
      </c>
      <c r="BB10" s="72">
        <v>0</v>
      </c>
      <c r="BC10" s="73" t="s">
        <v>240</v>
      </c>
      <c r="BD10" s="72">
        <v>0</v>
      </c>
      <c r="BE10" s="72">
        <v>27833</v>
      </c>
      <c r="BF10" s="72">
        <f t="shared" si="17"/>
        <v>193946</v>
      </c>
      <c r="BG10" s="72">
        <f t="shared" si="18"/>
        <v>184800</v>
      </c>
      <c r="BH10" s="72">
        <f t="shared" si="19"/>
        <v>184800</v>
      </c>
      <c r="BI10" s="72">
        <v>0</v>
      </c>
      <c r="BJ10" s="72">
        <v>184800</v>
      </c>
      <c r="BK10" s="72">
        <v>0</v>
      </c>
      <c r="BL10" s="72">
        <v>0</v>
      </c>
      <c r="BM10" s="72">
        <v>0</v>
      </c>
      <c r="BN10" s="73" t="s">
        <v>240</v>
      </c>
      <c r="BO10" s="72">
        <f t="shared" si="20"/>
        <v>64010</v>
      </c>
      <c r="BP10" s="72">
        <f t="shared" si="21"/>
        <v>3326</v>
      </c>
      <c r="BQ10" s="72">
        <v>3326</v>
      </c>
      <c r="BR10" s="72">
        <v>0</v>
      </c>
      <c r="BS10" s="72">
        <v>0</v>
      </c>
      <c r="BT10" s="72">
        <v>0</v>
      </c>
      <c r="BU10" s="72">
        <f t="shared" si="22"/>
        <v>27381</v>
      </c>
      <c r="BV10" s="72">
        <v>0</v>
      </c>
      <c r="BW10" s="72">
        <v>27381</v>
      </c>
      <c r="BX10" s="72">
        <v>0</v>
      </c>
      <c r="BY10" s="72">
        <v>0</v>
      </c>
      <c r="BZ10" s="72">
        <f t="shared" si="23"/>
        <v>33303</v>
      </c>
      <c r="CA10" s="72">
        <v>0</v>
      </c>
      <c r="CB10" s="72">
        <v>33303</v>
      </c>
      <c r="CC10" s="72">
        <v>0</v>
      </c>
      <c r="CD10" s="72">
        <v>0</v>
      </c>
      <c r="CE10" s="73" t="s">
        <v>240</v>
      </c>
      <c r="CF10" s="72">
        <v>0</v>
      </c>
      <c r="CG10" s="72">
        <v>24617</v>
      </c>
      <c r="CH10" s="72">
        <f t="shared" si="24"/>
        <v>273427</v>
      </c>
      <c r="CI10" s="72">
        <f t="shared" si="25"/>
        <v>184800</v>
      </c>
      <c r="CJ10" s="72">
        <f t="shared" si="25"/>
        <v>184800</v>
      </c>
      <c r="CK10" s="72">
        <f t="shared" si="25"/>
        <v>0</v>
      </c>
      <c r="CL10" s="72">
        <f t="shared" si="25"/>
        <v>184800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240</v>
      </c>
      <c r="CQ10" s="72">
        <f t="shared" si="26"/>
        <v>230123</v>
      </c>
      <c r="CR10" s="72">
        <f t="shared" si="26"/>
        <v>48769</v>
      </c>
      <c r="CS10" s="72">
        <f t="shared" si="26"/>
        <v>17596</v>
      </c>
      <c r="CT10" s="72">
        <f t="shared" si="26"/>
        <v>0</v>
      </c>
      <c r="CU10" s="72">
        <f t="shared" si="26"/>
        <v>31173</v>
      </c>
      <c r="CV10" s="72">
        <f t="shared" si="26"/>
        <v>0</v>
      </c>
      <c r="CW10" s="72">
        <f t="shared" si="26"/>
        <v>107072</v>
      </c>
      <c r="CX10" s="72">
        <f t="shared" si="26"/>
        <v>0</v>
      </c>
      <c r="CY10" s="72">
        <f t="shared" si="26"/>
        <v>107072</v>
      </c>
      <c r="CZ10" s="72">
        <f t="shared" si="26"/>
        <v>0</v>
      </c>
      <c r="DA10" s="72">
        <f t="shared" si="26"/>
        <v>0</v>
      </c>
      <c r="DB10" s="72">
        <f t="shared" si="26"/>
        <v>74282</v>
      </c>
      <c r="DC10" s="72">
        <f t="shared" si="26"/>
        <v>0</v>
      </c>
      <c r="DD10" s="72">
        <f t="shared" si="26"/>
        <v>74282</v>
      </c>
      <c r="DE10" s="72">
        <f t="shared" si="26"/>
        <v>0</v>
      </c>
      <c r="DF10" s="72">
        <f t="shared" si="26"/>
        <v>0</v>
      </c>
      <c r="DG10" s="73" t="s">
        <v>240</v>
      </c>
      <c r="DH10" s="72">
        <f t="shared" si="27"/>
        <v>0</v>
      </c>
      <c r="DI10" s="72">
        <f t="shared" si="27"/>
        <v>52450</v>
      </c>
      <c r="DJ10" s="72">
        <f t="shared" si="27"/>
        <v>467373</v>
      </c>
    </row>
    <row r="11" spans="1:114" s="50" customFormat="1" ht="12" customHeight="1">
      <c r="A11" s="51" t="s">
        <v>241</v>
      </c>
      <c r="B11" s="64" t="s">
        <v>248</v>
      </c>
      <c r="C11" s="51" t="s">
        <v>249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27918</v>
      </c>
      <c r="N11" s="72">
        <f t="shared" si="9"/>
        <v>3784</v>
      </c>
      <c r="O11" s="72">
        <v>0</v>
      </c>
      <c r="P11" s="72">
        <v>0</v>
      </c>
      <c r="Q11" s="72">
        <v>0</v>
      </c>
      <c r="R11" s="72">
        <v>3449</v>
      </c>
      <c r="S11" s="72">
        <v>80289</v>
      </c>
      <c r="T11" s="72">
        <v>335</v>
      </c>
      <c r="U11" s="72">
        <v>24134</v>
      </c>
      <c r="V11" s="72">
        <f t="shared" si="10"/>
        <v>27918</v>
      </c>
      <c r="W11" s="72">
        <f t="shared" si="10"/>
        <v>3784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3449</v>
      </c>
      <c r="AB11" s="72">
        <f t="shared" si="10"/>
        <v>80289</v>
      </c>
      <c r="AC11" s="72">
        <f t="shared" si="10"/>
        <v>335</v>
      </c>
      <c r="AD11" s="72">
        <f t="shared" si="10"/>
        <v>24134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240</v>
      </c>
      <c r="AM11" s="72">
        <f t="shared" si="13"/>
        <v>0</v>
      </c>
      <c r="AN11" s="72">
        <f t="shared" si="14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15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16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240</v>
      </c>
      <c r="BD11" s="72">
        <v>0</v>
      </c>
      <c r="BE11" s="72">
        <v>0</v>
      </c>
      <c r="BF11" s="72">
        <f t="shared" si="17"/>
        <v>0</v>
      </c>
      <c r="BG11" s="72">
        <f t="shared" si="18"/>
        <v>53350</v>
      </c>
      <c r="BH11" s="72">
        <f t="shared" si="19"/>
        <v>49885</v>
      </c>
      <c r="BI11" s="72">
        <v>0</v>
      </c>
      <c r="BJ11" s="72">
        <v>49885</v>
      </c>
      <c r="BK11" s="72">
        <v>0</v>
      </c>
      <c r="BL11" s="72">
        <v>0</v>
      </c>
      <c r="BM11" s="72">
        <v>3465</v>
      </c>
      <c r="BN11" s="73" t="s">
        <v>240</v>
      </c>
      <c r="BO11" s="72">
        <f t="shared" si="20"/>
        <v>52447</v>
      </c>
      <c r="BP11" s="72">
        <f t="shared" si="21"/>
        <v>26266</v>
      </c>
      <c r="BQ11" s="72">
        <v>26266</v>
      </c>
      <c r="BR11" s="72">
        <v>0</v>
      </c>
      <c r="BS11" s="72">
        <v>0</v>
      </c>
      <c r="BT11" s="72">
        <v>0</v>
      </c>
      <c r="BU11" s="72">
        <f t="shared" si="22"/>
        <v>15963</v>
      </c>
      <c r="BV11" s="72">
        <v>0</v>
      </c>
      <c r="BW11" s="72">
        <v>15963</v>
      </c>
      <c r="BX11" s="72">
        <v>0</v>
      </c>
      <c r="BY11" s="72">
        <v>0</v>
      </c>
      <c r="BZ11" s="72">
        <f t="shared" si="23"/>
        <v>10218</v>
      </c>
      <c r="CA11" s="72">
        <v>0</v>
      </c>
      <c r="CB11" s="72">
        <v>1471</v>
      </c>
      <c r="CC11" s="72">
        <v>8747</v>
      </c>
      <c r="CD11" s="72">
        <v>0</v>
      </c>
      <c r="CE11" s="73" t="s">
        <v>240</v>
      </c>
      <c r="CF11" s="72">
        <v>0</v>
      </c>
      <c r="CG11" s="72">
        <v>2410</v>
      </c>
      <c r="CH11" s="72">
        <f t="shared" si="24"/>
        <v>108207</v>
      </c>
      <c r="CI11" s="72">
        <f t="shared" si="25"/>
        <v>53350</v>
      </c>
      <c r="CJ11" s="72">
        <f t="shared" si="25"/>
        <v>49885</v>
      </c>
      <c r="CK11" s="72">
        <f t="shared" si="25"/>
        <v>0</v>
      </c>
      <c r="CL11" s="72">
        <f t="shared" si="25"/>
        <v>49885</v>
      </c>
      <c r="CM11" s="72">
        <f t="shared" si="25"/>
        <v>0</v>
      </c>
      <c r="CN11" s="72">
        <f t="shared" si="25"/>
        <v>0</v>
      </c>
      <c r="CO11" s="72">
        <f t="shared" si="25"/>
        <v>3465</v>
      </c>
      <c r="CP11" s="73" t="s">
        <v>240</v>
      </c>
      <c r="CQ11" s="72">
        <f t="shared" si="26"/>
        <v>52447</v>
      </c>
      <c r="CR11" s="72">
        <f t="shared" si="26"/>
        <v>26266</v>
      </c>
      <c r="CS11" s="72">
        <f t="shared" si="26"/>
        <v>26266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15963</v>
      </c>
      <c r="CX11" s="72">
        <f t="shared" si="26"/>
        <v>0</v>
      </c>
      <c r="CY11" s="72">
        <f t="shared" si="26"/>
        <v>15963</v>
      </c>
      <c r="CZ11" s="72">
        <f t="shared" si="26"/>
        <v>0</v>
      </c>
      <c r="DA11" s="72">
        <f t="shared" si="26"/>
        <v>0</v>
      </c>
      <c r="DB11" s="72">
        <f t="shared" si="26"/>
        <v>10218</v>
      </c>
      <c r="DC11" s="72">
        <f t="shared" si="26"/>
        <v>0</v>
      </c>
      <c r="DD11" s="72">
        <f t="shared" si="26"/>
        <v>1471</v>
      </c>
      <c r="DE11" s="72">
        <f t="shared" si="26"/>
        <v>8747</v>
      </c>
      <c r="DF11" s="72">
        <f t="shared" si="26"/>
        <v>0</v>
      </c>
      <c r="DG11" s="73" t="s">
        <v>240</v>
      </c>
      <c r="DH11" s="72">
        <f t="shared" si="27"/>
        <v>0</v>
      </c>
      <c r="DI11" s="72">
        <f t="shared" si="27"/>
        <v>2410</v>
      </c>
      <c r="DJ11" s="72">
        <f t="shared" si="27"/>
        <v>108207</v>
      </c>
    </row>
    <row r="12" spans="1:114" s="50" customFormat="1" ht="12" customHeight="1">
      <c r="A12" s="53" t="s">
        <v>241</v>
      </c>
      <c r="B12" s="54" t="s">
        <v>250</v>
      </c>
      <c r="C12" s="53" t="s">
        <v>251</v>
      </c>
      <c r="D12" s="74">
        <f t="shared" si="6"/>
        <v>13957</v>
      </c>
      <c r="E12" s="74">
        <f t="shared" si="7"/>
        <v>13957</v>
      </c>
      <c r="F12" s="74">
        <v>0</v>
      </c>
      <c r="G12" s="74">
        <v>0</v>
      </c>
      <c r="H12" s="74">
        <v>0</v>
      </c>
      <c r="I12" s="74">
        <v>9048</v>
      </c>
      <c r="J12" s="74">
        <v>205922</v>
      </c>
      <c r="K12" s="74">
        <v>4909</v>
      </c>
      <c r="L12" s="74"/>
      <c r="M12" s="74">
        <f t="shared" si="8"/>
        <v>2228</v>
      </c>
      <c r="N12" s="74">
        <f t="shared" si="9"/>
        <v>2228</v>
      </c>
      <c r="O12" s="74">
        <v>0</v>
      </c>
      <c r="P12" s="74">
        <v>0</v>
      </c>
      <c r="Q12" s="74">
        <v>0</v>
      </c>
      <c r="R12" s="74">
        <v>2228</v>
      </c>
      <c r="S12" s="74">
        <v>97080</v>
      </c>
      <c r="T12" s="74">
        <v>0</v>
      </c>
      <c r="U12" s="74"/>
      <c r="V12" s="74">
        <f t="shared" si="10"/>
        <v>16185</v>
      </c>
      <c r="W12" s="74">
        <f t="shared" si="10"/>
        <v>16185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11276</v>
      </c>
      <c r="AB12" s="74">
        <f t="shared" si="10"/>
        <v>303002</v>
      </c>
      <c r="AC12" s="74">
        <f t="shared" si="10"/>
        <v>4909</v>
      </c>
      <c r="AD12" s="74">
        <f t="shared" si="10"/>
        <v>0</v>
      </c>
      <c r="AE12" s="74">
        <f t="shared" si="11"/>
        <v>10236</v>
      </c>
      <c r="AF12" s="74">
        <f t="shared" si="12"/>
        <v>10236</v>
      </c>
      <c r="AG12" s="74">
        <v>0</v>
      </c>
      <c r="AH12" s="74">
        <v>0</v>
      </c>
      <c r="AI12" s="74">
        <v>10236</v>
      </c>
      <c r="AJ12" s="74">
        <v>0</v>
      </c>
      <c r="AK12" s="74">
        <v>0</v>
      </c>
      <c r="AL12" s="75" t="s">
        <v>240</v>
      </c>
      <c r="AM12" s="74">
        <f t="shared" si="13"/>
        <v>161515</v>
      </c>
      <c r="AN12" s="74">
        <f t="shared" si="14"/>
        <v>27431</v>
      </c>
      <c r="AO12" s="74">
        <v>25512</v>
      </c>
      <c r="AP12" s="74">
        <v>0</v>
      </c>
      <c r="AQ12" s="74">
        <v>599</v>
      </c>
      <c r="AR12" s="74">
        <v>1320</v>
      </c>
      <c r="AS12" s="74">
        <f t="shared" si="15"/>
        <v>73987</v>
      </c>
      <c r="AT12" s="74">
        <v>0</v>
      </c>
      <c r="AU12" s="74">
        <v>66430</v>
      </c>
      <c r="AV12" s="74">
        <v>7557</v>
      </c>
      <c r="AW12" s="74">
        <v>0</v>
      </c>
      <c r="AX12" s="74">
        <f t="shared" si="16"/>
        <v>60097</v>
      </c>
      <c r="AY12" s="74">
        <v>0</v>
      </c>
      <c r="AZ12" s="74">
        <v>25349</v>
      </c>
      <c r="BA12" s="74">
        <v>34748</v>
      </c>
      <c r="BB12" s="74">
        <v>0</v>
      </c>
      <c r="BC12" s="75" t="s">
        <v>240</v>
      </c>
      <c r="BD12" s="74">
        <v>0</v>
      </c>
      <c r="BE12" s="74">
        <v>48128</v>
      </c>
      <c r="BF12" s="74">
        <f t="shared" si="17"/>
        <v>219879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240</v>
      </c>
      <c r="BO12" s="74">
        <f t="shared" si="20"/>
        <v>66596</v>
      </c>
      <c r="BP12" s="74">
        <f t="shared" si="21"/>
        <v>10060</v>
      </c>
      <c r="BQ12" s="74">
        <v>10060</v>
      </c>
      <c r="BR12" s="74">
        <v>0</v>
      </c>
      <c r="BS12" s="74">
        <v>0</v>
      </c>
      <c r="BT12" s="74">
        <v>0</v>
      </c>
      <c r="BU12" s="74">
        <f t="shared" si="22"/>
        <v>30223</v>
      </c>
      <c r="BV12" s="74">
        <v>0</v>
      </c>
      <c r="BW12" s="74">
        <v>30223</v>
      </c>
      <c r="BX12" s="74">
        <v>0</v>
      </c>
      <c r="BY12" s="74">
        <v>0</v>
      </c>
      <c r="BZ12" s="74">
        <f t="shared" si="23"/>
        <v>26313</v>
      </c>
      <c r="CA12" s="74">
        <v>0</v>
      </c>
      <c r="CB12" s="74">
        <v>26313</v>
      </c>
      <c r="CC12" s="74">
        <v>0</v>
      </c>
      <c r="CD12" s="74">
        <v>0</v>
      </c>
      <c r="CE12" s="75" t="s">
        <v>240</v>
      </c>
      <c r="CF12" s="74">
        <v>0</v>
      </c>
      <c r="CG12" s="74">
        <v>32712</v>
      </c>
      <c r="CH12" s="74">
        <f t="shared" si="24"/>
        <v>99308</v>
      </c>
      <c r="CI12" s="74">
        <f t="shared" si="25"/>
        <v>10236</v>
      </c>
      <c r="CJ12" s="74">
        <f t="shared" si="25"/>
        <v>10236</v>
      </c>
      <c r="CK12" s="74">
        <f t="shared" si="25"/>
        <v>0</v>
      </c>
      <c r="CL12" s="74">
        <f t="shared" si="25"/>
        <v>0</v>
      </c>
      <c r="CM12" s="74">
        <f t="shared" si="25"/>
        <v>10236</v>
      </c>
      <c r="CN12" s="74">
        <f t="shared" si="25"/>
        <v>0</v>
      </c>
      <c r="CO12" s="74">
        <f t="shared" si="25"/>
        <v>0</v>
      </c>
      <c r="CP12" s="75" t="s">
        <v>240</v>
      </c>
      <c r="CQ12" s="74">
        <f t="shared" si="26"/>
        <v>228111</v>
      </c>
      <c r="CR12" s="74">
        <f t="shared" si="26"/>
        <v>37491</v>
      </c>
      <c r="CS12" s="74">
        <f t="shared" si="26"/>
        <v>35572</v>
      </c>
      <c r="CT12" s="74">
        <f t="shared" si="26"/>
        <v>0</v>
      </c>
      <c r="CU12" s="74">
        <f t="shared" si="26"/>
        <v>599</v>
      </c>
      <c r="CV12" s="74">
        <f t="shared" si="26"/>
        <v>1320</v>
      </c>
      <c r="CW12" s="74">
        <f t="shared" si="26"/>
        <v>104210</v>
      </c>
      <c r="CX12" s="74">
        <f t="shared" si="26"/>
        <v>0</v>
      </c>
      <c r="CY12" s="74">
        <f t="shared" si="26"/>
        <v>96653</v>
      </c>
      <c r="CZ12" s="74">
        <f t="shared" si="26"/>
        <v>7557</v>
      </c>
      <c r="DA12" s="74">
        <f t="shared" si="26"/>
        <v>0</v>
      </c>
      <c r="DB12" s="74">
        <f t="shared" si="26"/>
        <v>86410</v>
      </c>
      <c r="DC12" s="74">
        <f t="shared" si="26"/>
        <v>0</v>
      </c>
      <c r="DD12" s="74">
        <f t="shared" si="26"/>
        <v>51662</v>
      </c>
      <c r="DE12" s="74">
        <f t="shared" si="26"/>
        <v>34748</v>
      </c>
      <c r="DF12" s="74">
        <f t="shared" si="26"/>
        <v>0</v>
      </c>
      <c r="DG12" s="75" t="s">
        <v>240</v>
      </c>
      <c r="DH12" s="74">
        <f t="shared" si="27"/>
        <v>0</v>
      </c>
      <c r="DI12" s="74">
        <f t="shared" si="27"/>
        <v>80840</v>
      </c>
      <c r="DJ12" s="74">
        <f t="shared" si="27"/>
        <v>319187</v>
      </c>
    </row>
    <row r="13" spans="1:114" s="50" customFormat="1" ht="12" customHeight="1">
      <c r="A13" s="53" t="s">
        <v>241</v>
      </c>
      <c r="B13" s="54" t="s">
        <v>252</v>
      </c>
      <c r="C13" s="53" t="s">
        <v>253</v>
      </c>
      <c r="D13" s="74">
        <f t="shared" si="6"/>
        <v>10522</v>
      </c>
      <c r="E13" s="74">
        <f t="shared" si="7"/>
        <v>10522</v>
      </c>
      <c r="F13" s="74">
        <v>0</v>
      </c>
      <c r="G13" s="74">
        <v>0</v>
      </c>
      <c r="H13" s="74">
        <v>0</v>
      </c>
      <c r="I13" s="74">
        <v>6048</v>
      </c>
      <c r="J13" s="74">
        <v>253435</v>
      </c>
      <c r="K13" s="74">
        <v>4474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10522</v>
      </c>
      <c r="W13" s="74">
        <f t="shared" si="10"/>
        <v>10522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6048</v>
      </c>
      <c r="AB13" s="74">
        <f t="shared" si="10"/>
        <v>253435</v>
      </c>
      <c r="AC13" s="74">
        <f t="shared" si="10"/>
        <v>4474</v>
      </c>
      <c r="AD13" s="74">
        <f t="shared" si="10"/>
        <v>0</v>
      </c>
      <c r="AE13" s="74">
        <f t="shared" si="11"/>
        <v>75117</v>
      </c>
      <c r="AF13" s="74">
        <f t="shared" si="12"/>
        <v>73374</v>
      </c>
      <c r="AG13" s="74">
        <v>0</v>
      </c>
      <c r="AH13" s="74">
        <v>73374</v>
      </c>
      <c r="AI13" s="74">
        <v>0</v>
      </c>
      <c r="AJ13" s="74">
        <v>0</v>
      </c>
      <c r="AK13" s="74">
        <v>1743</v>
      </c>
      <c r="AL13" s="75" t="s">
        <v>240</v>
      </c>
      <c r="AM13" s="74">
        <f t="shared" si="13"/>
        <v>188181</v>
      </c>
      <c r="AN13" s="74">
        <f t="shared" si="14"/>
        <v>12169</v>
      </c>
      <c r="AO13" s="74">
        <v>12169</v>
      </c>
      <c r="AP13" s="74">
        <v>0</v>
      </c>
      <c r="AQ13" s="74">
        <v>0</v>
      </c>
      <c r="AR13" s="74">
        <v>0</v>
      </c>
      <c r="AS13" s="74">
        <f t="shared" si="15"/>
        <v>14774</v>
      </c>
      <c r="AT13" s="74">
        <v>0</v>
      </c>
      <c r="AU13" s="74">
        <v>14774</v>
      </c>
      <c r="AV13" s="74">
        <v>0</v>
      </c>
      <c r="AW13" s="74">
        <v>0</v>
      </c>
      <c r="AX13" s="74">
        <f t="shared" si="16"/>
        <v>161238</v>
      </c>
      <c r="AY13" s="74">
        <v>88</v>
      </c>
      <c r="AZ13" s="74">
        <v>161150</v>
      </c>
      <c r="BA13" s="74">
        <v>0</v>
      </c>
      <c r="BB13" s="74">
        <v>0</v>
      </c>
      <c r="BC13" s="75" t="s">
        <v>240</v>
      </c>
      <c r="BD13" s="74">
        <v>0</v>
      </c>
      <c r="BE13" s="74">
        <v>659</v>
      </c>
      <c r="BF13" s="74">
        <f t="shared" si="17"/>
        <v>263957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240</v>
      </c>
      <c r="BO13" s="74">
        <f t="shared" si="20"/>
        <v>0</v>
      </c>
      <c r="BP13" s="74">
        <f t="shared" si="21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2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23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240</v>
      </c>
      <c r="CF13" s="74">
        <v>0</v>
      </c>
      <c r="CG13" s="74">
        <v>0</v>
      </c>
      <c r="CH13" s="74">
        <f t="shared" si="24"/>
        <v>0</v>
      </c>
      <c r="CI13" s="74">
        <f t="shared" si="25"/>
        <v>75117</v>
      </c>
      <c r="CJ13" s="74">
        <f t="shared" si="25"/>
        <v>73374</v>
      </c>
      <c r="CK13" s="74">
        <f t="shared" si="25"/>
        <v>0</v>
      </c>
      <c r="CL13" s="74">
        <f t="shared" si="25"/>
        <v>73374</v>
      </c>
      <c r="CM13" s="74">
        <f t="shared" si="25"/>
        <v>0</v>
      </c>
      <c r="CN13" s="74">
        <f t="shared" si="25"/>
        <v>0</v>
      </c>
      <c r="CO13" s="74">
        <f t="shared" si="25"/>
        <v>1743</v>
      </c>
      <c r="CP13" s="75" t="s">
        <v>240</v>
      </c>
      <c r="CQ13" s="74">
        <f t="shared" si="26"/>
        <v>188181</v>
      </c>
      <c r="CR13" s="74">
        <f t="shared" si="26"/>
        <v>12169</v>
      </c>
      <c r="CS13" s="74">
        <f t="shared" si="26"/>
        <v>12169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14774</v>
      </c>
      <c r="CX13" s="74">
        <f t="shared" si="26"/>
        <v>0</v>
      </c>
      <c r="CY13" s="74">
        <f t="shared" si="26"/>
        <v>14774</v>
      </c>
      <c r="CZ13" s="74">
        <f t="shared" si="26"/>
        <v>0</v>
      </c>
      <c r="DA13" s="74">
        <f t="shared" si="26"/>
        <v>0</v>
      </c>
      <c r="DB13" s="74">
        <f t="shared" si="26"/>
        <v>161238</v>
      </c>
      <c r="DC13" s="74">
        <f t="shared" si="26"/>
        <v>88</v>
      </c>
      <c r="DD13" s="74">
        <f t="shared" si="26"/>
        <v>161150</v>
      </c>
      <c r="DE13" s="74">
        <f t="shared" si="26"/>
        <v>0</v>
      </c>
      <c r="DF13" s="74">
        <f t="shared" si="26"/>
        <v>0</v>
      </c>
      <c r="DG13" s="75" t="s">
        <v>240</v>
      </c>
      <c r="DH13" s="74">
        <f t="shared" si="27"/>
        <v>0</v>
      </c>
      <c r="DI13" s="74">
        <f t="shared" si="27"/>
        <v>659</v>
      </c>
      <c r="DJ13" s="74">
        <f t="shared" si="27"/>
        <v>263957</v>
      </c>
    </row>
    <row r="14" spans="1:114" s="50" customFormat="1" ht="12" customHeight="1">
      <c r="A14" s="53" t="s">
        <v>241</v>
      </c>
      <c r="B14" s="54" t="s">
        <v>254</v>
      </c>
      <c r="C14" s="53" t="s">
        <v>255</v>
      </c>
      <c r="D14" s="74">
        <f t="shared" si="6"/>
        <v>105927</v>
      </c>
      <c r="E14" s="74">
        <f t="shared" si="7"/>
        <v>109047</v>
      </c>
      <c r="F14" s="74">
        <v>0</v>
      </c>
      <c r="G14" s="74">
        <v>0</v>
      </c>
      <c r="H14" s="74">
        <v>0</v>
      </c>
      <c r="I14" s="74">
        <v>108406</v>
      </c>
      <c r="J14" s="74">
        <v>364610</v>
      </c>
      <c r="K14" s="74">
        <v>641</v>
      </c>
      <c r="L14" s="74">
        <v>-3120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105927</v>
      </c>
      <c r="W14" s="74">
        <f t="shared" si="10"/>
        <v>109047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108406</v>
      </c>
      <c r="AB14" s="74">
        <f t="shared" si="10"/>
        <v>364610</v>
      </c>
      <c r="AC14" s="74">
        <f t="shared" si="10"/>
        <v>641</v>
      </c>
      <c r="AD14" s="74">
        <f t="shared" si="10"/>
        <v>-3120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240</v>
      </c>
      <c r="AM14" s="74">
        <f t="shared" si="13"/>
        <v>441854</v>
      </c>
      <c r="AN14" s="74">
        <f t="shared" si="14"/>
        <v>122870</v>
      </c>
      <c r="AO14" s="74">
        <v>122870</v>
      </c>
      <c r="AP14" s="74">
        <v>0</v>
      </c>
      <c r="AQ14" s="74">
        <v>0</v>
      </c>
      <c r="AR14" s="74">
        <v>0</v>
      </c>
      <c r="AS14" s="74">
        <f t="shared" si="15"/>
        <v>136801</v>
      </c>
      <c r="AT14" s="74">
        <v>10007</v>
      </c>
      <c r="AU14" s="74">
        <v>126794</v>
      </c>
      <c r="AV14" s="74">
        <v>0</v>
      </c>
      <c r="AW14" s="74">
        <v>7530</v>
      </c>
      <c r="AX14" s="74">
        <f t="shared" si="16"/>
        <v>174653</v>
      </c>
      <c r="AY14" s="74">
        <v>78987</v>
      </c>
      <c r="AZ14" s="74">
        <v>80348</v>
      </c>
      <c r="BA14" s="74">
        <v>122</v>
      </c>
      <c r="BB14" s="74">
        <v>15196</v>
      </c>
      <c r="BC14" s="75" t="s">
        <v>240</v>
      </c>
      <c r="BD14" s="74">
        <v>0</v>
      </c>
      <c r="BE14" s="74">
        <v>28683</v>
      </c>
      <c r="BF14" s="74">
        <f t="shared" si="17"/>
        <v>470537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240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240</v>
      </c>
      <c r="CF14" s="74">
        <v>0</v>
      </c>
      <c r="CG14" s="74">
        <v>0</v>
      </c>
      <c r="CH14" s="74">
        <f t="shared" si="24"/>
        <v>0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240</v>
      </c>
      <c r="CQ14" s="74">
        <f t="shared" si="26"/>
        <v>441854</v>
      </c>
      <c r="CR14" s="74">
        <f t="shared" si="26"/>
        <v>122870</v>
      </c>
      <c r="CS14" s="74">
        <f t="shared" si="26"/>
        <v>122870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136801</v>
      </c>
      <c r="CX14" s="74">
        <f t="shared" si="26"/>
        <v>10007</v>
      </c>
      <c r="CY14" s="74">
        <f t="shared" si="26"/>
        <v>126794</v>
      </c>
      <c r="CZ14" s="74">
        <f t="shared" si="26"/>
        <v>0</v>
      </c>
      <c r="DA14" s="74">
        <f t="shared" si="26"/>
        <v>7530</v>
      </c>
      <c r="DB14" s="74">
        <f t="shared" si="26"/>
        <v>174653</v>
      </c>
      <c r="DC14" s="74">
        <f t="shared" si="26"/>
        <v>78987</v>
      </c>
      <c r="DD14" s="74">
        <f t="shared" si="26"/>
        <v>80348</v>
      </c>
      <c r="DE14" s="74">
        <f t="shared" si="26"/>
        <v>122</v>
      </c>
      <c r="DF14" s="74">
        <f t="shared" si="26"/>
        <v>15196</v>
      </c>
      <c r="DG14" s="75" t="s">
        <v>240</v>
      </c>
      <c r="DH14" s="74">
        <f t="shared" si="27"/>
        <v>0</v>
      </c>
      <c r="DI14" s="74">
        <f t="shared" si="27"/>
        <v>28683</v>
      </c>
      <c r="DJ14" s="74">
        <f t="shared" si="27"/>
        <v>470537</v>
      </c>
    </row>
    <row r="15" spans="1:114" s="50" customFormat="1" ht="12" customHeight="1">
      <c r="A15" s="53" t="s">
        <v>241</v>
      </c>
      <c r="B15" s="54" t="s">
        <v>256</v>
      </c>
      <c r="C15" s="53" t="s">
        <v>257</v>
      </c>
      <c r="D15" s="74">
        <f t="shared" si="6"/>
        <v>153111</v>
      </c>
      <c r="E15" s="74">
        <f t="shared" si="7"/>
        <v>153111</v>
      </c>
      <c r="F15" s="74">
        <v>0</v>
      </c>
      <c r="G15" s="74">
        <v>0</v>
      </c>
      <c r="H15" s="74">
        <v>48800</v>
      </c>
      <c r="I15" s="74">
        <v>11909</v>
      </c>
      <c r="J15" s="74">
        <v>789329</v>
      </c>
      <c r="K15" s="74">
        <v>92402</v>
      </c>
      <c r="L15" s="74">
        <v>0</v>
      </c>
      <c r="M15" s="74">
        <f t="shared" si="8"/>
        <v>116417</v>
      </c>
      <c r="N15" s="74">
        <f t="shared" si="9"/>
        <v>116417</v>
      </c>
      <c r="O15" s="74">
        <v>0</v>
      </c>
      <c r="P15" s="74">
        <v>0</v>
      </c>
      <c r="Q15" s="74">
        <v>0</v>
      </c>
      <c r="R15" s="74">
        <v>83649</v>
      </c>
      <c r="S15" s="74">
        <v>137011</v>
      </c>
      <c r="T15" s="74">
        <v>32768</v>
      </c>
      <c r="U15" s="74">
        <v>0</v>
      </c>
      <c r="V15" s="74">
        <f t="shared" si="10"/>
        <v>269528</v>
      </c>
      <c r="W15" s="74">
        <f t="shared" si="10"/>
        <v>269528</v>
      </c>
      <c r="X15" s="74">
        <f t="shared" si="10"/>
        <v>0</v>
      </c>
      <c r="Y15" s="74">
        <f t="shared" si="10"/>
        <v>0</v>
      </c>
      <c r="Z15" s="74">
        <f t="shared" si="10"/>
        <v>48800</v>
      </c>
      <c r="AA15" s="74">
        <f t="shared" si="10"/>
        <v>95558</v>
      </c>
      <c r="AB15" s="74">
        <f t="shared" si="10"/>
        <v>926340</v>
      </c>
      <c r="AC15" s="74">
        <f t="shared" si="10"/>
        <v>125170</v>
      </c>
      <c r="AD15" s="74">
        <f t="shared" si="10"/>
        <v>0</v>
      </c>
      <c r="AE15" s="74">
        <f t="shared" si="11"/>
        <v>83312</v>
      </c>
      <c r="AF15" s="74">
        <f t="shared" si="12"/>
        <v>83312</v>
      </c>
      <c r="AG15" s="74">
        <v>0</v>
      </c>
      <c r="AH15" s="74">
        <v>66292</v>
      </c>
      <c r="AI15" s="74">
        <v>17020</v>
      </c>
      <c r="AJ15" s="74">
        <v>0</v>
      </c>
      <c r="AK15" s="74">
        <v>0</v>
      </c>
      <c r="AL15" s="75" t="s">
        <v>240</v>
      </c>
      <c r="AM15" s="74">
        <f t="shared" si="13"/>
        <v>855794</v>
      </c>
      <c r="AN15" s="74">
        <f t="shared" si="14"/>
        <v>70662</v>
      </c>
      <c r="AO15" s="74">
        <v>68160</v>
      </c>
      <c r="AP15" s="74">
        <v>0</v>
      </c>
      <c r="AQ15" s="74">
        <v>776</v>
      </c>
      <c r="AR15" s="74">
        <v>1726</v>
      </c>
      <c r="AS15" s="74">
        <f t="shared" si="15"/>
        <v>416783</v>
      </c>
      <c r="AT15" s="74">
        <v>0</v>
      </c>
      <c r="AU15" s="74">
        <v>400936</v>
      </c>
      <c r="AV15" s="74">
        <v>15847</v>
      </c>
      <c r="AW15" s="74">
        <v>0</v>
      </c>
      <c r="AX15" s="74">
        <f t="shared" si="16"/>
        <v>368349</v>
      </c>
      <c r="AY15" s="74">
        <v>0</v>
      </c>
      <c r="AZ15" s="74">
        <v>307567</v>
      </c>
      <c r="BA15" s="74">
        <v>60782</v>
      </c>
      <c r="BB15" s="74">
        <v>0</v>
      </c>
      <c r="BC15" s="75" t="s">
        <v>240</v>
      </c>
      <c r="BD15" s="74">
        <v>0</v>
      </c>
      <c r="BE15" s="74">
        <v>3334</v>
      </c>
      <c r="BF15" s="74">
        <f t="shared" si="17"/>
        <v>942440</v>
      </c>
      <c r="BG15" s="74">
        <f t="shared" si="18"/>
        <v>2457</v>
      </c>
      <c r="BH15" s="74">
        <f t="shared" si="19"/>
        <v>2457</v>
      </c>
      <c r="BI15" s="74">
        <v>0</v>
      </c>
      <c r="BJ15" s="74">
        <v>2457</v>
      </c>
      <c r="BK15" s="74">
        <v>0</v>
      </c>
      <c r="BL15" s="74">
        <v>0</v>
      </c>
      <c r="BM15" s="74">
        <v>0</v>
      </c>
      <c r="BN15" s="75" t="s">
        <v>240</v>
      </c>
      <c r="BO15" s="74">
        <f t="shared" si="20"/>
        <v>250971</v>
      </c>
      <c r="BP15" s="74">
        <f t="shared" si="21"/>
        <v>14508</v>
      </c>
      <c r="BQ15" s="74">
        <v>14508</v>
      </c>
      <c r="BR15" s="74">
        <v>0</v>
      </c>
      <c r="BS15" s="74">
        <v>0</v>
      </c>
      <c r="BT15" s="74">
        <v>0</v>
      </c>
      <c r="BU15" s="74">
        <f t="shared" si="22"/>
        <v>151624</v>
      </c>
      <c r="BV15" s="74">
        <v>0</v>
      </c>
      <c r="BW15" s="74">
        <v>151624</v>
      </c>
      <c r="BX15" s="74">
        <v>0</v>
      </c>
      <c r="BY15" s="74">
        <v>0</v>
      </c>
      <c r="BZ15" s="74">
        <f t="shared" si="23"/>
        <v>84839</v>
      </c>
      <c r="CA15" s="74">
        <v>0</v>
      </c>
      <c r="CB15" s="74">
        <v>84839</v>
      </c>
      <c r="CC15" s="74">
        <v>0</v>
      </c>
      <c r="CD15" s="74">
        <v>0</v>
      </c>
      <c r="CE15" s="75" t="s">
        <v>240</v>
      </c>
      <c r="CF15" s="74">
        <v>0</v>
      </c>
      <c r="CG15" s="74">
        <v>0</v>
      </c>
      <c r="CH15" s="74">
        <f t="shared" si="24"/>
        <v>253428</v>
      </c>
      <c r="CI15" s="74">
        <f t="shared" si="25"/>
        <v>85769</v>
      </c>
      <c r="CJ15" s="74">
        <f t="shared" si="25"/>
        <v>85769</v>
      </c>
      <c r="CK15" s="74">
        <f t="shared" si="25"/>
        <v>0</v>
      </c>
      <c r="CL15" s="74">
        <f t="shared" si="25"/>
        <v>68749</v>
      </c>
      <c r="CM15" s="74">
        <f t="shared" si="25"/>
        <v>17020</v>
      </c>
      <c r="CN15" s="74">
        <f t="shared" si="25"/>
        <v>0</v>
      </c>
      <c r="CO15" s="74">
        <f t="shared" si="25"/>
        <v>0</v>
      </c>
      <c r="CP15" s="75" t="s">
        <v>240</v>
      </c>
      <c r="CQ15" s="74">
        <f t="shared" si="26"/>
        <v>1106765</v>
      </c>
      <c r="CR15" s="74">
        <f t="shared" si="26"/>
        <v>85170</v>
      </c>
      <c r="CS15" s="74">
        <f t="shared" si="26"/>
        <v>82668</v>
      </c>
      <c r="CT15" s="74">
        <f t="shared" si="26"/>
        <v>0</v>
      </c>
      <c r="CU15" s="74">
        <f t="shared" si="26"/>
        <v>776</v>
      </c>
      <c r="CV15" s="74">
        <f t="shared" si="26"/>
        <v>1726</v>
      </c>
      <c r="CW15" s="74">
        <f t="shared" si="26"/>
        <v>568407</v>
      </c>
      <c r="CX15" s="74">
        <f t="shared" si="26"/>
        <v>0</v>
      </c>
      <c r="CY15" s="74">
        <f t="shared" si="26"/>
        <v>552560</v>
      </c>
      <c r="CZ15" s="74">
        <f t="shared" si="26"/>
        <v>15847</v>
      </c>
      <c r="DA15" s="74">
        <f t="shared" si="26"/>
        <v>0</v>
      </c>
      <c r="DB15" s="74">
        <f t="shared" si="26"/>
        <v>453188</v>
      </c>
      <c r="DC15" s="74">
        <f t="shared" si="26"/>
        <v>0</v>
      </c>
      <c r="DD15" s="74">
        <f t="shared" si="26"/>
        <v>392406</v>
      </c>
      <c r="DE15" s="74">
        <f t="shared" si="26"/>
        <v>60782</v>
      </c>
      <c r="DF15" s="74">
        <f t="shared" si="26"/>
        <v>0</v>
      </c>
      <c r="DG15" s="75" t="s">
        <v>240</v>
      </c>
      <c r="DH15" s="74">
        <f t="shared" si="27"/>
        <v>0</v>
      </c>
      <c r="DI15" s="74">
        <f t="shared" si="27"/>
        <v>3334</v>
      </c>
      <c r="DJ15" s="74">
        <f t="shared" si="27"/>
        <v>1195868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258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259</v>
      </c>
      <c r="B2" s="148" t="s">
        <v>260</v>
      </c>
      <c r="C2" s="154" t="s">
        <v>261</v>
      </c>
      <c r="D2" s="136" t="s">
        <v>262</v>
      </c>
      <c r="E2" s="103"/>
      <c r="F2" s="103"/>
      <c r="G2" s="103"/>
      <c r="H2" s="103"/>
      <c r="I2" s="103"/>
      <c r="J2" s="103"/>
      <c r="K2" s="103"/>
      <c r="L2" s="104"/>
      <c r="M2" s="136" t="s">
        <v>263</v>
      </c>
      <c r="N2" s="103"/>
      <c r="O2" s="103"/>
      <c r="P2" s="103"/>
      <c r="Q2" s="103"/>
      <c r="R2" s="103"/>
      <c r="S2" s="103"/>
      <c r="T2" s="103"/>
      <c r="U2" s="104"/>
      <c r="V2" s="136" t="s">
        <v>171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7" t="s">
        <v>167</v>
      </c>
      <c r="E3" s="105"/>
      <c r="F3" s="105"/>
      <c r="G3" s="105"/>
      <c r="H3" s="105"/>
      <c r="I3" s="105"/>
      <c r="J3" s="105"/>
      <c r="K3" s="105"/>
      <c r="L3" s="106"/>
      <c r="M3" s="137" t="s">
        <v>167</v>
      </c>
      <c r="N3" s="105"/>
      <c r="O3" s="105"/>
      <c r="P3" s="105"/>
      <c r="Q3" s="105"/>
      <c r="R3" s="105"/>
      <c r="S3" s="105"/>
      <c r="T3" s="105"/>
      <c r="U3" s="106"/>
      <c r="V3" s="137" t="s">
        <v>168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7" t="s">
        <v>175</v>
      </c>
      <c r="F4" s="108"/>
      <c r="G4" s="108"/>
      <c r="H4" s="108"/>
      <c r="I4" s="108"/>
      <c r="J4" s="108"/>
      <c r="K4" s="109"/>
      <c r="L4" s="127" t="s">
        <v>176</v>
      </c>
      <c r="M4" s="107"/>
      <c r="N4" s="137" t="s">
        <v>177</v>
      </c>
      <c r="O4" s="108"/>
      <c r="P4" s="108"/>
      <c r="Q4" s="108"/>
      <c r="R4" s="108"/>
      <c r="S4" s="108"/>
      <c r="T4" s="109"/>
      <c r="U4" s="127" t="s">
        <v>178</v>
      </c>
      <c r="V4" s="107"/>
      <c r="W4" s="137" t="s">
        <v>177</v>
      </c>
      <c r="X4" s="108"/>
      <c r="Y4" s="108"/>
      <c r="Z4" s="108"/>
      <c r="AA4" s="108"/>
      <c r="AB4" s="108"/>
      <c r="AC4" s="109"/>
      <c r="AD4" s="127" t="s">
        <v>176</v>
      </c>
    </row>
    <row r="5" spans="1:30" s="45" customFormat="1" ht="23.25" customHeight="1">
      <c r="A5" s="155"/>
      <c r="B5" s="149"/>
      <c r="C5" s="155"/>
      <c r="D5" s="107"/>
      <c r="E5" s="107" t="s">
        <v>179</v>
      </c>
      <c r="F5" s="126" t="s">
        <v>264</v>
      </c>
      <c r="G5" s="126" t="s">
        <v>206</v>
      </c>
      <c r="H5" s="126" t="s">
        <v>265</v>
      </c>
      <c r="I5" s="126" t="s">
        <v>266</v>
      </c>
      <c r="J5" s="126" t="s">
        <v>267</v>
      </c>
      <c r="K5" s="126" t="s">
        <v>173</v>
      </c>
      <c r="L5" s="69"/>
      <c r="M5" s="107"/>
      <c r="N5" s="107" t="s">
        <v>163</v>
      </c>
      <c r="O5" s="126" t="s">
        <v>201</v>
      </c>
      <c r="P5" s="126" t="s">
        <v>206</v>
      </c>
      <c r="Q5" s="126" t="s">
        <v>265</v>
      </c>
      <c r="R5" s="126" t="s">
        <v>268</v>
      </c>
      <c r="S5" s="126" t="s">
        <v>269</v>
      </c>
      <c r="T5" s="126" t="s">
        <v>270</v>
      </c>
      <c r="U5" s="69"/>
      <c r="V5" s="107"/>
      <c r="W5" s="107" t="s">
        <v>171</v>
      </c>
      <c r="X5" s="126" t="s">
        <v>201</v>
      </c>
      <c r="Y5" s="126" t="s">
        <v>206</v>
      </c>
      <c r="Z5" s="126" t="s">
        <v>271</v>
      </c>
      <c r="AA5" s="126" t="s">
        <v>272</v>
      </c>
      <c r="AB5" s="126" t="s">
        <v>267</v>
      </c>
      <c r="AC5" s="126" t="s">
        <v>5</v>
      </c>
      <c r="AD5" s="69"/>
    </row>
    <row r="6" spans="1:30" s="46" customFormat="1" ht="13.5">
      <c r="A6" s="156"/>
      <c r="B6" s="150"/>
      <c r="C6" s="156"/>
      <c r="D6" s="110" t="s">
        <v>237</v>
      </c>
      <c r="E6" s="110" t="s">
        <v>237</v>
      </c>
      <c r="F6" s="111" t="s">
        <v>273</v>
      </c>
      <c r="G6" s="111" t="s">
        <v>274</v>
      </c>
      <c r="H6" s="111" t="s">
        <v>273</v>
      </c>
      <c r="I6" s="111" t="s">
        <v>237</v>
      </c>
      <c r="J6" s="111" t="s">
        <v>237</v>
      </c>
      <c r="K6" s="111" t="s">
        <v>237</v>
      </c>
      <c r="L6" s="111" t="s">
        <v>275</v>
      </c>
      <c r="M6" s="110" t="s">
        <v>276</v>
      </c>
      <c r="N6" s="110" t="s">
        <v>275</v>
      </c>
      <c r="O6" s="111" t="s">
        <v>237</v>
      </c>
      <c r="P6" s="111" t="s">
        <v>237</v>
      </c>
      <c r="Q6" s="111" t="s">
        <v>237</v>
      </c>
      <c r="R6" s="111" t="s">
        <v>277</v>
      </c>
      <c r="S6" s="111" t="s">
        <v>276</v>
      </c>
      <c r="T6" s="111" t="s">
        <v>277</v>
      </c>
      <c r="U6" s="111" t="s">
        <v>237</v>
      </c>
      <c r="V6" s="110" t="s">
        <v>237</v>
      </c>
      <c r="W6" s="110" t="s">
        <v>237</v>
      </c>
      <c r="X6" s="111" t="s">
        <v>277</v>
      </c>
      <c r="Y6" s="111" t="s">
        <v>276</v>
      </c>
      <c r="Z6" s="111" t="s">
        <v>277</v>
      </c>
      <c r="AA6" s="111" t="s">
        <v>237</v>
      </c>
      <c r="AB6" s="111" t="s">
        <v>237</v>
      </c>
      <c r="AC6" s="111" t="s">
        <v>237</v>
      </c>
      <c r="AD6" s="111" t="s">
        <v>277</v>
      </c>
    </row>
    <row r="7" spans="1:30" s="50" customFormat="1" ht="12" customHeight="1">
      <c r="A7" s="48" t="s">
        <v>278</v>
      </c>
      <c r="B7" s="63" t="s">
        <v>279</v>
      </c>
      <c r="C7" s="48" t="s">
        <v>171</v>
      </c>
      <c r="D7" s="70">
        <f aca="true" t="shared" si="0" ref="D7:AD7">SUM(D8:D38)</f>
        <v>37086221</v>
      </c>
      <c r="E7" s="70">
        <f t="shared" si="0"/>
        <v>8303090</v>
      </c>
      <c r="F7" s="70">
        <f t="shared" si="0"/>
        <v>502234</v>
      </c>
      <c r="G7" s="70">
        <f t="shared" si="0"/>
        <v>54794</v>
      </c>
      <c r="H7" s="70">
        <f t="shared" si="0"/>
        <v>1049900</v>
      </c>
      <c r="I7" s="70">
        <f t="shared" si="0"/>
        <v>4908110</v>
      </c>
      <c r="J7" s="70">
        <f t="shared" si="0"/>
        <v>2622767</v>
      </c>
      <c r="K7" s="70">
        <f t="shared" si="0"/>
        <v>1788052</v>
      </c>
      <c r="L7" s="70">
        <f t="shared" si="0"/>
        <v>28783131</v>
      </c>
      <c r="M7" s="70">
        <f t="shared" si="0"/>
        <v>8334731</v>
      </c>
      <c r="N7" s="70">
        <f t="shared" si="0"/>
        <v>2230349</v>
      </c>
      <c r="O7" s="70">
        <f t="shared" si="0"/>
        <v>524411</v>
      </c>
      <c r="P7" s="70">
        <f t="shared" si="0"/>
        <v>114792</v>
      </c>
      <c r="Q7" s="70">
        <f t="shared" si="0"/>
        <v>670850</v>
      </c>
      <c r="R7" s="70">
        <f t="shared" si="0"/>
        <v>878528</v>
      </c>
      <c r="S7" s="70">
        <f t="shared" si="0"/>
        <v>1010880</v>
      </c>
      <c r="T7" s="70">
        <f t="shared" si="0"/>
        <v>41768</v>
      </c>
      <c r="U7" s="70">
        <f t="shared" si="0"/>
        <v>6104382</v>
      </c>
      <c r="V7" s="70">
        <f t="shared" si="0"/>
        <v>45420952</v>
      </c>
      <c r="W7" s="70">
        <f t="shared" si="0"/>
        <v>10533439</v>
      </c>
      <c r="X7" s="70">
        <f t="shared" si="0"/>
        <v>1026645</v>
      </c>
      <c r="Y7" s="70">
        <f t="shared" si="0"/>
        <v>169586</v>
      </c>
      <c r="Z7" s="70">
        <f t="shared" si="0"/>
        <v>1720750</v>
      </c>
      <c r="AA7" s="70">
        <f t="shared" si="0"/>
        <v>5786638</v>
      </c>
      <c r="AB7" s="70">
        <f t="shared" si="0"/>
        <v>3633647</v>
      </c>
      <c r="AC7" s="70">
        <f t="shared" si="0"/>
        <v>1829820</v>
      </c>
      <c r="AD7" s="70">
        <f t="shared" si="0"/>
        <v>34887513</v>
      </c>
    </row>
    <row r="8" spans="1:30" s="50" customFormat="1" ht="12" customHeight="1">
      <c r="A8" s="51" t="s">
        <v>238</v>
      </c>
      <c r="B8" s="64" t="s">
        <v>280</v>
      </c>
      <c r="C8" s="51" t="s">
        <v>281</v>
      </c>
      <c r="D8" s="72">
        <f aca="true" t="shared" si="1" ref="D8:D38">SUM(E8,+L8)</f>
        <v>14698988</v>
      </c>
      <c r="E8" s="72">
        <f aca="true" t="shared" si="2" ref="E8:E38">+SUM(F8:I8,K8)</f>
        <v>4143395</v>
      </c>
      <c r="F8" s="72">
        <v>192961</v>
      </c>
      <c r="G8" s="72">
        <v>14695</v>
      </c>
      <c r="H8" s="72">
        <v>821900</v>
      </c>
      <c r="I8" s="72">
        <v>2357653</v>
      </c>
      <c r="J8" s="73">
        <v>0</v>
      </c>
      <c r="K8" s="72">
        <v>756186</v>
      </c>
      <c r="L8" s="72">
        <v>10555593</v>
      </c>
      <c r="M8" s="72">
        <f aca="true" t="shared" si="3" ref="M8:M38">SUM(N8,+U8)</f>
        <v>2107390</v>
      </c>
      <c r="N8" s="72">
        <f aca="true" t="shared" si="4" ref="N8:N38">+SUM(O8:R8,T8)</f>
        <v>156111</v>
      </c>
      <c r="O8" s="72">
        <v>0</v>
      </c>
      <c r="P8" s="72">
        <v>0</v>
      </c>
      <c r="Q8" s="72">
        <v>0</v>
      </c>
      <c r="R8" s="72">
        <v>152869</v>
      </c>
      <c r="S8" s="73">
        <v>0</v>
      </c>
      <c r="T8" s="72">
        <v>3242</v>
      </c>
      <c r="U8" s="72">
        <v>1951279</v>
      </c>
      <c r="V8" s="72">
        <f aca="true" t="shared" si="5" ref="V8:V38">+SUM(D8,M8)</f>
        <v>16806378</v>
      </c>
      <c r="W8" s="72">
        <f aca="true" t="shared" si="6" ref="W8:W38">+SUM(E8,N8)</f>
        <v>4299506</v>
      </c>
      <c r="X8" s="72">
        <f aca="true" t="shared" si="7" ref="X8:X38">+SUM(F8,O8)</f>
        <v>192961</v>
      </c>
      <c r="Y8" s="72">
        <f aca="true" t="shared" si="8" ref="Y8:Y38">+SUM(G8,P8)</f>
        <v>14695</v>
      </c>
      <c r="Z8" s="72">
        <f aca="true" t="shared" si="9" ref="Z8:Z38">+SUM(H8,Q8)</f>
        <v>821900</v>
      </c>
      <c r="AA8" s="72">
        <f aca="true" t="shared" si="10" ref="AA8:AA38">+SUM(I8,R8)</f>
        <v>2510522</v>
      </c>
      <c r="AB8" s="73">
        <v>0</v>
      </c>
      <c r="AC8" s="72">
        <f aca="true" t="shared" si="11" ref="AC8:AC38">+SUM(K8,T8)</f>
        <v>759428</v>
      </c>
      <c r="AD8" s="72">
        <f aca="true" t="shared" si="12" ref="AD8:AD38">+SUM(L8,U8)</f>
        <v>12506872</v>
      </c>
    </row>
    <row r="9" spans="1:30" s="50" customFormat="1" ht="12" customHeight="1">
      <c r="A9" s="51" t="s">
        <v>278</v>
      </c>
      <c r="B9" s="64" t="s">
        <v>282</v>
      </c>
      <c r="C9" s="51" t="s">
        <v>283</v>
      </c>
      <c r="D9" s="72">
        <f t="shared" si="1"/>
        <v>3631962</v>
      </c>
      <c r="E9" s="72">
        <f t="shared" si="2"/>
        <v>1111760</v>
      </c>
      <c r="F9" s="72">
        <v>42233</v>
      </c>
      <c r="G9" s="72">
        <v>0</v>
      </c>
      <c r="H9" s="72">
        <v>0</v>
      </c>
      <c r="I9" s="72">
        <v>673995</v>
      </c>
      <c r="J9" s="73">
        <v>0</v>
      </c>
      <c r="K9" s="72">
        <v>395532</v>
      </c>
      <c r="L9" s="72">
        <v>2520202</v>
      </c>
      <c r="M9" s="72">
        <f t="shared" si="3"/>
        <v>322659</v>
      </c>
      <c r="N9" s="72">
        <f t="shared" si="4"/>
        <v>48857</v>
      </c>
      <c r="O9" s="72">
        <v>30450</v>
      </c>
      <c r="P9" s="72">
        <v>0</v>
      </c>
      <c r="Q9" s="72">
        <v>0</v>
      </c>
      <c r="R9" s="72">
        <v>14245</v>
      </c>
      <c r="S9" s="73">
        <v>0</v>
      </c>
      <c r="T9" s="72">
        <v>4162</v>
      </c>
      <c r="U9" s="72">
        <v>273802</v>
      </c>
      <c r="V9" s="72">
        <f t="shared" si="5"/>
        <v>3954621</v>
      </c>
      <c r="W9" s="72">
        <f t="shared" si="6"/>
        <v>1160617</v>
      </c>
      <c r="X9" s="72">
        <f t="shared" si="7"/>
        <v>72683</v>
      </c>
      <c r="Y9" s="72">
        <f t="shared" si="8"/>
        <v>0</v>
      </c>
      <c r="Z9" s="72">
        <f t="shared" si="9"/>
        <v>0</v>
      </c>
      <c r="AA9" s="72">
        <f t="shared" si="10"/>
        <v>688240</v>
      </c>
      <c r="AB9" s="73">
        <v>0</v>
      </c>
      <c r="AC9" s="72">
        <f t="shared" si="11"/>
        <v>399694</v>
      </c>
      <c r="AD9" s="72">
        <f t="shared" si="12"/>
        <v>2794004</v>
      </c>
    </row>
    <row r="10" spans="1:30" s="50" customFormat="1" ht="12" customHeight="1">
      <c r="A10" s="51" t="s">
        <v>238</v>
      </c>
      <c r="B10" s="64" t="s">
        <v>284</v>
      </c>
      <c r="C10" s="51" t="s">
        <v>285</v>
      </c>
      <c r="D10" s="72">
        <f t="shared" si="1"/>
        <v>325897</v>
      </c>
      <c r="E10" s="72">
        <f t="shared" si="2"/>
        <v>82</v>
      </c>
      <c r="F10" s="72">
        <v>0</v>
      </c>
      <c r="G10" s="72">
        <v>0</v>
      </c>
      <c r="H10" s="72">
        <v>0</v>
      </c>
      <c r="I10" s="72">
        <v>82</v>
      </c>
      <c r="J10" s="73">
        <v>0</v>
      </c>
      <c r="K10" s="72">
        <v>0</v>
      </c>
      <c r="L10" s="72">
        <v>325815</v>
      </c>
      <c r="M10" s="72">
        <f t="shared" si="3"/>
        <v>78341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78341</v>
      </c>
      <c r="V10" s="72">
        <f t="shared" si="5"/>
        <v>404238</v>
      </c>
      <c r="W10" s="72">
        <f t="shared" si="6"/>
        <v>82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82</v>
      </c>
      <c r="AB10" s="73">
        <v>0</v>
      </c>
      <c r="AC10" s="72">
        <f t="shared" si="11"/>
        <v>0</v>
      </c>
      <c r="AD10" s="72">
        <f t="shared" si="12"/>
        <v>404156</v>
      </c>
    </row>
    <row r="11" spans="1:30" s="50" customFormat="1" ht="12" customHeight="1">
      <c r="A11" s="51" t="s">
        <v>278</v>
      </c>
      <c r="B11" s="64" t="s">
        <v>286</v>
      </c>
      <c r="C11" s="51" t="s">
        <v>287</v>
      </c>
      <c r="D11" s="72">
        <f t="shared" si="1"/>
        <v>1205829</v>
      </c>
      <c r="E11" s="72">
        <f t="shared" si="2"/>
        <v>127848</v>
      </c>
      <c r="F11" s="72">
        <v>1414</v>
      </c>
      <c r="G11" s="72">
        <v>2971</v>
      </c>
      <c r="H11" s="72">
        <v>0</v>
      </c>
      <c r="I11" s="72">
        <v>123257</v>
      </c>
      <c r="J11" s="73">
        <v>0</v>
      </c>
      <c r="K11" s="72">
        <v>206</v>
      </c>
      <c r="L11" s="72">
        <v>1077981</v>
      </c>
      <c r="M11" s="72">
        <f t="shared" si="3"/>
        <v>328549</v>
      </c>
      <c r="N11" s="72">
        <f t="shared" si="4"/>
        <v>59114</v>
      </c>
      <c r="O11" s="72">
        <v>14529</v>
      </c>
      <c r="P11" s="72">
        <v>0</v>
      </c>
      <c r="Q11" s="72">
        <v>43900</v>
      </c>
      <c r="R11" s="72">
        <v>485</v>
      </c>
      <c r="S11" s="73">
        <v>0</v>
      </c>
      <c r="T11" s="72">
        <v>200</v>
      </c>
      <c r="U11" s="72">
        <v>269435</v>
      </c>
      <c r="V11" s="72">
        <f t="shared" si="5"/>
        <v>1534378</v>
      </c>
      <c r="W11" s="72">
        <f t="shared" si="6"/>
        <v>186962</v>
      </c>
      <c r="X11" s="72">
        <f t="shared" si="7"/>
        <v>15943</v>
      </c>
      <c r="Y11" s="72">
        <f t="shared" si="8"/>
        <v>2971</v>
      </c>
      <c r="Z11" s="72">
        <f t="shared" si="9"/>
        <v>43900</v>
      </c>
      <c r="AA11" s="72">
        <f t="shared" si="10"/>
        <v>123742</v>
      </c>
      <c r="AB11" s="73">
        <v>0</v>
      </c>
      <c r="AC11" s="72">
        <f t="shared" si="11"/>
        <v>406</v>
      </c>
      <c r="AD11" s="72">
        <f t="shared" si="12"/>
        <v>1347416</v>
      </c>
    </row>
    <row r="12" spans="1:30" s="50" customFormat="1" ht="12" customHeight="1">
      <c r="A12" s="53" t="s">
        <v>238</v>
      </c>
      <c r="B12" s="54" t="s">
        <v>288</v>
      </c>
      <c r="C12" s="53" t="s">
        <v>289</v>
      </c>
      <c r="D12" s="74">
        <f t="shared" si="1"/>
        <v>1555216</v>
      </c>
      <c r="E12" s="74">
        <f t="shared" si="2"/>
        <v>347679</v>
      </c>
      <c r="F12" s="74">
        <v>0</v>
      </c>
      <c r="G12" s="74">
        <v>305</v>
      </c>
      <c r="H12" s="74">
        <v>0</v>
      </c>
      <c r="I12" s="74">
        <v>210507</v>
      </c>
      <c r="J12" s="75">
        <v>0</v>
      </c>
      <c r="K12" s="74">
        <v>136867</v>
      </c>
      <c r="L12" s="74">
        <v>1207537</v>
      </c>
      <c r="M12" s="74">
        <f t="shared" si="3"/>
        <v>475022</v>
      </c>
      <c r="N12" s="74">
        <f t="shared" si="4"/>
        <v>127068</v>
      </c>
      <c r="O12" s="74">
        <v>0</v>
      </c>
      <c r="P12" s="74">
        <v>0</v>
      </c>
      <c r="Q12" s="74">
        <v>0</v>
      </c>
      <c r="R12" s="74">
        <v>126812</v>
      </c>
      <c r="S12" s="75">
        <v>0</v>
      </c>
      <c r="T12" s="74">
        <v>256</v>
      </c>
      <c r="U12" s="74">
        <v>347954</v>
      </c>
      <c r="V12" s="74">
        <f t="shared" si="5"/>
        <v>2030238</v>
      </c>
      <c r="W12" s="74">
        <f t="shared" si="6"/>
        <v>474747</v>
      </c>
      <c r="X12" s="74">
        <f t="shared" si="7"/>
        <v>0</v>
      </c>
      <c r="Y12" s="74">
        <f t="shared" si="8"/>
        <v>305</v>
      </c>
      <c r="Z12" s="74">
        <f t="shared" si="9"/>
        <v>0</v>
      </c>
      <c r="AA12" s="74">
        <f t="shared" si="10"/>
        <v>337319</v>
      </c>
      <c r="AB12" s="75">
        <v>0</v>
      </c>
      <c r="AC12" s="74">
        <f t="shared" si="11"/>
        <v>137123</v>
      </c>
      <c r="AD12" s="74">
        <f t="shared" si="12"/>
        <v>1555491</v>
      </c>
    </row>
    <row r="13" spans="1:30" s="50" customFormat="1" ht="12" customHeight="1">
      <c r="A13" s="53" t="s">
        <v>278</v>
      </c>
      <c r="B13" s="54" t="s">
        <v>290</v>
      </c>
      <c r="C13" s="53" t="s">
        <v>291</v>
      </c>
      <c r="D13" s="74">
        <f t="shared" si="1"/>
        <v>5962283</v>
      </c>
      <c r="E13" s="74">
        <f t="shared" si="2"/>
        <v>958340</v>
      </c>
      <c r="F13" s="74">
        <v>120897</v>
      </c>
      <c r="G13" s="74">
        <v>19391</v>
      </c>
      <c r="H13" s="74">
        <v>42800</v>
      </c>
      <c r="I13" s="74">
        <v>631214</v>
      </c>
      <c r="J13" s="75">
        <v>0</v>
      </c>
      <c r="K13" s="74">
        <v>144038</v>
      </c>
      <c r="L13" s="74">
        <v>5003943</v>
      </c>
      <c r="M13" s="74">
        <f t="shared" si="3"/>
        <v>1026190</v>
      </c>
      <c r="N13" s="74">
        <f t="shared" si="4"/>
        <v>220615</v>
      </c>
      <c r="O13" s="74">
        <v>77222</v>
      </c>
      <c r="P13" s="74">
        <v>0</v>
      </c>
      <c r="Q13" s="74">
        <v>140900</v>
      </c>
      <c r="R13" s="74">
        <v>2478</v>
      </c>
      <c r="S13" s="75">
        <v>0</v>
      </c>
      <c r="T13" s="74">
        <v>15</v>
      </c>
      <c r="U13" s="74">
        <v>805575</v>
      </c>
      <c r="V13" s="74">
        <f t="shared" si="5"/>
        <v>6988473</v>
      </c>
      <c r="W13" s="74">
        <f t="shared" si="6"/>
        <v>1178955</v>
      </c>
      <c r="X13" s="74">
        <f t="shared" si="7"/>
        <v>198119</v>
      </c>
      <c r="Y13" s="74">
        <f t="shared" si="8"/>
        <v>19391</v>
      </c>
      <c r="Z13" s="74">
        <f t="shared" si="9"/>
        <v>183700</v>
      </c>
      <c r="AA13" s="74">
        <f t="shared" si="10"/>
        <v>633692</v>
      </c>
      <c r="AB13" s="75">
        <v>0</v>
      </c>
      <c r="AC13" s="74">
        <f t="shared" si="11"/>
        <v>144053</v>
      </c>
      <c r="AD13" s="74">
        <f t="shared" si="12"/>
        <v>5809518</v>
      </c>
    </row>
    <row r="14" spans="1:30" s="50" customFormat="1" ht="12" customHeight="1">
      <c r="A14" s="53" t="s">
        <v>238</v>
      </c>
      <c r="B14" s="54" t="s">
        <v>292</v>
      </c>
      <c r="C14" s="53" t="s">
        <v>293</v>
      </c>
      <c r="D14" s="74">
        <f t="shared" si="1"/>
        <v>764938</v>
      </c>
      <c r="E14" s="74">
        <f t="shared" si="2"/>
        <v>213998</v>
      </c>
      <c r="F14" s="74">
        <v>28037</v>
      </c>
      <c r="G14" s="74">
        <v>0</v>
      </c>
      <c r="H14" s="74">
        <v>115000</v>
      </c>
      <c r="I14" s="74">
        <v>60758</v>
      </c>
      <c r="J14" s="75">
        <v>0</v>
      </c>
      <c r="K14" s="74">
        <v>10203</v>
      </c>
      <c r="L14" s="74">
        <v>550940</v>
      </c>
      <c r="M14" s="74">
        <f t="shared" si="3"/>
        <v>236504</v>
      </c>
      <c r="N14" s="74">
        <f t="shared" si="4"/>
        <v>119432</v>
      </c>
      <c r="O14" s="74">
        <v>98214</v>
      </c>
      <c r="P14" s="74">
        <v>7933</v>
      </c>
      <c r="Q14" s="74">
        <v>0</v>
      </c>
      <c r="R14" s="74">
        <v>13285</v>
      </c>
      <c r="S14" s="75">
        <v>0</v>
      </c>
      <c r="T14" s="74">
        <v>0</v>
      </c>
      <c r="U14" s="74">
        <v>117072</v>
      </c>
      <c r="V14" s="74">
        <f t="shared" si="5"/>
        <v>1001442</v>
      </c>
      <c r="W14" s="74">
        <f t="shared" si="6"/>
        <v>333430</v>
      </c>
      <c r="X14" s="74">
        <f t="shared" si="7"/>
        <v>126251</v>
      </c>
      <c r="Y14" s="74">
        <f t="shared" si="8"/>
        <v>7933</v>
      </c>
      <c r="Z14" s="74">
        <f t="shared" si="9"/>
        <v>115000</v>
      </c>
      <c r="AA14" s="74">
        <f t="shared" si="10"/>
        <v>74043</v>
      </c>
      <c r="AB14" s="75">
        <v>0</v>
      </c>
      <c r="AC14" s="74">
        <f t="shared" si="11"/>
        <v>10203</v>
      </c>
      <c r="AD14" s="74">
        <f t="shared" si="12"/>
        <v>668012</v>
      </c>
    </row>
    <row r="15" spans="1:30" s="50" customFormat="1" ht="12" customHeight="1">
      <c r="A15" s="53" t="s">
        <v>278</v>
      </c>
      <c r="B15" s="54" t="s">
        <v>294</v>
      </c>
      <c r="C15" s="53" t="s">
        <v>295</v>
      </c>
      <c r="D15" s="74">
        <f t="shared" si="1"/>
        <v>691683</v>
      </c>
      <c r="E15" s="74">
        <f t="shared" si="2"/>
        <v>67805</v>
      </c>
      <c r="F15" s="74">
        <v>0</v>
      </c>
      <c r="G15" s="74">
        <v>2226</v>
      </c>
      <c r="H15" s="74">
        <v>0</v>
      </c>
      <c r="I15" s="74">
        <v>35926</v>
      </c>
      <c r="J15" s="75">
        <v>0</v>
      </c>
      <c r="K15" s="74">
        <v>29653</v>
      </c>
      <c r="L15" s="74">
        <v>623878</v>
      </c>
      <c r="M15" s="74">
        <f t="shared" si="3"/>
        <v>1350240</v>
      </c>
      <c r="N15" s="74">
        <f t="shared" si="4"/>
        <v>300291</v>
      </c>
      <c r="O15" s="74">
        <v>287116</v>
      </c>
      <c r="P15" s="74">
        <v>0</v>
      </c>
      <c r="Q15" s="74">
        <v>0</v>
      </c>
      <c r="R15" s="74">
        <v>13175</v>
      </c>
      <c r="S15" s="75">
        <v>0</v>
      </c>
      <c r="T15" s="74">
        <v>0</v>
      </c>
      <c r="U15" s="74">
        <v>1049949</v>
      </c>
      <c r="V15" s="74">
        <f t="shared" si="5"/>
        <v>2041923</v>
      </c>
      <c r="W15" s="74">
        <f t="shared" si="6"/>
        <v>368096</v>
      </c>
      <c r="X15" s="74">
        <f t="shared" si="7"/>
        <v>287116</v>
      </c>
      <c r="Y15" s="74">
        <f t="shared" si="8"/>
        <v>2226</v>
      </c>
      <c r="Z15" s="74">
        <f t="shared" si="9"/>
        <v>0</v>
      </c>
      <c r="AA15" s="74">
        <f t="shared" si="10"/>
        <v>49101</v>
      </c>
      <c r="AB15" s="75">
        <v>0</v>
      </c>
      <c r="AC15" s="74">
        <f t="shared" si="11"/>
        <v>29653</v>
      </c>
      <c r="AD15" s="74">
        <f t="shared" si="12"/>
        <v>1673827</v>
      </c>
    </row>
    <row r="16" spans="1:30" s="50" customFormat="1" ht="12" customHeight="1">
      <c r="A16" s="53" t="s">
        <v>238</v>
      </c>
      <c r="B16" s="54" t="s">
        <v>296</v>
      </c>
      <c r="C16" s="53" t="s">
        <v>297</v>
      </c>
      <c r="D16" s="74">
        <f t="shared" si="1"/>
        <v>627317</v>
      </c>
      <c r="E16" s="74">
        <f t="shared" si="2"/>
        <v>136592</v>
      </c>
      <c r="F16" s="74">
        <v>55306</v>
      </c>
      <c r="G16" s="74">
        <v>0</v>
      </c>
      <c r="H16" s="74">
        <v>0</v>
      </c>
      <c r="I16" s="74">
        <v>77382</v>
      </c>
      <c r="J16" s="75">
        <v>0</v>
      </c>
      <c r="K16" s="74">
        <v>3904</v>
      </c>
      <c r="L16" s="74">
        <v>490725</v>
      </c>
      <c r="M16" s="74">
        <f t="shared" si="3"/>
        <v>167880</v>
      </c>
      <c r="N16" s="74">
        <f t="shared" si="4"/>
        <v>27034</v>
      </c>
      <c r="O16" s="74">
        <v>16023</v>
      </c>
      <c r="P16" s="74">
        <v>0</v>
      </c>
      <c r="Q16" s="74">
        <v>0</v>
      </c>
      <c r="R16" s="74">
        <v>10720</v>
      </c>
      <c r="S16" s="75">
        <v>0</v>
      </c>
      <c r="T16" s="74">
        <v>291</v>
      </c>
      <c r="U16" s="74">
        <v>140846</v>
      </c>
      <c r="V16" s="74">
        <f t="shared" si="5"/>
        <v>795197</v>
      </c>
      <c r="W16" s="74">
        <f t="shared" si="6"/>
        <v>163626</v>
      </c>
      <c r="X16" s="74">
        <f t="shared" si="7"/>
        <v>71329</v>
      </c>
      <c r="Y16" s="74">
        <f t="shared" si="8"/>
        <v>0</v>
      </c>
      <c r="Z16" s="74">
        <f t="shared" si="9"/>
        <v>0</v>
      </c>
      <c r="AA16" s="74">
        <f t="shared" si="10"/>
        <v>88102</v>
      </c>
      <c r="AB16" s="75">
        <v>0</v>
      </c>
      <c r="AC16" s="74">
        <f t="shared" si="11"/>
        <v>4195</v>
      </c>
      <c r="AD16" s="74">
        <f t="shared" si="12"/>
        <v>631571</v>
      </c>
    </row>
    <row r="17" spans="1:30" s="50" customFormat="1" ht="12" customHeight="1">
      <c r="A17" s="53" t="s">
        <v>278</v>
      </c>
      <c r="B17" s="54" t="s">
        <v>298</v>
      </c>
      <c r="C17" s="53" t="s">
        <v>299</v>
      </c>
      <c r="D17" s="74">
        <f t="shared" si="1"/>
        <v>580827</v>
      </c>
      <c r="E17" s="74">
        <f t="shared" si="2"/>
        <v>32252</v>
      </c>
      <c r="F17" s="74">
        <v>1400</v>
      </c>
      <c r="G17" s="74">
        <v>0</v>
      </c>
      <c r="H17" s="74">
        <v>0</v>
      </c>
      <c r="I17" s="74">
        <v>18766</v>
      </c>
      <c r="J17" s="75">
        <v>0</v>
      </c>
      <c r="K17" s="74">
        <v>12086</v>
      </c>
      <c r="L17" s="74">
        <v>548575</v>
      </c>
      <c r="M17" s="74">
        <f t="shared" si="3"/>
        <v>59113</v>
      </c>
      <c r="N17" s="74">
        <f t="shared" si="4"/>
        <v>11084</v>
      </c>
      <c r="O17" s="74">
        <v>857</v>
      </c>
      <c r="P17" s="74">
        <v>492</v>
      </c>
      <c r="Q17" s="74">
        <v>0</v>
      </c>
      <c r="R17" s="74">
        <v>9735</v>
      </c>
      <c r="S17" s="75">
        <v>0</v>
      </c>
      <c r="T17" s="74">
        <v>0</v>
      </c>
      <c r="U17" s="74">
        <v>48029</v>
      </c>
      <c r="V17" s="74">
        <f t="shared" si="5"/>
        <v>639940</v>
      </c>
      <c r="W17" s="74">
        <f t="shared" si="6"/>
        <v>43336</v>
      </c>
      <c r="X17" s="74">
        <f t="shared" si="7"/>
        <v>2257</v>
      </c>
      <c r="Y17" s="74">
        <f t="shared" si="8"/>
        <v>492</v>
      </c>
      <c r="Z17" s="74">
        <f t="shared" si="9"/>
        <v>0</v>
      </c>
      <c r="AA17" s="74">
        <f t="shared" si="10"/>
        <v>28501</v>
      </c>
      <c r="AB17" s="75">
        <v>0</v>
      </c>
      <c r="AC17" s="74">
        <f t="shared" si="11"/>
        <v>12086</v>
      </c>
      <c r="AD17" s="74">
        <f t="shared" si="12"/>
        <v>596604</v>
      </c>
    </row>
    <row r="18" spans="1:30" s="50" customFormat="1" ht="12" customHeight="1">
      <c r="A18" s="53" t="s">
        <v>238</v>
      </c>
      <c r="B18" s="54" t="s">
        <v>300</v>
      </c>
      <c r="C18" s="53" t="s">
        <v>301</v>
      </c>
      <c r="D18" s="74">
        <f t="shared" si="1"/>
        <v>1866244</v>
      </c>
      <c r="E18" s="74">
        <f t="shared" si="2"/>
        <v>384426</v>
      </c>
      <c r="F18" s="74">
        <v>0</v>
      </c>
      <c r="G18" s="74">
        <v>2486</v>
      </c>
      <c r="H18" s="74">
        <v>0</v>
      </c>
      <c r="I18" s="74">
        <v>263066</v>
      </c>
      <c r="J18" s="75">
        <v>0</v>
      </c>
      <c r="K18" s="74">
        <v>118874</v>
      </c>
      <c r="L18" s="74">
        <v>1481818</v>
      </c>
      <c r="M18" s="74">
        <f t="shared" si="3"/>
        <v>203551</v>
      </c>
      <c r="N18" s="74">
        <f t="shared" si="4"/>
        <v>61282</v>
      </c>
      <c r="O18" s="74">
        <v>0</v>
      </c>
      <c r="P18" s="74">
        <v>0</v>
      </c>
      <c r="Q18" s="74">
        <v>0</v>
      </c>
      <c r="R18" s="74">
        <v>61282</v>
      </c>
      <c r="S18" s="75">
        <v>0</v>
      </c>
      <c r="T18" s="74">
        <v>0</v>
      </c>
      <c r="U18" s="74">
        <v>142269</v>
      </c>
      <c r="V18" s="74">
        <f t="shared" si="5"/>
        <v>2069795</v>
      </c>
      <c r="W18" s="74">
        <f t="shared" si="6"/>
        <v>445708</v>
      </c>
      <c r="X18" s="74">
        <f t="shared" si="7"/>
        <v>0</v>
      </c>
      <c r="Y18" s="74">
        <f t="shared" si="8"/>
        <v>2486</v>
      </c>
      <c r="Z18" s="74">
        <f t="shared" si="9"/>
        <v>0</v>
      </c>
      <c r="AA18" s="74">
        <f t="shared" si="10"/>
        <v>324348</v>
      </c>
      <c r="AB18" s="75">
        <v>0</v>
      </c>
      <c r="AC18" s="74">
        <f t="shared" si="11"/>
        <v>118874</v>
      </c>
      <c r="AD18" s="74">
        <f t="shared" si="12"/>
        <v>1624087</v>
      </c>
    </row>
    <row r="19" spans="1:30" s="50" customFormat="1" ht="12" customHeight="1">
      <c r="A19" s="53" t="s">
        <v>278</v>
      </c>
      <c r="B19" s="54" t="s">
        <v>302</v>
      </c>
      <c r="C19" s="53" t="s">
        <v>303</v>
      </c>
      <c r="D19" s="74">
        <f t="shared" si="1"/>
        <v>1792874</v>
      </c>
      <c r="E19" s="74">
        <f t="shared" si="2"/>
        <v>178289</v>
      </c>
      <c r="F19" s="74">
        <v>4704</v>
      </c>
      <c r="G19" s="74">
        <v>2198</v>
      </c>
      <c r="H19" s="74">
        <v>0</v>
      </c>
      <c r="I19" s="74">
        <v>139598</v>
      </c>
      <c r="J19" s="75">
        <v>0</v>
      </c>
      <c r="K19" s="74">
        <v>31789</v>
      </c>
      <c r="L19" s="74">
        <v>1614585</v>
      </c>
      <c r="M19" s="74">
        <f t="shared" si="3"/>
        <v>385369</v>
      </c>
      <c r="N19" s="74">
        <f t="shared" si="4"/>
        <v>122149</v>
      </c>
      <c r="O19" s="74">
        <v>0</v>
      </c>
      <c r="P19" s="74">
        <v>0</v>
      </c>
      <c r="Q19" s="74">
        <v>121750</v>
      </c>
      <c r="R19" s="74">
        <v>267</v>
      </c>
      <c r="S19" s="75">
        <v>0</v>
      </c>
      <c r="T19" s="74">
        <v>132</v>
      </c>
      <c r="U19" s="74">
        <v>263220</v>
      </c>
      <c r="V19" s="74">
        <f t="shared" si="5"/>
        <v>2178243</v>
      </c>
      <c r="W19" s="74">
        <f t="shared" si="6"/>
        <v>300438</v>
      </c>
      <c r="X19" s="74">
        <f t="shared" si="7"/>
        <v>4704</v>
      </c>
      <c r="Y19" s="74">
        <f t="shared" si="8"/>
        <v>2198</v>
      </c>
      <c r="Z19" s="74">
        <f t="shared" si="9"/>
        <v>121750</v>
      </c>
      <c r="AA19" s="74">
        <f t="shared" si="10"/>
        <v>139865</v>
      </c>
      <c r="AB19" s="75">
        <v>0</v>
      </c>
      <c r="AC19" s="74">
        <f t="shared" si="11"/>
        <v>31921</v>
      </c>
      <c r="AD19" s="74">
        <f t="shared" si="12"/>
        <v>1877805</v>
      </c>
    </row>
    <row r="20" spans="1:30" s="50" customFormat="1" ht="12" customHeight="1">
      <c r="A20" s="53" t="s">
        <v>238</v>
      </c>
      <c r="B20" s="54" t="s">
        <v>304</v>
      </c>
      <c r="C20" s="53" t="s">
        <v>305</v>
      </c>
      <c r="D20" s="74">
        <f t="shared" si="1"/>
        <v>233472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233472</v>
      </c>
      <c r="M20" s="74">
        <f t="shared" si="3"/>
        <v>500975</v>
      </c>
      <c r="N20" s="74">
        <f t="shared" si="4"/>
        <v>396917</v>
      </c>
      <c r="O20" s="74">
        <v>0</v>
      </c>
      <c r="P20" s="74">
        <v>106367</v>
      </c>
      <c r="Q20" s="74">
        <v>200200</v>
      </c>
      <c r="R20" s="74">
        <v>90350</v>
      </c>
      <c r="S20" s="75">
        <v>0</v>
      </c>
      <c r="T20" s="74">
        <v>0</v>
      </c>
      <c r="U20" s="74">
        <v>104058</v>
      </c>
      <c r="V20" s="74">
        <f t="shared" si="5"/>
        <v>734447</v>
      </c>
      <c r="W20" s="74">
        <f t="shared" si="6"/>
        <v>396917</v>
      </c>
      <c r="X20" s="74">
        <f t="shared" si="7"/>
        <v>0</v>
      </c>
      <c r="Y20" s="74">
        <f t="shared" si="8"/>
        <v>106367</v>
      </c>
      <c r="Z20" s="74">
        <f t="shared" si="9"/>
        <v>200200</v>
      </c>
      <c r="AA20" s="74">
        <f t="shared" si="10"/>
        <v>90350</v>
      </c>
      <c r="AB20" s="75">
        <v>0</v>
      </c>
      <c r="AC20" s="74">
        <f t="shared" si="11"/>
        <v>0</v>
      </c>
      <c r="AD20" s="74">
        <f t="shared" si="12"/>
        <v>337530</v>
      </c>
    </row>
    <row r="21" spans="1:30" s="50" customFormat="1" ht="12" customHeight="1">
      <c r="A21" s="53" t="s">
        <v>278</v>
      </c>
      <c r="B21" s="54" t="s">
        <v>306</v>
      </c>
      <c r="C21" s="53" t="s">
        <v>307</v>
      </c>
      <c r="D21" s="74">
        <f t="shared" si="1"/>
        <v>484470</v>
      </c>
      <c r="E21" s="74">
        <f t="shared" si="2"/>
        <v>76772</v>
      </c>
      <c r="F21" s="74">
        <v>11938</v>
      </c>
      <c r="G21" s="74">
        <v>0</v>
      </c>
      <c r="H21" s="74">
        <v>21400</v>
      </c>
      <c r="I21" s="74">
        <v>27524</v>
      </c>
      <c r="J21" s="75">
        <v>0</v>
      </c>
      <c r="K21" s="74">
        <v>15910</v>
      </c>
      <c r="L21" s="74">
        <v>407698</v>
      </c>
      <c r="M21" s="74">
        <f t="shared" si="3"/>
        <v>138125</v>
      </c>
      <c r="N21" s="74">
        <f t="shared" si="4"/>
        <v>40758</v>
      </c>
      <c r="O21" s="74">
        <v>0</v>
      </c>
      <c r="P21" s="74">
        <v>0</v>
      </c>
      <c r="Q21" s="74">
        <v>0</v>
      </c>
      <c r="R21" s="74">
        <v>40758</v>
      </c>
      <c r="S21" s="75">
        <v>0</v>
      </c>
      <c r="T21" s="74"/>
      <c r="U21" s="74">
        <v>97367</v>
      </c>
      <c r="V21" s="74">
        <f t="shared" si="5"/>
        <v>622595</v>
      </c>
      <c r="W21" s="74">
        <f t="shared" si="6"/>
        <v>117530</v>
      </c>
      <c r="X21" s="74">
        <f t="shared" si="7"/>
        <v>11938</v>
      </c>
      <c r="Y21" s="74">
        <f t="shared" si="8"/>
        <v>0</v>
      </c>
      <c r="Z21" s="74">
        <f t="shared" si="9"/>
        <v>21400</v>
      </c>
      <c r="AA21" s="74">
        <f t="shared" si="10"/>
        <v>68282</v>
      </c>
      <c r="AB21" s="75">
        <v>0</v>
      </c>
      <c r="AC21" s="74">
        <f t="shared" si="11"/>
        <v>15910</v>
      </c>
      <c r="AD21" s="74">
        <f t="shared" si="12"/>
        <v>505065</v>
      </c>
    </row>
    <row r="22" spans="1:30" s="50" customFormat="1" ht="12" customHeight="1">
      <c r="A22" s="53" t="s">
        <v>238</v>
      </c>
      <c r="B22" s="54" t="s">
        <v>308</v>
      </c>
      <c r="C22" s="53" t="s">
        <v>309</v>
      </c>
      <c r="D22" s="74">
        <f t="shared" si="1"/>
        <v>620397</v>
      </c>
      <c r="E22" s="74">
        <f t="shared" si="2"/>
        <v>15261</v>
      </c>
      <c r="F22" s="74">
        <v>0</v>
      </c>
      <c r="G22" s="74">
        <v>3217</v>
      </c>
      <c r="H22" s="74">
        <v>0</v>
      </c>
      <c r="I22" s="74">
        <v>1347</v>
      </c>
      <c r="J22" s="75">
        <v>0</v>
      </c>
      <c r="K22" s="74">
        <v>10697</v>
      </c>
      <c r="L22" s="74">
        <v>605136</v>
      </c>
      <c r="M22" s="74">
        <f t="shared" si="3"/>
        <v>99742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99742</v>
      </c>
      <c r="V22" s="74">
        <f t="shared" si="5"/>
        <v>720139</v>
      </c>
      <c r="W22" s="74">
        <f t="shared" si="6"/>
        <v>15261</v>
      </c>
      <c r="X22" s="74">
        <f t="shared" si="7"/>
        <v>0</v>
      </c>
      <c r="Y22" s="74">
        <f t="shared" si="8"/>
        <v>3217</v>
      </c>
      <c r="Z22" s="74">
        <f t="shared" si="9"/>
        <v>0</v>
      </c>
      <c r="AA22" s="74">
        <f t="shared" si="10"/>
        <v>1347</v>
      </c>
      <c r="AB22" s="75">
        <v>0</v>
      </c>
      <c r="AC22" s="74">
        <f t="shared" si="11"/>
        <v>10697</v>
      </c>
      <c r="AD22" s="74">
        <f t="shared" si="12"/>
        <v>704878</v>
      </c>
    </row>
    <row r="23" spans="1:30" s="50" customFormat="1" ht="12" customHeight="1">
      <c r="A23" s="53" t="s">
        <v>278</v>
      </c>
      <c r="B23" s="54" t="s">
        <v>310</v>
      </c>
      <c r="C23" s="53" t="s">
        <v>311</v>
      </c>
      <c r="D23" s="74">
        <f t="shared" si="1"/>
        <v>333533</v>
      </c>
      <c r="E23" s="74">
        <f t="shared" si="2"/>
        <v>22044</v>
      </c>
      <c r="F23" s="74">
        <v>11928</v>
      </c>
      <c r="G23" s="74">
        <v>4595</v>
      </c>
      <c r="H23" s="74">
        <v>0</v>
      </c>
      <c r="I23" s="74">
        <v>4617</v>
      </c>
      <c r="J23" s="75">
        <v>0</v>
      </c>
      <c r="K23" s="74">
        <v>904</v>
      </c>
      <c r="L23" s="74">
        <v>311489</v>
      </c>
      <c r="M23" s="74">
        <f t="shared" si="3"/>
        <v>62210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62210</v>
      </c>
      <c r="V23" s="74">
        <f t="shared" si="5"/>
        <v>395743</v>
      </c>
      <c r="W23" s="74">
        <f t="shared" si="6"/>
        <v>22044</v>
      </c>
      <c r="X23" s="74">
        <f t="shared" si="7"/>
        <v>11928</v>
      </c>
      <c r="Y23" s="74">
        <f t="shared" si="8"/>
        <v>4595</v>
      </c>
      <c r="Z23" s="74">
        <f t="shared" si="9"/>
        <v>0</v>
      </c>
      <c r="AA23" s="74">
        <f t="shared" si="10"/>
        <v>4617</v>
      </c>
      <c r="AB23" s="75">
        <v>0</v>
      </c>
      <c r="AC23" s="74">
        <f t="shared" si="11"/>
        <v>904</v>
      </c>
      <c r="AD23" s="74">
        <f t="shared" si="12"/>
        <v>373699</v>
      </c>
    </row>
    <row r="24" spans="1:30" s="50" customFormat="1" ht="12" customHeight="1">
      <c r="A24" s="53" t="s">
        <v>238</v>
      </c>
      <c r="B24" s="54" t="s">
        <v>312</v>
      </c>
      <c r="C24" s="53" t="s">
        <v>313</v>
      </c>
      <c r="D24" s="74">
        <f t="shared" si="1"/>
        <v>277068</v>
      </c>
      <c r="E24" s="74">
        <f t="shared" si="2"/>
        <v>13872</v>
      </c>
      <c r="F24" s="74">
        <v>0</v>
      </c>
      <c r="G24" s="74">
        <v>1681</v>
      </c>
      <c r="H24" s="74">
        <v>0</v>
      </c>
      <c r="I24" s="74">
        <v>718</v>
      </c>
      <c r="J24" s="75">
        <v>0</v>
      </c>
      <c r="K24" s="74">
        <v>11473</v>
      </c>
      <c r="L24" s="74">
        <v>263196</v>
      </c>
      <c r="M24" s="74">
        <f t="shared" si="3"/>
        <v>27581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27581</v>
      </c>
      <c r="V24" s="74">
        <f t="shared" si="5"/>
        <v>304649</v>
      </c>
      <c r="W24" s="74">
        <f t="shared" si="6"/>
        <v>13872</v>
      </c>
      <c r="X24" s="74">
        <f t="shared" si="7"/>
        <v>0</v>
      </c>
      <c r="Y24" s="74">
        <f t="shared" si="8"/>
        <v>1681</v>
      </c>
      <c r="Z24" s="74">
        <f t="shared" si="9"/>
        <v>0</v>
      </c>
      <c r="AA24" s="74">
        <f t="shared" si="10"/>
        <v>718</v>
      </c>
      <c r="AB24" s="75">
        <v>0</v>
      </c>
      <c r="AC24" s="74">
        <f t="shared" si="11"/>
        <v>11473</v>
      </c>
      <c r="AD24" s="74">
        <f t="shared" si="12"/>
        <v>290777</v>
      </c>
    </row>
    <row r="25" spans="1:30" s="50" customFormat="1" ht="12" customHeight="1">
      <c r="A25" s="53" t="s">
        <v>314</v>
      </c>
      <c r="B25" s="54" t="s">
        <v>315</v>
      </c>
      <c r="C25" s="53" t="s">
        <v>316</v>
      </c>
      <c r="D25" s="74">
        <f t="shared" si="1"/>
        <v>178529</v>
      </c>
      <c r="E25" s="74">
        <f t="shared" si="2"/>
        <v>5955</v>
      </c>
      <c r="F25" s="74">
        <v>0</v>
      </c>
      <c r="G25" s="74">
        <v>287</v>
      </c>
      <c r="H25" s="74">
        <v>0</v>
      </c>
      <c r="I25" s="74">
        <v>470</v>
      </c>
      <c r="J25" s="75">
        <v>0</v>
      </c>
      <c r="K25" s="74">
        <v>5198</v>
      </c>
      <c r="L25" s="74">
        <v>172574</v>
      </c>
      <c r="M25" s="74">
        <f t="shared" si="3"/>
        <v>12503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12503</v>
      </c>
      <c r="V25" s="74">
        <f t="shared" si="5"/>
        <v>191032</v>
      </c>
      <c r="W25" s="74">
        <f t="shared" si="6"/>
        <v>5955</v>
      </c>
      <c r="X25" s="74">
        <f t="shared" si="7"/>
        <v>0</v>
      </c>
      <c r="Y25" s="74">
        <f t="shared" si="8"/>
        <v>287</v>
      </c>
      <c r="Z25" s="74">
        <f t="shared" si="9"/>
        <v>0</v>
      </c>
      <c r="AA25" s="74">
        <f t="shared" si="10"/>
        <v>470</v>
      </c>
      <c r="AB25" s="75">
        <v>0</v>
      </c>
      <c r="AC25" s="74">
        <f t="shared" si="11"/>
        <v>5198</v>
      </c>
      <c r="AD25" s="74">
        <f t="shared" si="12"/>
        <v>185077</v>
      </c>
    </row>
    <row r="26" spans="1:30" s="50" customFormat="1" ht="12" customHeight="1">
      <c r="A26" s="53" t="s">
        <v>238</v>
      </c>
      <c r="B26" s="54" t="s">
        <v>317</v>
      </c>
      <c r="C26" s="53" t="s">
        <v>318</v>
      </c>
      <c r="D26" s="74">
        <f t="shared" si="1"/>
        <v>81777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81777</v>
      </c>
      <c r="M26" s="74">
        <f t="shared" si="3"/>
        <v>7208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7208</v>
      </c>
      <c r="V26" s="74">
        <f t="shared" si="5"/>
        <v>88985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88985</v>
      </c>
    </row>
    <row r="27" spans="1:30" s="50" customFormat="1" ht="12" customHeight="1">
      <c r="A27" s="53" t="s">
        <v>314</v>
      </c>
      <c r="B27" s="54" t="s">
        <v>319</v>
      </c>
      <c r="C27" s="53" t="s">
        <v>320</v>
      </c>
      <c r="D27" s="74">
        <f t="shared" si="1"/>
        <v>141094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141094</v>
      </c>
      <c r="M27" s="74">
        <f t="shared" si="3"/>
        <v>56031</v>
      </c>
      <c r="N27" s="74">
        <f t="shared" si="4"/>
        <v>60700</v>
      </c>
      <c r="O27" s="74">
        <v>0</v>
      </c>
      <c r="P27" s="74">
        <v>0</v>
      </c>
      <c r="Q27" s="74">
        <v>0</v>
      </c>
      <c r="R27" s="74">
        <v>60627</v>
      </c>
      <c r="S27" s="75">
        <v>0</v>
      </c>
      <c r="T27" s="74">
        <v>73</v>
      </c>
      <c r="U27" s="74">
        <v>-4669</v>
      </c>
      <c r="V27" s="74">
        <f t="shared" si="5"/>
        <v>197125</v>
      </c>
      <c r="W27" s="74">
        <f t="shared" si="6"/>
        <v>60700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60627</v>
      </c>
      <c r="AB27" s="75">
        <v>0</v>
      </c>
      <c r="AC27" s="74">
        <f t="shared" si="11"/>
        <v>73</v>
      </c>
      <c r="AD27" s="74">
        <f t="shared" si="12"/>
        <v>136425</v>
      </c>
    </row>
    <row r="28" spans="1:30" s="50" customFormat="1" ht="12" customHeight="1">
      <c r="A28" s="53" t="s">
        <v>238</v>
      </c>
      <c r="B28" s="54" t="s">
        <v>321</v>
      </c>
      <c r="C28" s="53" t="s">
        <v>322</v>
      </c>
      <c r="D28" s="74">
        <f t="shared" si="1"/>
        <v>144519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144519</v>
      </c>
      <c r="M28" s="74">
        <f t="shared" si="3"/>
        <v>56499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56499</v>
      </c>
      <c r="V28" s="74">
        <f t="shared" si="5"/>
        <v>201018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201018</v>
      </c>
    </row>
    <row r="29" spans="1:30" s="50" customFormat="1" ht="12" customHeight="1">
      <c r="A29" s="53" t="s">
        <v>238</v>
      </c>
      <c r="B29" s="54" t="s">
        <v>323</v>
      </c>
      <c r="C29" s="53" t="s">
        <v>324</v>
      </c>
      <c r="D29" s="74">
        <f t="shared" si="1"/>
        <v>217088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217088</v>
      </c>
      <c r="M29" s="74">
        <f t="shared" si="3"/>
        <v>189661</v>
      </c>
      <c r="N29" s="74">
        <f t="shared" si="4"/>
        <v>140800</v>
      </c>
      <c r="O29" s="74">
        <v>0</v>
      </c>
      <c r="P29" s="74">
        <v>0</v>
      </c>
      <c r="Q29" s="74">
        <v>140800</v>
      </c>
      <c r="R29" s="74">
        <v>0</v>
      </c>
      <c r="S29" s="75">
        <v>0</v>
      </c>
      <c r="T29" s="74">
        <v>0</v>
      </c>
      <c r="U29" s="74">
        <v>48861</v>
      </c>
      <c r="V29" s="74">
        <f t="shared" si="5"/>
        <v>406749</v>
      </c>
      <c r="W29" s="74">
        <f t="shared" si="6"/>
        <v>140800</v>
      </c>
      <c r="X29" s="74">
        <f t="shared" si="7"/>
        <v>0</v>
      </c>
      <c r="Y29" s="74">
        <f t="shared" si="8"/>
        <v>0</v>
      </c>
      <c r="Z29" s="74">
        <f t="shared" si="9"/>
        <v>140800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265949</v>
      </c>
    </row>
    <row r="30" spans="1:30" s="50" customFormat="1" ht="12" customHeight="1">
      <c r="A30" s="53" t="s">
        <v>238</v>
      </c>
      <c r="B30" s="54" t="s">
        <v>325</v>
      </c>
      <c r="C30" s="53" t="s">
        <v>326</v>
      </c>
      <c r="D30" s="74">
        <f t="shared" si="1"/>
        <v>202596</v>
      </c>
      <c r="E30" s="74">
        <f t="shared" si="2"/>
        <v>48336</v>
      </c>
      <c r="F30" s="74">
        <v>31416</v>
      </c>
      <c r="G30" s="74">
        <v>742</v>
      </c>
      <c r="H30" s="74">
        <v>0</v>
      </c>
      <c r="I30" s="74">
        <v>14234</v>
      </c>
      <c r="J30" s="75">
        <v>0</v>
      </c>
      <c r="K30" s="74">
        <v>1944</v>
      </c>
      <c r="L30" s="74">
        <v>154260</v>
      </c>
      <c r="M30" s="74">
        <f t="shared" si="3"/>
        <v>95494</v>
      </c>
      <c r="N30" s="74">
        <f t="shared" si="4"/>
        <v>63959</v>
      </c>
      <c r="O30" s="74">
        <v>0</v>
      </c>
      <c r="P30" s="74">
        <v>0</v>
      </c>
      <c r="Q30" s="74">
        <v>23300</v>
      </c>
      <c r="R30" s="74">
        <v>40378</v>
      </c>
      <c r="S30" s="75">
        <v>0</v>
      </c>
      <c r="T30" s="74">
        <v>281</v>
      </c>
      <c r="U30" s="74">
        <v>31535</v>
      </c>
      <c r="V30" s="74">
        <f t="shared" si="5"/>
        <v>298090</v>
      </c>
      <c r="W30" s="74">
        <f t="shared" si="6"/>
        <v>112295</v>
      </c>
      <c r="X30" s="74">
        <f t="shared" si="7"/>
        <v>31416</v>
      </c>
      <c r="Y30" s="74">
        <f t="shared" si="8"/>
        <v>742</v>
      </c>
      <c r="Z30" s="74">
        <f t="shared" si="9"/>
        <v>23300</v>
      </c>
      <c r="AA30" s="74">
        <f t="shared" si="10"/>
        <v>54612</v>
      </c>
      <c r="AB30" s="75">
        <v>0</v>
      </c>
      <c r="AC30" s="74">
        <f t="shared" si="11"/>
        <v>2225</v>
      </c>
      <c r="AD30" s="74">
        <f t="shared" si="12"/>
        <v>185795</v>
      </c>
    </row>
    <row r="31" spans="1:30" s="50" customFormat="1" ht="12" customHeight="1">
      <c r="A31" s="53" t="s">
        <v>238</v>
      </c>
      <c r="B31" s="54" t="s">
        <v>327</v>
      </c>
      <c r="C31" s="53" t="s">
        <v>328</v>
      </c>
      <c r="D31" s="74">
        <f t="shared" si="1"/>
        <v>108196</v>
      </c>
      <c r="E31" s="74">
        <f t="shared" si="2"/>
        <v>93269</v>
      </c>
      <c r="F31" s="74">
        <v>0</v>
      </c>
      <c r="G31" s="74">
        <v>0</v>
      </c>
      <c r="H31" s="74">
        <v>0</v>
      </c>
      <c r="I31" s="74">
        <v>93269</v>
      </c>
      <c r="J31" s="75">
        <v>749081</v>
      </c>
      <c r="K31" s="74">
        <v>0</v>
      </c>
      <c r="L31" s="74">
        <v>14927</v>
      </c>
      <c r="M31" s="74">
        <f t="shared" si="3"/>
        <v>80290</v>
      </c>
      <c r="N31" s="74">
        <f t="shared" si="4"/>
        <v>70816</v>
      </c>
      <c r="O31" s="74">
        <v>0</v>
      </c>
      <c r="P31" s="74">
        <v>0</v>
      </c>
      <c r="Q31" s="74">
        <v>0</v>
      </c>
      <c r="R31" s="74">
        <v>70816</v>
      </c>
      <c r="S31" s="75">
        <v>437810</v>
      </c>
      <c r="T31" s="74">
        <v>0</v>
      </c>
      <c r="U31" s="74">
        <v>9474</v>
      </c>
      <c r="V31" s="74">
        <f t="shared" si="5"/>
        <v>188486</v>
      </c>
      <c r="W31" s="74">
        <f t="shared" si="6"/>
        <v>164085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164085</v>
      </c>
      <c r="AB31" s="75">
        <f aca="true" t="shared" si="13" ref="AB31:AB38">+SUM(J31,S31)</f>
        <v>1186891</v>
      </c>
      <c r="AC31" s="74">
        <f t="shared" si="11"/>
        <v>0</v>
      </c>
      <c r="AD31" s="74">
        <f t="shared" si="12"/>
        <v>24401</v>
      </c>
    </row>
    <row r="32" spans="1:30" s="50" customFormat="1" ht="12" customHeight="1">
      <c r="A32" s="53" t="s">
        <v>238</v>
      </c>
      <c r="B32" s="54" t="s">
        <v>329</v>
      </c>
      <c r="C32" s="53" t="s">
        <v>330</v>
      </c>
      <c r="D32" s="74">
        <f t="shared" si="1"/>
        <v>50618</v>
      </c>
      <c r="E32" s="74">
        <f t="shared" si="2"/>
        <v>29341</v>
      </c>
      <c r="F32" s="74">
        <v>0</v>
      </c>
      <c r="G32" s="74">
        <v>0</v>
      </c>
      <c r="H32" s="74">
        <v>0</v>
      </c>
      <c r="I32" s="74">
        <v>29186</v>
      </c>
      <c r="J32" s="75">
        <v>91733</v>
      </c>
      <c r="K32" s="74">
        <v>155</v>
      </c>
      <c r="L32" s="74">
        <v>21277</v>
      </c>
      <c r="M32" s="74">
        <f t="shared" si="3"/>
        <v>96513</v>
      </c>
      <c r="N32" s="74">
        <f t="shared" si="4"/>
        <v>61647</v>
      </c>
      <c r="O32" s="74">
        <v>0</v>
      </c>
      <c r="P32" s="74">
        <v>0</v>
      </c>
      <c r="Q32" s="74">
        <v>0</v>
      </c>
      <c r="R32" s="74">
        <v>61636</v>
      </c>
      <c r="S32" s="75">
        <v>9791</v>
      </c>
      <c r="T32" s="74">
        <v>11</v>
      </c>
      <c r="U32" s="74">
        <v>34866</v>
      </c>
      <c r="V32" s="74">
        <f t="shared" si="5"/>
        <v>147131</v>
      </c>
      <c r="W32" s="74">
        <f t="shared" si="6"/>
        <v>90988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90822</v>
      </c>
      <c r="AB32" s="75">
        <f t="shared" si="13"/>
        <v>101524</v>
      </c>
      <c r="AC32" s="74">
        <f t="shared" si="11"/>
        <v>166</v>
      </c>
      <c r="AD32" s="74">
        <f t="shared" si="12"/>
        <v>56143</v>
      </c>
    </row>
    <row r="33" spans="1:30" s="50" customFormat="1" ht="12" customHeight="1">
      <c r="A33" s="53" t="s">
        <v>238</v>
      </c>
      <c r="B33" s="54" t="s">
        <v>331</v>
      </c>
      <c r="C33" s="53" t="s">
        <v>332</v>
      </c>
      <c r="D33" s="74">
        <f t="shared" si="1"/>
        <v>25289</v>
      </c>
      <c r="E33" s="74">
        <f t="shared" si="2"/>
        <v>9137</v>
      </c>
      <c r="F33" s="74">
        <v>0</v>
      </c>
      <c r="G33" s="74">
        <v>0</v>
      </c>
      <c r="H33" s="74">
        <v>0</v>
      </c>
      <c r="I33" s="74">
        <v>9130</v>
      </c>
      <c r="J33" s="75">
        <v>168657</v>
      </c>
      <c r="K33" s="74">
        <v>7</v>
      </c>
      <c r="L33" s="74">
        <v>16152</v>
      </c>
      <c r="M33" s="74">
        <f t="shared" si="3"/>
        <v>24528</v>
      </c>
      <c r="N33" s="74">
        <f t="shared" si="4"/>
        <v>19286</v>
      </c>
      <c r="O33" s="74">
        <v>0</v>
      </c>
      <c r="P33" s="74">
        <v>0</v>
      </c>
      <c r="Q33" s="74">
        <v>0</v>
      </c>
      <c r="R33" s="74">
        <v>19284</v>
      </c>
      <c r="S33" s="75">
        <v>248899</v>
      </c>
      <c r="T33" s="74">
        <v>2</v>
      </c>
      <c r="U33" s="74">
        <v>5242</v>
      </c>
      <c r="V33" s="74">
        <f t="shared" si="5"/>
        <v>49817</v>
      </c>
      <c r="W33" s="74">
        <f t="shared" si="6"/>
        <v>28423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28414</v>
      </c>
      <c r="AB33" s="75">
        <f t="shared" si="13"/>
        <v>417556</v>
      </c>
      <c r="AC33" s="74">
        <f t="shared" si="11"/>
        <v>9</v>
      </c>
      <c r="AD33" s="74">
        <f t="shared" si="12"/>
        <v>21394</v>
      </c>
    </row>
    <row r="34" spans="1:30" s="50" customFormat="1" ht="12" customHeight="1">
      <c r="A34" s="53" t="s">
        <v>238</v>
      </c>
      <c r="B34" s="54" t="s">
        <v>333</v>
      </c>
      <c r="C34" s="53" t="s">
        <v>334</v>
      </c>
      <c r="D34" s="74">
        <f t="shared" si="1"/>
        <v>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0</v>
      </c>
      <c r="M34" s="74">
        <f t="shared" si="3"/>
        <v>27918</v>
      </c>
      <c r="N34" s="74">
        <f t="shared" si="4"/>
        <v>3784</v>
      </c>
      <c r="O34" s="74">
        <v>0</v>
      </c>
      <c r="P34" s="74">
        <v>0</v>
      </c>
      <c r="Q34" s="74">
        <v>0</v>
      </c>
      <c r="R34" s="74">
        <v>3449</v>
      </c>
      <c r="S34" s="75">
        <v>80289</v>
      </c>
      <c r="T34" s="74">
        <v>335</v>
      </c>
      <c r="U34" s="74">
        <v>24134</v>
      </c>
      <c r="V34" s="74">
        <f t="shared" si="5"/>
        <v>27918</v>
      </c>
      <c r="W34" s="74">
        <f t="shared" si="6"/>
        <v>3784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3449</v>
      </c>
      <c r="AB34" s="75">
        <f t="shared" si="13"/>
        <v>80289</v>
      </c>
      <c r="AC34" s="74">
        <f t="shared" si="11"/>
        <v>335</v>
      </c>
      <c r="AD34" s="74">
        <f t="shared" si="12"/>
        <v>24134</v>
      </c>
    </row>
    <row r="35" spans="1:30" s="50" customFormat="1" ht="12" customHeight="1">
      <c r="A35" s="53" t="s">
        <v>238</v>
      </c>
      <c r="B35" s="54" t="s">
        <v>335</v>
      </c>
      <c r="C35" s="53" t="s">
        <v>336</v>
      </c>
      <c r="D35" s="74">
        <f t="shared" si="1"/>
        <v>13957</v>
      </c>
      <c r="E35" s="74">
        <f t="shared" si="2"/>
        <v>13957</v>
      </c>
      <c r="F35" s="74">
        <v>0</v>
      </c>
      <c r="G35" s="74">
        <v>0</v>
      </c>
      <c r="H35" s="74">
        <v>0</v>
      </c>
      <c r="I35" s="74">
        <v>9048</v>
      </c>
      <c r="J35" s="75">
        <v>205922</v>
      </c>
      <c r="K35" s="74">
        <v>4909</v>
      </c>
      <c r="L35" s="74"/>
      <c r="M35" s="74">
        <f t="shared" si="3"/>
        <v>2228</v>
      </c>
      <c r="N35" s="74">
        <f t="shared" si="4"/>
        <v>2228</v>
      </c>
      <c r="O35" s="74">
        <v>0</v>
      </c>
      <c r="P35" s="74">
        <v>0</v>
      </c>
      <c r="Q35" s="74">
        <v>0</v>
      </c>
      <c r="R35" s="74">
        <v>2228</v>
      </c>
      <c r="S35" s="75">
        <v>97080</v>
      </c>
      <c r="T35" s="74">
        <v>0</v>
      </c>
      <c r="U35" s="74"/>
      <c r="V35" s="74">
        <f t="shared" si="5"/>
        <v>16185</v>
      </c>
      <c r="W35" s="74">
        <f t="shared" si="6"/>
        <v>16185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11276</v>
      </c>
      <c r="AB35" s="75">
        <f t="shared" si="13"/>
        <v>303002</v>
      </c>
      <c r="AC35" s="74">
        <f t="shared" si="11"/>
        <v>4909</v>
      </c>
      <c r="AD35" s="74">
        <f t="shared" si="12"/>
        <v>0</v>
      </c>
    </row>
    <row r="36" spans="1:30" s="50" customFormat="1" ht="12" customHeight="1">
      <c r="A36" s="53" t="s">
        <v>238</v>
      </c>
      <c r="B36" s="54" t="s">
        <v>337</v>
      </c>
      <c r="C36" s="53" t="s">
        <v>338</v>
      </c>
      <c r="D36" s="74">
        <f t="shared" si="1"/>
        <v>10522</v>
      </c>
      <c r="E36" s="74">
        <f t="shared" si="2"/>
        <v>10522</v>
      </c>
      <c r="F36" s="74">
        <v>0</v>
      </c>
      <c r="G36" s="74">
        <v>0</v>
      </c>
      <c r="H36" s="74">
        <v>0</v>
      </c>
      <c r="I36" s="74">
        <v>6048</v>
      </c>
      <c r="J36" s="75">
        <v>253435</v>
      </c>
      <c r="K36" s="74">
        <v>4474</v>
      </c>
      <c r="L36" s="74">
        <v>0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0</v>
      </c>
      <c r="V36" s="74">
        <f t="shared" si="5"/>
        <v>10522</v>
      </c>
      <c r="W36" s="74">
        <f t="shared" si="6"/>
        <v>10522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6048</v>
      </c>
      <c r="AB36" s="75">
        <f t="shared" si="13"/>
        <v>253435</v>
      </c>
      <c r="AC36" s="74">
        <f t="shared" si="11"/>
        <v>4474</v>
      </c>
      <c r="AD36" s="74">
        <f t="shared" si="12"/>
        <v>0</v>
      </c>
    </row>
    <row r="37" spans="1:30" s="50" customFormat="1" ht="12" customHeight="1">
      <c r="A37" s="53" t="s">
        <v>238</v>
      </c>
      <c r="B37" s="54" t="s">
        <v>339</v>
      </c>
      <c r="C37" s="53" t="s">
        <v>340</v>
      </c>
      <c r="D37" s="74">
        <f t="shared" si="1"/>
        <v>105927</v>
      </c>
      <c r="E37" s="74">
        <f t="shared" si="2"/>
        <v>109047</v>
      </c>
      <c r="F37" s="74">
        <v>0</v>
      </c>
      <c r="G37" s="74">
        <v>0</v>
      </c>
      <c r="H37" s="74">
        <v>0</v>
      </c>
      <c r="I37" s="74">
        <v>108406</v>
      </c>
      <c r="J37" s="75">
        <v>364610</v>
      </c>
      <c r="K37" s="74">
        <v>641</v>
      </c>
      <c r="L37" s="74">
        <v>-3120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105927</v>
      </c>
      <c r="W37" s="74">
        <f t="shared" si="6"/>
        <v>109047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108406</v>
      </c>
      <c r="AB37" s="75">
        <f t="shared" si="13"/>
        <v>364610</v>
      </c>
      <c r="AC37" s="74">
        <f t="shared" si="11"/>
        <v>641</v>
      </c>
      <c r="AD37" s="74">
        <f t="shared" si="12"/>
        <v>-3120</v>
      </c>
    </row>
    <row r="38" spans="1:30" s="50" customFormat="1" ht="12" customHeight="1">
      <c r="A38" s="53" t="s">
        <v>238</v>
      </c>
      <c r="B38" s="54" t="s">
        <v>341</v>
      </c>
      <c r="C38" s="53" t="s">
        <v>342</v>
      </c>
      <c r="D38" s="74">
        <f t="shared" si="1"/>
        <v>153111</v>
      </c>
      <c r="E38" s="74">
        <f t="shared" si="2"/>
        <v>153111</v>
      </c>
      <c r="F38" s="74">
        <v>0</v>
      </c>
      <c r="G38" s="74">
        <v>0</v>
      </c>
      <c r="H38" s="74">
        <v>48800</v>
      </c>
      <c r="I38" s="74">
        <v>11909</v>
      </c>
      <c r="J38" s="75">
        <v>789329</v>
      </c>
      <c r="K38" s="74">
        <v>92402</v>
      </c>
      <c r="L38" s="74">
        <v>0</v>
      </c>
      <c r="M38" s="74">
        <f t="shared" si="3"/>
        <v>116417</v>
      </c>
      <c r="N38" s="74">
        <f t="shared" si="4"/>
        <v>116417</v>
      </c>
      <c r="O38" s="74">
        <v>0</v>
      </c>
      <c r="P38" s="74">
        <v>0</v>
      </c>
      <c r="Q38" s="74">
        <v>0</v>
      </c>
      <c r="R38" s="74">
        <v>83649</v>
      </c>
      <c r="S38" s="75">
        <v>137011</v>
      </c>
      <c r="T38" s="74">
        <v>32768</v>
      </c>
      <c r="U38" s="74">
        <v>0</v>
      </c>
      <c r="V38" s="74">
        <f t="shared" si="5"/>
        <v>269528</v>
      </c>
      <c r="W38" s="74">
        <f t="shared" si="6"/>
        <v>269528</v>
      </c>
      <c r="X38" s="74">
        <f t="shared" si="7"/>
        <v>0</v>
      </c>
      <c r="Y38" s="74">
        <f t="shared" si="8"/>
        <v>0</v>
      </c>
      <c r="Z38" s="74">
        <f t="shared" si="9"/>
        <v>48800</v>
      </c>
      <c r="AA38" s="74">
        <f t="shared" si="10"/>
        <v>95558</v>
      </c>
      <c r="AB38" s="75">
        <f t="shared" si="13"/>
        <v>926340</v>
      </c>
      <c r="AC38" s="74">
        <f t="shared" si="11"/>
        <v>125170</v>
      </c>
      <c r="AD38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343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344</v>
      </c>
      <c r="B2" s="148" t="s">
        <v>345</v>
      </c>
      <c r="C2" s="154" t="s">
        <v>346</v>
      </c>
      <c r="D2" s="132" t="s">
        <v>347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348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349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4" t="s">
        <v>350</v>
      </c>
      <c r="E3" s="80"/>
      <c r="F3" s="80"/>
      <c r="G3" s="80"/>
      <c r="H3" s="80"/>
      <c r="I3" s="80"/>
      <c r="J3" s="80"/>
      <c r="K3" s="85"/>
      <c r="L3" s="81" t="s">
        <v>351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352</v>
      </c>
      <c r="AE3" s="90" t="s">
        <v>353</v>
      </c>
      <c r="AF3" s="134" t="s">
        <v>350</v>
      </c>
      <c r="AG3" s="80"/>
      <c r="AH3" s="80"/>
      <c r="AI3" s="80"/>
      <c r="AJ3" s="80"/>
      <c r="AK3" s="80"/>
      <c r="AL3" s="80"/>
      <c r="AM3" s="85"/>
      <c r="AN3" s="81" t="s">
        <v>351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352</v>
      </c>
      <c r="BG3" s="90" t="s">
        <v>353</v>
      </c>
      <c r="BH3" s="134" t="s">
        <v>350</v>
      </c>
      <c r="BI3" s="80"/>
      <c r="BJ3" s="80"/>
      <c r="BK3" s="80"/>
      <c r="BL3" s="80"/>
      <c r="BM3" s="80"/>
      <c r="BN3" s="80"/>
      <c r="BO3" s="85"/>
      <c r="BP3" s="81" t="s">
        <v>351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352</v>
      </c>
      <c r="CI3" s="90" t="s">
        <v>353</v>
      </c>
    </row>
    <row r="4" spans="1:87" s="45" customFormat="1" ht="13.5" customHeight="1">
      <c r="A4" s="149"/>
      <c r="B4" s="149"/>
      <c r="C4" s="155"/>
      <c r="D4" s="90" t="s">
        <v>353</v>
      </c>
      <c r="E4" s="95" t="s">
        <v>354</v>
      </c>
      <c r="F4" s="89"/>
      <c r="G4" s="93"/>
      <c r="H4" s="80"/>
      <c r="I4" s="94"/>
      <c r="J4" s="135" t="s">
        <v>355</v>
      </c>
      <c r="K4" s="146" t="s">
        <v>356</v>
      </c>
      <c r="L4" s="90" t="s">
        <v>353</v>
      </c>
      <c r="M4" s="134" t="s">
        <v>357</v>
      </c>
      <c r="N4" s="87"/>
      <c r="O4" s="87"/>
      <c r="P4" s="87"/>
      <c r="Q4" s="88"/>
      <c r="R4" s="134" t="s">
        <v>358</v>
      </c>
      <c r="S4" s="80"/>
      <c r="T4" s="80"/>
      <c r="U4" s="94"/>
      <c r="V4" s="95" t="s">
        <v>359</v>
      </c>
      <c r="W4" s="134" t="s">
        <v>360</v>
      </c>
      <c r="X4" s="86"/>
      <c r="Y4" s="87"/>
      <c r="Z4" s="87"/>
      <c r="AA4" s="88"/>
      <c r="AB4" s="95" t="s">
        <v>361</v>
      </c>
      <c r="AC4" s="95" t="s">
        <v>362</v>
      </c>
      <c r="AD4" s="90"/>
      <c r="AE4" s="90"/>
      <c r="AF4" s="90" t="s">
        <v>353</v>
      </c>
      <c r="AG4" s="95" t="s">
        <v>354</v>
      </c>
      <c r="AH4" s="89"/>
      <c r="AI4" s="93"/>
      <c r="AJ4" s="80"/>
      <c r="AK4" s="94"/>
      <c r="AL4" s="135" t="s">
        <v>355</v>
      </c>
      <c r="AM4" s="146" t="s">
        <v>356</v>
      </c>
      <c r="AN4" s="90" t="s">
        <v>353</v>
      </c>
      <c r="AO4" s="134" t="s">
        <v>357</v>
      </c>
      <c r="AP4" s="87"/>
      <c r="AQ4" s="87"/>
      <c r="AR4" s="87"/>
      <c r="AS4" s="88"/>
      <c r="AT4" s="134" t="s">
        <v>358</v>
      </c>
      <c r="AU4" s="80"/>
      <c r="AV4" s="80"/>
      <c r="AW4" s="94"/>
      <c r="AX4" s="95" t="s">
        <v>359</v>
      </c>
      <c r="AY4" s="134" t="s">
        <v>360</v>
      </c>
      <c r="AZ4" s="96"/>
      <c r="BA4" s="96"/>
      <c r="BB4" s="97"/>
      <c r="BC4" s="88"/>
      <c r="BD4" s="95" t="s">
        <v>361</v>
      </c>
      <c r="BE4" s="95" t="s">
        <v>362</v>
      </c>
      <c r="BF4" s="90"/>
      <c r="BG4" s="90"/>
      <c r="BH4" s="90" t="s">
        <v>353</v>
      </c>
      <c r="BI4" s="95" t="s">
        <v>354</v>
      </c>
      <c r="BJ4" s="89"/>
      <c r="BK4" s="93"/>
      <c r="BL4" s="80"/>
      <c r="BM4" s="94"/>
      <c r="BN4" s="135" t="s">
        <v>355</v>
      </c>
      <c r="BO4" s="146" t="s">
        <v>356</v>
      </c>
      <c r="BP4" s="90" t="s">
        <v>353</v>
      </c>
      <c r="BQ4" s="134" t="s">
        <v>357</v>
      </c>
      <c r="BR4" s="87"/>
      <c r="BS4" s="87"/>
      <c r="BT4" s="87"/>
      <c r="BU4" s="88"/>
      <c r="BV4" s="134" t="s">
        <v>358</v>
      </c>
      <c r="BW4" s="80"/>
      <c r="BX4" s="80"/>
      <c r="BY4" s="94"/>
      <c r="BZ4" s="95" t="s">
        <v>359</v>
      </c>
      <c r="CA4" s="134" t="s">
        <v>360</v>
      </c>
      <c r="CB4" s="87"/>
      <c r="CC4" s="87"/>
      <c r="CD4" s="87"/>
      <c r="CE4" s="88"/>
      <c r="CF4" s="95" t="s">
        <v>361</v>
      </c>
      <c r="CG4" s="95" t="s">
        <v>362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353</v>
      </c>
      <c r="F5" s="135" t="s">
        <v>363</v>
      </c>
      <c r="G5" s="135" t="s">
        <v>364</v>
      </c>
      <c r="H5" s="135" t="s">
        <v>365</v>
      </c>
      <c r="I5" s="135" t="s">
        <v>352</v>
      </c>
      <c r="J5" s="98"/>
      <c r="K5" s="147"/>
      <c r="L5" s="90"/>
      <c r="M5" s="90" t="s">
        <v>353</v>
      </c>
      <c r="N5" s="90" t="s">
        <v>366</v>
      </c>
      <c r="O5" s="90" t="s">
        <v>367</v>
      </c>
      <c r="P5" s="90" t="s">
        <v>368</v>
      </c>
      <c r="Q5" s="90" t="s">
        <v>369</v>
      </c>
      <c r="R5" s="90" t="s">
        <v>353</v>
      </c>
      <c r="S5" s="95" t="s">
        <v>370</v>
      </c>
      <c r="T5" s="95" t="s">
        <v>371</v>
      </c>
      <c r="U5" s="95" t="s">
        <v>372</v>
      </c>
      <c r="V5" s="90"/>
      <c r="W5" s="90" t="s">
        <v>353</v>
      </c>
      <c r="X5" s="95" t="s">
        <v>370</v>
      </c>
      <c r="Y5" s="95" t="s">
        <v>371</v>
      </c>
      <c r="Z5" s="95" t="s">
        <v>372</v>
      </c>
      <c r="AA5" s="95" t="s">
        <v>352</v>
      </c>
      <c r="AB5" s="90"/>
      <c r="AC5" s="90"/>
      <c r="AD5" s="90"/>
      <c r="AE5" s="90"/>
      <c r="AF5" s="90"/>
      <c r="AG5" s="90" t="s">
        <v>353</v>
      </c>
      <c r="AH5" s="135" t="s">
        <v>363</v>
      </c>
      <c r="AI5" s="135" t="s">
        <v>364</v>
      </c>
      <c r="AJ5" s="135" t="s">
        <v>365</v>
      </c>
      <c r="AK5" s="135" t="s">
        <v>352</v>
      </c>
      <c r="AL5" s="98"/>
      <c r="AM5" s="147"/>
      <c r="AN5" s="90"/>
      <c r="AO5" s="90" t="s">
        <v>353</v>
      </c>
      <c r="AP5" s="90" t="s">
        <v>366</v>
      </c>
      <c r="AQ5" s="90" t="s">
        <v>367</v>
      </c>
      <c r="AR5" s="90" t="s">
        <v>368</v>
      </c>
      <c r="AS5" s="90" t="s">
        <v>369</v>
      </c>
      <c r="AT5" s="90" t="s">
        <v>353</v>
      </c>
      <c r="AU5" s="95" t="s">
        <v>370</v>
      </c>
      <c r="AV5" s="95" t="s">
        <v>371</v>
      </c>
      <c r="AW5" s="95" t="s">
        <v>372</v>
      </c>
      <c r="AX5" s="90"/>
      <c r="AY5" s="90" t="s">
        <v>353</v>
      </c>
      <c r="AZ5" s="95" t="s">
        <v>370</v>
      </c>
      <c r="BA5" s="95" t="s">
        <v>371</v>
      </c>
      <c r="BB5" s="95" t="s">
        <v>372</v>
      </c>
      <c r="BC5" s="95" t="s">
        <v>352</v>
      </c>
      <c r="BD5" s="90"/>
      <c r="BE5" s="90"/>
      <c r="BF5" s="90"/>
      <c r="BG5" s="90"/>
      <c r="BH5" s="90"/>
      <c r="BI5" s="90" t="s">
        <v>353</v>
      </c>
      <c r="BJ5" s="135" t="s">
        <v>363</v>
      </c>
      <c r="BK5" s="135" t="s">
        <v>364</v>
      </c>
      <c r="BL5" s="135" t="s">
        <v>365</v>
      </c>
      <c r="BM5" s="135" t="s">
        <v>352</v>
      </c>
      <c r="BN5" s="98"/>
      <c r="BO5" s="147"/>
      <c r="BP5" s="90"/>
      <c r="BQ5" s="90" t="s">
        <v>353</v>
      </c>
      <c r="BR5" s="90" t="s">
        <v>366</v>
      </c>
      <c r="BS5" s="90" t="s">
        <v>367</v>
      </c>
      <c r="BT5" s="90" t="s">
        <v>368</v>
      </c>
      <c r="BU5" s="90" t="s">
        <v>369</v>
      </c>
      <c r="BV5" s="90" t="s">
        <v>353</v>
      </c>
      <c r="BW5" s="95" t="s">
        <v>370</v>
      </c>
      <c r="BX5" s="95" t="s">
        <v>371</v>
      </c>
      <c r="BY5" s="95" t="s">
        <v>372</v>
      </c>
      <c r="BZ5" s="90"/>
      <c r="CA5" s="90" t="s">
        <v>353</v>
      </c>
      <c r="CB5" s="95" t="s">
        <v>370</v>
      </c>
      <c r="CC5" s="95" t="s">
        <v>371</v>
      </c>
      <c r="CD5" s="95" t="s">
        <v>372</v>
      </c>
      <c r="CE5" s="95" t="s">
        <v>352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373</v>
      </c>
      <c r="E6" s="101" t="s">
        <v>373</v>
      </c>
      <c r="F6" s="102" t="s">
        <v>373</v>
      </c>
      <c r="G6" s="102" t="s">
        <v>373</v>
      </c>
      <c r="H6" s="102" t="s">
        <v>373</v>
      </c>
      <c r="I6" s="102" t="s">
        <v>373</v>
      </c>
      <c r="J6" s="102" t="s">
        <v>373</v>
      </c>
      <c r="K6" s="102" t="s">
        <v>373</v>
      </c>
      <c r="L6" s="101" t="s">
        <v>373</v>
      </c>
      <c r="M6" s="101" t="s">
        <v>373</v>
      </c>
      <c r="N6" s="101" t="s">
        <v>373</v>
      </c>
      <c r="O6" s="101" t="s">
        <v>373</v>
      </c>
      <c r="P6" s="101" t="s">
        <v>373</v>
      </c>
      <c r="Q6" s="101" t="s">
        <v>373</v>
      </c>
      <c r="R6" s="101" t="s">
        <v>373</v>
      </c>
      <c r="S6" s="101" t="s">
        <v>373</v>
      </c>
      <c r="T6" s="101" t="s">
        <v>373</v>
      </c>
      <c r="U6" s="101" t="s">
        <v>373</v>
      </c>
      <c r="V6" s="101" t="s">
        <v>373</v>
      </c>
      <c r="W6" s="101" t="s">
        <v>373</v>
      </c>
      <c r="X6" s="101" t="s">
        <v>373</v>
      </c>
      <c r="Y6" s="101" t="s">
        <v>373</v>
      </c>
      <c r="Z6" s="101" t="s">
        <v>373</v>
      </c>
      <c r="AA6" s="101" t="s">
        <v>373</v>
      </c>
      <c r="AB6" s="101" t="s">
        <v>373</v>
      </c>
      <c r="AC6" s="101" t="s">
        <v>373</v>
      </c>
      <c r="AD6" s="101" t="s">
        <v>373</v>
      </c>
      <c r="AE6" s="101" t="s">
        <v>373</v>
      </c>
      <c r="AF6" s="101" t="s">
        <v>373</v>
      </c>
      <c r="AG6" s="101" t="s">
        <v>373</v>
      </c>
      <c r="AH6" s="102" t="s">
        <v>373</v>
      </c>
      <c r="AI6" s="102" t="s">
        <v>373</v>
      </c>
      <c r="AJ6" s="102" t="s">
        <v>373</v>
      </c>
      <c r="AK6" s="102" t="s">
        <v>373</v>
      </c>
      <c r="AL6" s="102" t="s">
        <v>373</v>
      </c>
      <c r="AM6" s="102" t="s">
        <v>373</v>
      </c>
      <c r="AN6" s="101" t="s">
        <v>373</v>
      </c>
      <c r="AO6" s="101" t="s">
        <v>373</v>
      </c>
      <c r="AP6" s="101" t="s">
        <v>373</v>
      </c>
      <c r="AQ6" s="101" t="s">
        <v>373</v>
      </c>
      <c r="AR6" s="101" t="s">
        <v>373</v>
      </c>
      <c r="AS6" s="101" t="s">
        <v>373</v>
      </c>
      <c r="AT6" s="101" t="s">
        <v>373</v>
      </c>
      <c r="AU6" s="101" t="s">
        <v>373</v>
      </c>
      <c r="AV6" s="101" t="s">
        <v>373</v>
      </c>
      <c r="AW6" s="101" t="s">
        <v>373</v>
      </c>
      <c r="AX6" s="101" t="s">
        <v>373</v>
      </c>
      <c r="AY6" s="101" t="s">
        <v>373</v>
      </c>
      <c r="AZ6" s="101" t="s">
        <v>373</v>
      </c>
      <c r="BA6" s="101" t="s">
        <v>373</v>
      </c>
      <c r="BB6" s="101" t="s">
        <v>373</v>
      </c>
      <c r="BC6" s="101" t="s">
        <v>373</v>
      </c>
      <c r="BD6" s="101" t="s">
        <v>373</v>
      </c>
      <c r="BE6" s="101" t="s">
        <v>373</v>
      </c>
      <c r="BF6" s="101" t="s">
        <v>373</v>
      </c>
      <c r="BG6" s="101" t="s">
        <v>373</v>
      </c>
      <c r="BH6" s="101" t="s">
        <v>373</v>
      </c>
      <c r="BI6" s="101" t="s">
        <v>373</v>
      </c>
      <c r="BJ6" s="102" t="s">
        <v>373</v>
      </c>
      <c r="BK6" s="102" t="s">
        <v>373</v>
      </c>
      <c r="BL6" s="102" t="s">
        <v>373</v>
      </c>
      <c r="BM6" s="102" t="s">
        <v>373</v>
      </c>
      <c r="BN6" s="102" t="s">
        <v>373</v>
      </c>
      <c r="BO6" s="102" t="s">
        <v>373</v>
      </c>
      <c r="BP6" s="101" t="s">
        <v>373</v>
      </c>
      <c r="BQ6" s="101" t="s">
        <v>373</v>
      </c>
      <c r="BR6" s="102" t="s">
        <v>373</v>
      </c>
      <c r="BS6" s="102" t="s">
        <v>373</v>
      </c>
      <c r="BT6" s="102" t="s">
        <v>373</v>
      </c>
      <c r="BU6" s="102" t="s">
        <v>373</v>
      </c>
      <c r="BV6" s="101" t="s">
        <v>373</v>
      </c>
      <c r="BW6" s="101" t="s">
        <v>373</v>
      </c>
      <c r="BX6" s="101" t="s">
        <v>373</v>
      </c>
      <c r="BY6" s="101" t="s">
        <v>373</v>
      </c>
      <c r="BZ6" s="101" t="s">
        <v>373</v>
      </c>
      <c r="CA6" s="101" t="s">
        <v>373</v>
      </c>
      <c r="CB6" s="101" t="s">
        <v>373</v>
      </c>
      <c r="CC6" s="101" t="s">
        <v>373</v>
      </c>
      <c r="CD6" s="101" t="s">
        <v>373</v>
      </c>
      <c r="CE6" s="101" t="s">
        <v>373</v>
      </c>
      <c r="CF6" s="101" t="s">
        <v>373</v>
      </c>
      <c r="CG6" s="101" t="s">
        <v>373</v>
      </c>
      <c r="CH6" s="101" t="s">
        <v>373</v>
      </c>
      <c r="CI6" s="101" t="s">
        <v>373</v>
      </c>
    </row>
    <row r="7" spans="1:87" s="50" customFormat="1" ht="12" customHeight="1">
      <c r="A7" s="48" t="s">
        <v>374</v>
      </c>
      <c r="B7" s="63" t="s">
        <v>375</v>
      </c>
      <c r="C7" s="48" t="s">
        <v>353</v>
      </c>
      <c r="D7" s="70">
        <f aca="true" t="shared" si="0" ref="D7:AI7">SUM(D8:D38)</f>
        <v>1386079</v>
      </c>
      <c r="E7" s="70">
        <f t="shared" si="0"/>
        <v>1188499</v>
      </c>
      <c r="F7" s="70">
        <f t="shared" si="0"/>
        <v>35816</v>
      </c>
      <c r="G7" s="70">
        <f t="shared" si="0"/>
        <v>298311</v>
      </c>
      <c r="H7" s="70">
        <f t="shared" si="0"/>
        <v>583253</v>
      </c>
      <c r="I7" s="70">
        <f t="shared" si="0"/>
        <v>271119</v>
      </c>
      <c r="J7" s="70">
        <f t="shared" si="0"/>
        <v>197580</v>
      </c>
      <c r="K7" s="70">
        <f t="shared" si="0"/>
        <v>88277</v>
      </c>
      <c r="L7" s="70">
        <f t="shared" si="0"/>
        <v>34415125</v>
      </c>
      <c r="M7" s="70">
        <f t="shared" si="0"/>
        <v>8798345</v>
      </c>
      <c r="N7" s="70">
        <f t="shared" si="0"/>
        <v>2251508</v>
      </c>
      <c r="O7" s="70">
        <f t="shared" si="0"/>
        <v>5371140</v>
      </c>
      <c r="P7" s="70">
        <f t="shared" si="0"/>
        <v>961689</v>
      </c>
      <c r="Q7" s="70">
        <f t="shared" si="0"/>
        <v>214008</v>
      </c>
      <c r="R7" s="70">
        <f t="shared" si="0"/>
        <v>7520244</v>
      </c>
      <c r="S7" s="70">
        <f t="shared" si="0"/>
        <v>504265</v>
      </c>
      <c r="T7" s="70">
        <f t="shared" si="0"/>
        <v>6514191</v>
      </c>
      <c r="U7" s="70">
        <f t="shared" si="0"/>
        <v>501788</v>
      </c>
      <c r="V7" s="70">
        <f t="shared" si="0"/>
        <v>207247</v>
      </c>
      <c r="W7" s="70">
        <f t="shared" si="0"/>
        <v>17880121</v>
      </c>
      <c r="X7" s="70">
        <f t="shared" si="0"/>
        <v>6604777</v>
      </c>
      <c r="Y7" s="70">
        <f t="shared" si="0"/>
        <v>10284412</v>
      </c>
      <c r="Z7" s="70">
        <f t="shared" si="0"/>
        <v>596885</v>
      </c>
      <c r="AA7" s="70">
        <f t="shared" si="0"/>
        <v>394047</v>
      </c>
      <c r="AB7" s="70">
        <f t="shared" si="0"/>
        <v>2534490</v>
      </c>
      <c r="AC7" s="70">
        <f t="shared" si="0"/>
        <v>9168</v>
      </c>
      <c r="AD7" s="70">
        <f t="shared" si="0"/>
        <v>1285017</v>
      </c>
      <c r="AE7" s="70">
        <f t="shared" si="0"/>
        <v>37086221</v>
      </c>
      <c r="AF7" s="70">
        <f t="shared" si="0"/>
        <v>2288886</v>
      </c>
      <c r="AG7" s="70">
        <f t="shared" si="0"/>
        <v>2238815</v>
      </c>
      <c r="AH7" s="70">
        <f t="shared" si="0"/>
        <v>1281</v>
      </c>
      <c r="AI7" s="70">
        <f t="shared" si="0"/>
        <v>2237534</v>
      </c>
      <c r="AJ7" s="70">
        <f aca="true" t="shared" si="1" ref="AJ7:BO7">SUM(AJ8:AJ38)</f>
        <v>0</v>
      </c>
      <c r="AK7" s="70">
        <f t="shared" si="1"/>
        <v>0</v>
      </c>
      <c r="AL7" s="70">
        <f t="shared" si="1"/>
        <v>50071</v>
      </c>
      <c r="AM7" s="70">
        <f t="shared" si="1"/>
        <v>184800</v>
      </c>
      <c r="AN7" s="70">
        <f t="shared" si="1"/>
        <v>5589448</v>
      </c>
      <c r="AO7" s="70">
        <f t="shared" si="1"/>
        <v>1242877</v>
      </c>
      <c r="AP7" s="70">
        <f t="shared" si="1"/>
        <v>671352</v>
      </c>
      <c r="AQ7" s="70">
        <f t="shared" si="1"/>
        <v>236292</v>
      </c>
      <c r="AR7" s="70">
        <f t="shared" si="1"/>
        <v>330846</v>
      </c>
      <c r="AS7" s="70">
        <f t="shared" si="1"/>
        <v>4387</v>
      </c>
      <c r="AT7" s="70">
        <f t="shared" si="1"/>
        <v>1902659</v>
      </c>
      <c r="AU7" s="70">
        <f t="shared" si="1"/>
        <v>113117</v>
      </c>
      <c r="AV7" s="70">
        <f t="shared" si="1"/>
        <v>1789542</v>
      </c>
      <c r="AW7" s="70">
        <f t="shared" si="1"/>
        <v>0</v>
      </c>
      <c r="AX7" s="70">
        <f t="shared" si="1"/>
        <v>10985</v>
      </c>
      <c r="AY7" s="70">
        <f t="shared" si="1"/>
        <v>2429399</v>
      </c>
      <c r="AZ7" s="70">
        <f t="shared" si="1"/>
        <v>207513</v>
      </c>
      <c r="BA7" s="70">
        <f t="shared" si="1"/>
        <v>2177148</v>
      </c>
      <c r="BB7" s="70">
        <f t="shared" si="1"/>
        <v>26931</v>
      </c>
      <c r="BC7" s="70">
        <f t="shared" si="1"/>
        <v>17807</v>
      </c>
      <c r="BD7" s="70">
        <f t="shared" si="1"/>
        <v>826080</v>
      </c>
      <c r="BE7" s="70">
        <f t="shared" si="1"/>
        <v>3528</v>
      </c>
      <c r="BF7" s="70">
        <f t="shared" si="1"/>
        <v>456397</v>
      </c>
      <c r="BG7" s="70">
        <f t="shared" si="1"/>
        <v>8334731</v>
      </c>
      <c r="BH7" s="70">
        <f t="shared" si="1"/>
        <v>3674965</v>
      </c>
      <c r="BI7" s="70">
        <f t="shared" si="1"/>
        <v>3427314</v>
      </c>
      <c r="BJ7" s="70">
        <f t="shared" si="1"/>
        <v>37097</v>
      </c>
      <c r="BK7" s="70">
        <f t="shared" si="1"/>
        <v>2535845</v>
      </c>
      <c r="BL7" s="70">
        <f t="shared" si="1"/>
        <v>583253</v>
      </c>
      <c r="BM7" s="70">
        <f t="shared" si="1"/>
        <v>271119</v>
      </c>
      <c r="BN7" s="70">
        <f t="shared" si="1"/>
        <v>247651</v>
      </c>
      <c r="BO7" s="70">
        <f t="shared" si="1"/>
        <v>273077</v>
      </c>
      <c r="BP7" s="70">
        <f aca="true" t="shared" si="2" ref="BP7:CU7">SUM(BP8:BP38)</f>
        <v>40004573</v>
      </c>
      <c r="BQ7" s="70">
        <f t="shared" si="2"/>
        <v>10041222</v>
      </c>
      <c r="BR7" s="70">
        <f t="shared" si="2"/>
        <v>2922860</v>
      </c>
      <c r="BS7" s="70">
        <f t="shared" si="2"/>
        <v>5607432</v>
      </c>
      <c r="BT7" s="70">
        <f t="shared" si="2"/>
        <v>1292535</v>
      </c>
      <c r="BU7" s="70">
        <f t="shared" si="2"/>
        <v>218395</v>
      </c>
      <c r="BV7" s="70">
        <f t="shared" si="2"/>
        <v>9422903</v>
      </c>
      <c r="BW7" s="70">
        <f t="shared" si="2"/>
        <v>617382</v>
      </c>
      <c r="BX7" s="70">
        <f t="shared" si="2"/>
        <v>8303733</v>
      </c>
      <c r="BY7" s="70">
        <f t="shared" si="2"/>
        <v>501788</v>
      </c>
      <c r="BZ7" s="70">
        <f t="shared" si="2"/>
        <v>218232</v>
      </c>
      <c r="CA7" s="70">
        <f t="shared" si="2"/>
        <v>20309520</v>
      </c>
      <c r="CB7" s="70">
        <f t="shared" si="2"/>
        <v>6812290</v>
      </c>
      <c r="CC7" s="70">
        <f t="shared" si="2"/>
        <v>12461560</v>
      </c>
      <c r="CD7" s="70">
        <f t="shared" si="2"/>
        <v>623816</v>
      </c>
      <c r="CE7" s="70">
        <f t="shared" si="2"/>
        <v>411854</v>
      </c>
      <c r="CF7" s="70">
        <f t="shared" si="2"/>
        <v>3360570</v>
      </c>
      <c r="CG7" s="70">
        <f t="shared" si="2"/>
        <v>12696</v>
      </c>
      <c r="CH7" s="70">
        <f t="shared" si="2"/>
        <v>1741414</v>
      </c>
      <c r="CI7" s="70">
        <f t="shared" si="2"/>
        <v>45420952</v>
      </c>
    </row>
    <row r="8" spans="1:87" s="50" customFormat="1" ht="12" customHeight="1">
      <c r="A8" s="51" t="s">
        <v>374</v>
      </c>
      <c r="B8" s="64" t="s">
        <v>376</v>
      </c>
      <c r="C8" s="51" t="s">
        <v>377</v>
      </c>
      <c r="D8" s="72">
        <f aca="true" t="shared" si="3" ref="D8:D38">+SUM(E8,J8)</f>
        <v>754044</v>
      </c>
      <c r="E8" s="72">
        <f aca="true" t="shared" si="4" ref="E8:E38">+SUM(F8:I8)</f>
        <v>579090</v>
      </c>
      <c r="F8" s="72">
        <v>0</v>
      </c>
      <c r="G8" s="72">
        <v>0</v>
      </c>
      <c r="H8" s="72">
        <v>314133</v>
      </c>
      <c r="I8" s="72">
        <v>264957</v>
      </c>
      <c r="J8" s="72">
        <v>174954</v>
      </c>
      <c r="K8" s="73">
        <v>0</v>
      </c>
      <c r="L8" s="72">
        <f aca="true" t="shared" si="5" ref="L8:L38">+SUM(M8,R8,V8,W8,AC8)</f>
        <v>13172715</v>
      </c>
      <c r="M8" s="72">
        <f aca="true" t="shared" si="6" ref="M8:M38">+SUM(N8:Q8)</f>
        <v>4370798</v>
      </c>
      <c r="N8" s="72">
        <v>715317</v>
      </c>
      <c r="O8" s="72">
        <v>2878346</v>
      </c>
      <c r="P8" s="72">
        <v>635838</v>
      </c>
      <c r="Q8" s="72">
        <v>141297</v>
      </c>
      <c r="R8" s="72">
        <f aca="true" t="shared" si="7" ref="R8:R38">+SUM(S8:U8)</f>
        <v>2185486</v>
      </c>
      <c r="S8" s="72">
        <v>209339</v>
      </c>
      <c r="T8" s="72">
        <v>1720002</v>
      </c>
      <c r="U8" s="72">
        <v>256145</v>
      </c>
      <c r="V8" s="72">
        <v>31587</v>
      </c>
      <c r="W8" s="72">
        <f aca="true" t="shared" si="8" ref="W8:W38">+SUM(X8:AA8)</f>
        <v>6584844</v>
      </c>
      <c r="X8" s="72">
        <v>2527239</v>
      </c>
      <c r="Y8" s="72">
        <v>3628405</v>
      </c>
      <c r="Z8" s="72">
        <v>250477</v>
      </c>
      <c r="AA8" s="72">
        <v>178723</v>
      </c>
      <c r="AB8" s="73">
        <v>0</v>
      </c>
      <c r="AC8" s="72">
        <v>0</v>
      </c>
      <c r="AD8" s="72">
        <v>772229</v>
      </c>
      <c r="AE8" s="72">
        <f aca="true" t="shared" si="9" ref="AE8:AE38">+SUM(D8,L8,AD8)</f>
        <v>14698988</v>
      </c>
      <c r="AF8" s="72">
        <f aca="true" t="shared" si="10" ref="AF8:AF38">+SUM(AG8,AL8)</f>
        <v>0</v>
      </c>
      <c r="AG8" s="72">
        <f aca="true" t="shared" si="11" ref="AG8:AG38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8">+SUM(AO8,AT8,AX8,AY8,BE8)</f>
        <v>1562356</v>
      </c>
      <c r="AO8" s="72">
        <f aca="true" t="shared" si="13" ref="AO8:AO38">+SUM(AP8:AS8)</f>
        <v>191703</v>
      </c>
      <c r="AP8" s="72">
        <v>56640</v>
      </c>
      <c r="AQ8" s="72">
        <v>69710</v>
      </c>
      <c r="AR8" s="72">
        <v>65353</v>
      </c>
      <c r="AS8" s="72">
        <v>0</v>
      </c>
      <c r="AT8" s="72">
        <f aca="true" t="shared" si="14" ref="AT8:AT38">+SUM(AU8:AW8)</f>
        <v>221927</v>
      </c>
      <c r="AU8" s="72">
        <v>3024</v>
      </c>
      <c r="AV8" s="72">
        <v>218903</v>
      </c>
      <c r="AW8" s="72">
        <v>0</v>
      </c>
      <c r="AX8" s="72">
        <v>0</v>
      </c>
      <c r="AY8" s="72">
        <f aca="true" t="shared" si="15" ref="AY8:AY38">+SUM(AZ8:BC8)</f>
        <v>1148726</v>
      </c>
      <c r="AZ8" s="72">
        <v>0</v>
      </c>
      <c r="BA8" s="72">
        <v>1148726</v>
      </c>
      <c r="BB8" s="72">
        <v>0</v>
      </c>
      <c r="BC8" s="72">
        <v>0</v>
      </c>
      <c r="BD8" s="73">
        <v>235774</v>
      </c>
      <c r="BE8" s="72">
        <v>0</v>
      </c>
      <c r="BF8" s="72">
        <v>309260</v>
      </c>
      <c r="BG8" s="72">
        <f aca="true" t="shared" si="16" ref="BG8:BG38">+SUM(BF8,AN8,AF8)</f>
        <v>1871616</v>
      </c>
      <c r="BH8" s="72">
        <f aca="true" t="shared" si="17" ref="BH8:BH30">SUM(D8,AF8)</f>
        <v>754044</v>
      </c>
      <c r="BI8" s="72">
        <f aca="true" t="shared" si="18" ref="BI8:BI30">SUM(E8,AG8)</f>
        <v>579090</v>
      </c>
      <c r="BJ8" s="72">
        <f aca="true" t="shared" si="19" ref="BJ8:BJ30">SUM(F8,AH8)</f>
        <v>0</v>
      </c>
      <c r="BK8" s="72">
        <f aca="true" t="shared" si="20" ref="BK8:BK30">SUM(G8,AI8)</f>
        <v>0</v>
      </c>
      <c r="BL8" s="72">
        <f aca="true" t="shared" si="21" ref="BL8:BL30">SUM(H8,AJ8)</f>
        <v>314133</v>
      </c>
      <c r="BM8" s="72">
        <f aca="true" t="shared" si="22" ref="BM8:BM30">SUM(I8,AK8)</f>
        <v>264957</v>
      </c>
      <c r="BN8" s="72">
        <f aca="true" t="shared" si="23" ref="BN8:BN30">SUM(J8,AL8)</f>
        <v>174954</v>
      </c>
      <c r="BO8" s="73">
        <f aca="true" t="shared" si="24" ref="BO8:BO30">SUM(K8,AM8)</f>
        <v>0</v>
      </c>
      <c r="BP8" s="72">
        <f aca="true" t="shared" si="25" ref="BP8:BP30">SUM(L8,AN8)</f>
        <v>14735071</v>
      </c>
      <c r="BQ8" s="72">
        <f aca="true" t="shared" si="26" ref="BQ8:BQ30">SUM(M8,AO8)</f>
        <v>4562501</v>
      </c>
      <c r="BR8" s="72">
        <f aca="true" t="shared" si="27" ref="BR8:BR30">SUM(N8,AP8)</f>
        <v>771957</v>
      </c>
      <c r="BS8" s="72">
        <f aca="true" t="shared" si="28" ref="BS8:BS30">SUM(O8,AQ8)</f>
        <v>2948056</v>
      </c>
      <c r="BT8" s="72">
        <f aca="true" t="shared" si="29" ref="BT8:BT30">SUM(P8,AR8)</f>
        <v>701191</v>
      </c>
      <c r="BU8" s="72">
        <f aca="true" t="shared" si="30" ref="BU8:BU30">SUM(Q8,AS8)</f>
        <v>141297</v>
      </c>
      <c r="BV8" s="72">
        <f aca="true" t="shared" si="31" ref="BV8:BV30">SUM(R8,AT8)</f>
        <v>2407413</v>
      </c>
      <c r="BW8" s="72">
        <f aca="true" t="shared" si="32" ref="BW8:BW30">SUM(S8,AU8)</f>
        <v>212363</v>
      </c>
      <c r="BX8" s="72">
        <f aca="true" t="shared" si="33" ref="BX8:BX30">SUM(T8,AV8)</f>
        <v>1938905</v>
      </c>
      <c r="BY8" s="72">
        <f aca="true" t="shared" si="34" ref="BY8:BY30">SUM(U8,AW8)</f>
        <v>256145</v>
      </c>
      <c r="BZ8" s="72">
        <f aca="true" t="shared" si="35" ref="BZ8:BZ30">SUM(V8,AX8)</f>
        <v>31587</v>
      </c>
      <c r="CA8" s="72">
        <f aca="true" t="shared" si="36" ref="CA8:CA30">SUM(W8,AY8)</f>
        <v>7733570</v>
      </c>
      <c r="CB8" s="72">
        <f aca="true" t="shared" si="37" ref="CB8:CB30">SUM(X8,AZ8)</f>
        <v>2527239</v>
      </c>
      <c r="CC8" s="72">
        <f aca="true" t="shared" si="38" ref="CC8:CC30">SUM(Y8,BA8)</f>
        <v>4777131</v>
      </c>
      <c r="CD8" s="72">
        <f aca="true" t="shared" si="39" ref="CD8:CD30">SUM(Z8,BB8)</f>
        <v>250477</v>
      </c>
      <c r="CE8" s="72">
        <f aca="true" t="shared" si="40" ref="CE8:CE30">SUM(AA8,BC8)</f>
        <v>178723</v>
      </c>
      <c r="CF8" s="73">
        <f aca="true" t="shared" si="41" ref="CF8:CF30">SUM(AB8,BD8)</f>
        <v>235774</v>
      </c>
      <c r="CG8" s="72">
        <f aca="true" t="shared" si="42" ref="CG8:CG30">SUM(AC8,BE8)</f>
        <v>0</v>
      </c>
      <c r="CH8" s="72">
        <f aca="true" t="shared" si="43" ref="CH8:CH30">SUM(AD8,BF8)</f>
        <v>1081489</v>
      </c>
      <c r="CI8" s="72">
        <f aca="true" t="shared" si="44" ref="CI8:CI30">SUM(AE8,BG8)</f>
        <v>16570604</v>
      </c>
    </row>
    <row r="9" spans="1:87" s="50" customFormat="1" ht="12" customHeight="1">
      <c r="A9" s="51" t="s">
        <v>374</v>
      </c>
      <c r="B9" s="64" t="s">
        <v>378</v>
      </c>
      <c r="C9" s="51" t="s">
        <v>379</v>
      </c>
      <c r="D9" s="72">
        <f t="shared" si="3"/>
        <v>99427</v>
      </c>
      <c r="E9" s="72">
        <f t="shared" si="4"/>
        <v>82362</v>
      </c>
      <c r="F9" s="72">
        <v>0</v>
      </c>
      <c r="G9" s="72">
        <v>17980</v>
      </c>
      <c r="H9" s="72">
        <v>64382</v>
      </c>
      <c r="I9" s="72">
        <v>0</v>
      </c>
      <c r="J9" s="72">
        <v>17065</v>
      </c>
      <c r="K9" s="73">
        <v>0</v>
      </c>
      <c r="L9" s="72">
        <f t="shared" si="5"/>
        <v>3525203</v>
      </c>
      <c r="M9" s="72">
        <f t="shared" si="6"/>
        <v>1127659</v>
      </c>
      <c r="N9" s="72">
        <v>319883</v>
      </c>
      <c r="O9" s="72">
        <v>750775</v>
      </c>
      <c r="P9" s="72">
        <v>24429</v>
      </c>
      <c r="Q9" s="72">
        <v>32572</v>
      </c>
      <c r="R9" s="72">
        <f t="shared" si="7"/>
        <v>1096181</v>
      </c>
      <c r="S9" s="72">
        <v>45834</v>
      </c>
      <c r="T9" s="72">
        <v>1043859</v>
      </c>
      <c r="U9" s="72">
        <v>6488</v>
      </c>
      <c r="V9" s="72">
        <v>7471</v>
      </c>
      <c r="W9" s="72">
        <f t="shared" si="8"/>
        <v>1293892</v>
      </c>
      <c r="X9" s="72">
        <v>468203</v>
      </c>
      <c r="Y9" s="72">
        <v>786778</v>
      </c>
      <c r="Z9" s="72">
        <v>29979</v>
      </c>
      <c r="AA9" s="72">
        <v>8932</v>
      </c>
      <c r="AB9" s="73">
        <v>0</v>
      </c>
      <c r="AC9" s="72">
        <v>0</v>
      </c>
      <c r="AD9" s="72">
        <v>7332</v>
      </c>
      <c r="AE9" s="72">
        <f t="shared" si="9"/>
        <v>3631962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322659</v>
      </c>
      <c r="AO9" s="72">
        <f t="shared" si="13"/>
        <v>93685</v>
      </c>
      <c r="AP9" s="72">
        <v>85564</v>
      </c>
      <c r="AQ9" s="72">
        <v>0</v>
      </c>
      <c r="AR9" s="72">
        <v>8121</v>
      </c>
      <c r="AS9" s="72">
        <v>0</v>
      </c>
      <c r="AT9" s="72">
        <f t="shared" si="14"/>
        <v>108452</v>
      </c>
      <c r="AU9" s="72">
        <v>8638</v>
      </c>
      <c r="AV9" s="72">
        <v>99814</v>
      </c>
      <c r="AW9" s="72">
        <v>0</v>
      </c>
      <c r="AX9" s="72">
        <v>0</v>
      </c>
      <c r="AY9" s="72">
        <f t="shared" si="15"/>
        <v>120522</v>
      </c>
      <c r="AZ9" s="72">
        <v>10881</v>
      </c>
      <c r="BA9" s="72">
        <v>103410</v>
      </c>
      <c r="BB9" s="72">
        <v>6231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322659</v>
      </c>
      <c r="BH9" s="72">
        <f t="shared" si="17"/>
        <v>99427</v>
      </c>
      <c r="BI9" s="72">
        <f t="shared" si="18"/>
        <v>82362</v>
      </c>
      <c r="BJ9" s="72">
        <f t="shared" si="19"/>
        <v>0</v>
      </c>
      <c r="BK9" s="72">
        <f t="shared" si="20"/>
        <v>17980</v>
      </c>
      <c r="BL9" s="72">
        <f t="shared" si="21"/>
        <v>64382</v>
      </c>
      <c r="BM9" s="72">
        <f t="shared" si="22"/>
        <v>0</v>
      </c>
      <c r="BN9" s="72">
        <f t="shared" si="23"/>
        <v>17065</v>
      </c>
      <c r="BO9" s="73">
        <f t="shared" si="24"/>
        <v>0</v>
      </c>
      <c r="BP9" s="72">
        <f t="shared" si="25"/>
        <v>3847862</v>
      </c>
      <c r="BQ9" s="72">
        <f t="shared" si="26"/>
        <v>1221344</v>
      </c>
      <c r="BR9" s="72">
        <f t="shared" si="27"/>
        <v>405447</v>
      </c>
      <c r="BS9" s="72">
        <f t="shared" si="28"/>
        <v>750775</v>
      </c>
      <c r="BT9" s="72">
        <f t="shared" si="29"/>
        <v>32550</v>
      </c>
      <c r="BU9" s="72">
        <f t="shared" si="30"/>
        <v>32572</v>
      </c>
      <c r="BV9" s="72">
        <f t="shared" si="31"/>
        <v>1204633</v>
      </c>
      <c r="BW9" s="72">
        <f t="shared" si="32"/>
        <v>54472</v>
      </c>
      <c r="BX9" s="72">
        <f t="shared" si="33"/>
        <v>1143673</v>
      </c>
      <c r="BY9" s="72">
        <f t="shared" si="34"/>
        <v>6488</v>
      </c>
      <c r="BZ9" s="72">
        <f t="shared" si="35"/>
        <v>7471</v>
      </c>
      <c r="CA9" s="72">
        <f t="shared" si="36"/>
        <v>1414414</v>
      </c>
      <c r="CB9" s="72">
        <f t="shared" si="37"/>
        <v>479084</v>
      </c>
      <c r="CC9" s="72">
        <f t="shared" si="38"/>
        <v>890188</v>
      </c>
      <c r="CD9" s="72">
        <f t="shared" si="39"/>
        <v>36210</v>
      </c>
      <c r="CE9" s="72">
        <f t="shared" si="40"/>
        <v>8932</v>
      </c>
      <c r="CF9" s="73">
        <f t="shared" si="41"/>
        <v>0</v>
      </c>
      <c r="CG9" s="72">
        <f t="shared" si="42"/>
        <v>0</v>
      </c>
      <c r="CH9" s="72">
        <f t="shared" si="43"/>
        <v>7332</v>
      </c>
      <c r="CI9" s="72">
        <f t="shared" si="44"/>
        <v>3954621</v>
      </c>
    </row>
    <row r="10" spans="1:87" s="50" customFormat="1" ht="12" customHeight="1">
      <c r="A10" s="51" t="s">
        <v>374</v>
      </c>
      <c r="B10" s="64" t="s">
        <v>380</v>
      </c>
      <c r="C10" s="51" t="s">
        <v>381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106380</v>
      </c>
      <c r="M10" s="72">
        <f t="shared" si="6"/>
        <v>13432</v>
      </c>
      <c r="N10" s="72">
        <v>13432</v>
      </c>
      <c r="O10" s="72">
        <v>0</v>
      </c>
      <c r="P10" s="72">
        <v>0</v>
      </c>
      <c r="Q10" s="72">
        <v>0</v>
      </c>
      <c r="R10" s="72">
        <f t="shared" si="7"/>
        <v>200</v>
      </c>
      <c r="S10" s="72">
        <v>200</v>
      </c>
      <c r="T10" s="72">
        <v>0</v>
      </c>
      <c r="U10" s="72">
        <v>0</v>
      </c>
      <c r="V10" s="72">
        <v>0</v>
      </c>
      <c r="W10" s="72">
        <f t="shared" si="8"/>
        <v>92748</v>
      </c>
      <c r="X10" s="72">
        <v>92748</v>
      </c>
      <c r="Y10" s="72">
        <v>0</v>
      </c>
      <c r="Z10" s="72">
        <v>0</v>
      </c>
      <c r="AA10" s="72">
        <v>0</v>
      </c>
      <c r="AB10" s="73">
        <v>219437</v>
      </c>
      <c r="AC10" s="72">
        <v>0</v>
      </c>
      <c r="AD10" s="72">
        <v>80</v>
      </c>
      <c r="AE10" s="72">
        <f t="shared" si="9"/>
        <v>106460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7481</v>
      </c>
      <c r="AO10" s="72">
        <f t="shared" si="13"/>
        <v>7481</v>
      </c>
      <c r="AP10" s="72">
        <v>7481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65086</v>
      </c>
      <c r="BE10" s="72">
        <v>0</v>
      </c>
      <c r="BF10" s="72">
        <v>5774</v>
      </c>
      <c r="BG10" s="72">
        <f t="shared" si="16"/>
        <v>13255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113861</v>
      </c>
      <c r="BQ10" s="72">
        <f t="shared" si="26"/>
        <v>20913</v>
      </c>
      <c r="BR10" s="72">
        <f t="shared" si="27"/>
        <v>20913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200</v>
      </c>
      <c r="BW10" s="72">
        <f t="shared" si="32"/>
        <v>200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92748</v>
      </c>
      <c r="CB10" s="72">
        <f t="shared" si="37"/>
        <v>92748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284523</v>
      </c>
      <c r="CG10" s="72">
        <f t="shared" si="42"/>
        <v>0</v>
      </c>
      <c r="CH10" s="72">
        <f t="shared" si="43"/>
        <v>5854</v>
      </c>
      <c r="CI10" s="72">
        <f t="shared" si="44"/>
        <v>119715</v>
      </c>
    </row>
    <row r="11" spans="1:87" s="50" customFormat="1" ht="12" customHeight="1">
      <c r="A11" s="51" t="s">
        <v>374</v>
      </c>
      <c r="B11" s="64" t="s">
        <v>382</v>
      </c>
      <c r="C11" s="51" t="s">
        <v>383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88277</v>
      </c>
      <c r="L11" s="72">
        <f t="shared" si="5"/>
        <v>890193</v>
      </c>
      <c r="M11" s="72">
        <f t="shared" si="6"/>
        <v>246357</v>
      </c>
      <c r="N11" s="72">
        <v>89961</v>
      </c>
      <c r="O11" s="72">
        <v>128644</v>
      </c>
      <c r="P11" s="72">
        <v>27752</v>
      </c>
      <c r="Q11" s="72">
        <v>0</v>
      </c>
      <c r="R11" s="72">
        <f t="shared" si="7"/>
        <v>224495</v>
      </c>
      <c r="S11" s="72">
        <v>8763</v>
      </c>
      <c r="T11" s="72">
        <v>146906</v>
      </c>
      <c r="U11" s="72">
        <v>68826</v>
      </c>
      <c r="V11" s="72">
        <v>5491</v>
      </c>
      <c r="W11" s="72">
        <f t="shared" si="8"/>
        <v>413850</v>
      </c>
      <c r="X11" s="72">
        <v>277048</v>
      </c>
      <c r="Y11" s="72">
        <v>136802</v>
      </c>
      <c r="Z11" s="72">
        <v>0</v>
      </c>
      <c r="AA11" s="72">
        <v>0</v>
      </c>
      <c r="AB11" s="73">
        <v>155738</v>
      </c>
      <c r="AC11" s="72">
        <v>0</v>
      </c>
      <c r="AD11" s="72">
        <v>71621</v>
      </c>
      <c r="AE11" s="72">
        <f t="shared" si="9"/>
        <v>961814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43982</v>
      </c>
      <c r="AN11" s="72">
        <f t="shared" si="12"/>
        <v>269311</v>
      </c>
      <c r="AO11" s="72">
        <f t="shared" si="13"/>
        <v>23011</v>
      </c>
      <c r="AP11" s="72">
        <v>22843</v>
      </c>
      <c r="AQ11" s="72">
        <v>0</v>
      </c>
      <c r="AR11" s="72">
        <v>168</v>
      </c>
      <c r="AS11" s="72">
        <v>0</v>
      </c>
      <c r="AT11" s="72">
        <f t="shared" si="14"/>
        <v>167945</v>
      </c>
      <c r="AU11" s="72">
        <v>12288</v>
      </c>
      <c r="AV11" s="72">
        <v>155657</v>
      </c>
      <c r="AW11" s="72">
        <v>0</v>
      </c>
      <c r="AX11" s="72">
        <v>0</v>
      </c>
      <c r="AY11" s="72">
        <f t="shared" si="15"/>
        <v>78355</v>
      </c>
      <c r="AZ11" s="72">
        <v>543</v>
      </c>
      <c r="BA11" s="72">
        <v>77812</v>
      </c>
      <c r="BB11" s="72">
        <v>0</v>
      </c>
      <c r="BC11" s="72">
        <v>0</v>
      </c>
      <c r="BD11" s="73">
        <v>15256</v>
      </c>
      <c r="BE11" s="72">
        <v>0</v>
      </c>
      <c r="BF11" s="72">
        <v>0</v>
      </c>
      <c r="BG11" s="72">
        <f t="shared" si="16"/>
        <v>269311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132259</v>
      </c>
      <c r="BP11" s="72">
        <f t="shared" si="25"/>
        <v>1159504</v>
      </c>
      <c r="BQ11" s="72">
        <f t="shared" si="26"/>
        <v>269368</v>
      </c>
      <c r="BR11" s="72">
        <f t="shared" si="27"/>
        <v>112804</v>
      </c>
      <c r="BS11" s="72">
        <f t="shared" si="28"/>
        <v>128644</v>
      </c>
      <c r="BT11" s="72">
        <f t="shared" si="29"/>
        <v>27920</v>
      </c>
      <c r="BU11" s="72">
        <f t="shared" si="30"/>
        <v>0</v>
      </c>
      <c r="BV11" s="72">
        <f t="shared" si="31"/>
        <v>392440</v>
      </c>
      <c r="BW11" s="72">
        <f t="shared" si="32"/>
        <v>21051</v>
      </c>
      <c r="BX11" s="72">
        <f t="shared" si="33"/>
        <v>302563</v>
      </c>
      <c r="BY11" s="72">
        <f t="shared" si="34"/>
        <v>68826</v>
      </c>
      <c r="BZ11" s="72">
        <f t="shared" si="35"/>
        <v>5491</v>
      </c>
      <c r="CA11" s="72">
        <f t="shared" si="36"/>
        <v>492205</v>
      </c>
      <c r="CB11" s="72">
        <f t="shared" si="37"/>
        <v>277591</v>
      </c>
      <c r="CC11" s="72">
        <f t="shared" si="38"/>
        <v>214614</v>
      </c>
      <c r="CD11" s="72">
        <f t="shared" si="39"/>
        <v>0</v>
      </c>
      <c r="CE11" s="72">
        <f t="shared" si="40"/>
        <v>0</v>
      </c>
      <c r="CF11" s="73">
        <f t="shared" si="41"/>
        <v>170994</v>
      </c>
      <c r="CG11" s="72">
        <f t="shared" si="42"/>
        <v>0</v>
      </c>
      <c r="CH11" s="72">
        <f t="shared" si="43"/>
        <v>71621</v>
      </c>
      <c r="CI11" s="72">
        <f t="shared" si="44"/>
        <v>1231125</v>
      </c>
    </row>
    <row r="12" spans="1:87" s="50" customFormat="1" ht="12" customHeight="1">
      <c r="A12" s="53" t="s">
        <v>374</v>
      </c>
      <c r="B12" s="54" t="s">
        <v>384</v>
      </c>
      <c r="C12" s="53" t="s">
        <v>385</v>
      </c>
      <c r="D12" s="74">
        <f t="shared" si="3"/>
        <v>550</v>
      </c>
      <c r="E12" s="74">
        <f t="shared" si="4"/>
        <v>550</v>
      </c>
      <c r="F12" s="74">
        <v>0</v>
      </c>
      <c r="G12" s="74">
        <v>0</v>
      </c>
      <c r="H12" s="74">
        <v>550</v>
      </c>
      <c r="I12" s="74">
        <v>0</v>
      </c>
      <c r="J12" s="74">
        <v>0</v>
      </c>
      <c r="K12" s="75">
        <v>0</v>
      </c>
      <c r="L12" s="74">
        <f t="shared" si="5"/>
        <v>1514463</v>
      </c>
      <c r="M12" s="74">
        <f t="shared" si="6"/>
        <v>448206</v>
      </c>
      <c r="N12" s="74">
        <v>67402</v>
      </c>
      <c r="O12" s="74">
        <v>328041</v>
      </c>
      <c r="P12" s="74">
        <v>52763</v>
      </c>
      <c r="Q12" s="74">
        <v>0</v>
      </c>
      <c r="R12" s="74">
        <f t="shared" si="7"/>
        <v>324903</v>
      </c>
      <c r="S12" s="74">
        <v>20989</v>
      </c>
      <c r="T12" s="74">
        <v>247806</v>
      </c>
      <c r="U12" s="74">
        <v>56108</v>
      </c>
      <c r="V12" s="74">
        <v>38646</v>
      </c>
      <c r="W12" s="74">
        <f t="shared" si="8"/>
        <v>702708</v>
      </c>
      <c r="X12" s="74">
        <v>342348</v>
      </c>
      <c r="Y12" s="74">
        <v>320641</v>
      </c>
      <c r="Z12" s="74">
        <v>39719</v>
      </c>
      <c r="AA12" s="74">
        <v>0</v>
      </c>
      <c r="AB12" s="75">
        <v>35390</v>
      </c>
      <c r="AC12" s="74">
        <v>0</v>
      </c>
      <c r="AD12" s="74">
        <v>4813</v>
      </c>
      <c r="AE12" s="74">
        <f t="shared" si="9"/>
        <v>1519826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475022</v>
      </c>
      <c r="AO12" s="74">
        <f t="shared" si="13"/>
        <v>275329</v>
      </c>
      <c r="AP12" s="74">
        <v>106576</v>
      </c>
      <c r="AQ12" s="74">
        <v>133973</v>
      </c>
      <c r="AR12" s="74">
        <v>34780</v>
      </c>
      <c r="AS12" s="74">
        <v>0</v>
      </c>
      <c r="AT12" s="74">
        <f t="shared" si="14"/>
        <v>156340</v>
      </c>
      <c r="AU12" s="74">
        <v>12697</v>
      </c>
      <c r="AV12" s="74">
        <v>143643</v>
      </c>
      <c r="AW12" s="74">
        <v>0</v>
      </c>
      <c r="AX12" s="74">
        <v>10985</v>
      </c>
      <c r="AY12" s="74">
        <f t="shared" si="15"/>
        <v>32368</v>
      </c>
      <c r="AZ12" s="74">
        <v>10763</v>
      </c>
      <c r="BA12" s="74">
        <v>11271</v>
      </c>
      <c r="BB12" s="74">
        <v>10334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475022</v>
      </c>
      <c r="BH12" s="74">
        <f t="shared" si="17"/>
        <v>550</v>
      </c>
      <c r="BI12" s="74">
        <f t="shared" si="18"/>
        <v>550</v>
      </c>
      <c r="BJ12" s="74">
        <f t="shared" si="19"/>
        <v>0</v>
      </c>
      <c r="BK12" s="74">
        <f t="shared" si="20"/>
        <v>0</v>
      </c>
      <c r="BL12" s="74">
        <f t="shared" si="21"/>
        <v>550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1989485</v>
      </c>
      <c r="BQ12" s="74">
        <f t="shared" si="26"/>
        <v>723535</v>
      </c>
      <c r="BR12" s="74">
        <f t="shared" si="27"/>
        <v>173978</v>
      </c>
      <c r="BS12" s="74">
        <f t="shared" si="28"/>
        <v>462014</v>
      </c>
      <c r="BT12" s="74">
        <f t="shared" si="29"/>
        <v>87543</v>
      </c>
      <c r="BU12" s="74">
        <f t="shared" si="30"/>
        <v>0</v>
      </c>
      <c r="BV12" s="74">
        <f t="shared" si="31"/>
        <v>481243</v>
      </c>
      <c r="BW12" s="74">
        <f t="shared" si="32"/>
        <v>33686</v>
      </c>
      <c r="BX12" s="74">
        <f t="shared" si="33"/>
        <v>391449</v>
      </c>
      <c r="BY12" s="74">
        <f t="shared" si="34"/>
        <v>56108</v>
      </c>
      <c r="BZ12" s="74">
        <f t="shared" si="35"/>
        <v>49631</v>
      </c>
      <c r="CA12" s="74">
        <f t="shared" si="36"/>
        <v>735076</v>
      </c>
      <c r="CB12" s="74">
        <f t="shared" si="37"/>
        <v>353111</v>
      </c>
      <c r="CC12" s="74">
        <f t="shared" si="38"/>
        <v>331912</v>
      </c>
      <c r="CD12" s="74">
        <f t="shared" si="39"/>
        <v>50053</v>
      </c>
      <c r="CE12" s="74">
        <f t="shared" si="40"/>
        <v>0</v>
      </c>
      <c r="CF12" s="75">
        <f t="shared" si="41"/>
        <v>35390</v>
      </c>
      <c r="CG12" s="74">
        <f t="shared" si="42"/>
        <v>0</v>
      </c>
      <c r="CH12" s="74">
        <f t="shared" si="43"/>
        <v>4813</v>
      </c>
      <c r="CI12" s="74">
        <f t="shared" si="44"/>
        <v>1994848</v>
      </c>
    </row>
    <row r="13" spans="1:87" s="50" customFormat="1" ht="12" customHeight="1">
      <c r="A13" s="53" t="s">
        <v>374</v>
      </c>
      <c r="B13" s="54" t="s">
        <v>386</v>
      </c>
      <c r="C13" s="53" t="s">
        <v>387</v>
      </c>
      <c r="D13" s="74">
        <f t="shared" si="3"/>
        <v>48340</v>
      </c>
      <c r="E13" s="74">
        <f t="shared" si="4"/>
        <v>48340</v>
      </c>
      <c r="F13" s="74">
        <v>0</v>
      </c>
      <c r="G13" s="74">
        <v>29177</v>
      </c>
      <c r="H13" s="74">
        <v>19163</v>
      </c>
      <c r="I13" s="74">
        <v>0</v>
      </c>
      <c r="J13" s="74">
        <v>0</v>
      </c>
      <c r="K13" s="75">
        <v>0</v>
      </c>
      <c r="L13" s="74">
        <f t="shared" si="5"/>
        <v>5819432</v>
      </c>
      <c r="M13" s="74">
        <f t="shared" si="6"/>
        <v>1522131</v>
      </c>
      <c r="N13" s="74">
        <v>267105</v>
      </c>
      <c r="O13" s="74">
        <v>1132409</v>
      </c>
      <c r="P13" s="74">
        <v>93766</v>
      </c>
      <c r="Q13" s="74">
        <v>28851</v>
      </c>
      <c r="R13" s="74">
        <f t="shared" si="7"/>
        <v>1240924</v>
      </c>
      <c r="S13" s="74">
        <v>117645</v>
      </c>
      <c r="T13" s="74">
        <v>1081605</v>
      </c>
      <c r="U13" s="74">
        <v>41674</v>
      </c>
      <c r="V13" s="74">
        <v>58747</v>
      </c>
      <c r="W13" s="74">
        <f t="shared" si="8"/>
        <v>2988462</v>
      </c>
      <c r="X13" s="74">
        <v>743957</v>
      </c>
      <c r="Y13" s="74">
        <v>2208787</v>
      </c>
      <c r="Z13" s="74">
        <v>16129</v>
      </c>
      <c r="AA13" s="74">
        <v>19589</v>
      </c>
      <c r="AB13" s="75">
        <v>0</v>
      </c>
      <c r="AC13" s="74">
        <v>9168</v>
      </c>
      <c r="AD13" s="74">
        <v>94511</v>
      </c>
      <c r="AE13" s="74">
        <f t="shared" si="9"/>
        <v>5962283</v>
      </c>
      <c r="AF13" s="74">
        <f t="shared" si="10"/>
        <v>251353</v>
      </c>
      <c r="AG13" s="74">
        <f t="shared" si="11"/>
        <v>217720</v>
      </c>
      <c r="AH13" s="74">
        <v>0</v>
      </c>
      <c r="AI13" s="74">
        <v>217720</v>
      </c>
      <c r="AJ13" s="74">
        <v>0</v>
      </c>
      <c r="AK13" s="74">
        <v>0</v>
      </c>
      <c r="AL13" s="74">
        <v>33633</v>
      </c>
      <c r="AM13" s="75">
        <v>0</v>
      </c>
      <c r="AN13" s="74">
        <f t="shared" si="12"/>
        <v>758158</v>
      </c>
      <c r="AO13" s="74">
        <f t="shared" si="13"/>
        <v>165551</v>
      </c>
      <c r="AP13" s="74">
        <v>74207</v>
      </c>
      <c r="AQ13" s="74">
        <v>0</v>
      </c>
      <c r="AR13" s="74">
        <v>91344</v>
      </c>
      <c r="AS13" s="74">
        <v>0</v>
      </c>
      <c r="AT13" s="74">
        <f t="shared" si="14"/>
        <v>403943</v>
      </c>
      <c r="AU13" s="74">
        <v>68465</v>
      </c>
      <c r="AV13" s="74">
        <v>335478</v>
      </c>
      <c r="AW13" s="74">
        <v>0</v>
      </c>
      <c r="AX13" s="74">
        <v>0</v>
      </c>
      <c r="AY13" s="74">
        <f t="shared" si="15"/>
        <v>188664</v>
      </c>
      <c r="AZ13" s="74">
        <v>57260</v>
      </c>
      <c r="BA13" s="74">
        <v>131404</v>
      </c>
      <c r="BB13" s="74">
        <v>0</v>
      </c>
      <c r="BC13" s="74">
        <v>0</v>
      </c>
      <c r="BD13" s="75">
        <v>0</v>
      </c>
      <c r="BE13" s="74">
        <v>0</v>
      </c>
      <c r="BF13" s="74">
        <v>16679</v>
      </c>
      <c r="BG13" s="74">
        <f t="shared" si="16"/>
        <v>1026190</v>
      </c>
      <c r="BH13" s="74">
        <f t="shared" si="17"/>
        <v>299693</v>
      </c>
      <c r="BI13" s="74">
        <f t="shared" si="18"/>
        <v>266060</v>
      </c>
      <c r="BJ13" s="74">
        <f t="shared" si="19"/>
        <v>0</v>
      </c>
      <c r="BK13" s="74">
        <f t="shared" si="20"/>
        <v>246897</v>
      </c>
      <c r="BL13" s="74">
        <f t="shared" si="21"/>
        <v>19163</v>
      </c>
      <c r="BM13" s="74">
        <f t="shared" si="22"/>
        <v>0</v>
      </c>
      <c r="BN13" s="74">
        <f t="shared" si="23"/>
        <v>33633</v>
      </c>
      <c r="BO13" s="75">
        <f t="shared" si="24"/>
        <v>0</v>
      </c>
      <c r="BP13" s="74">
        <f t="shared" si="25"/>
        <v>6577590</v>
      </c>
      <c r="BQ13" s="74">
        <f t="shared" si="26"/>
        <v>1687682</v>
      </c>
      <c r="BR13" s="74">
        <f t="shared" si="27"/>
        <v>341312</v>
      </c>
      <c r="BS13" s="74">
        <f t="shared" si="28"/>
        <v>1132409</v>
      </c>
      <c r="BT13" s="74">
        <f t="shared" si="29"/>
        <v>185110</v>
      </c>
      <c r="BU13" s="74">
        <f t="shared" si="30"/>
        <v>28851</v>
      </c>
      <c r="BV13" s="74">
        <f t="shared" si="31"/>
        <v>1644867</v>
      </c>
      <c r="BW13" s="74">
        <f t="shared" si="32"/>
        <v>186110</v>
      </c>
      <c r="BX13" s="74">
        <f t="shared" si="33"/>
        <v>1417083</v>
      </c>
      <c r="BY13" s="74">
        <f t="shared" si="34"/>
        <v>41674</v>
      </c>
      <c r="BZ13" s="74">
        <f t="shared" si="35"/>
        <v>58747</v>
      </c>
      <c r="CA13" s="74">
        <f t="shared" si="36"/>
        <v>3177126</v>
      </c>
      <c r="CB13" s="74">
        <f t="shared" si="37"/>
        <v>801217</v>
      </c>
      <c r="CC13" s="74">
        <f t="shared" si="38"/>
        <v>2340191</v>
      </c>
      <c r="CD13" s="74">
        <f t="shared" si="39"/>
        <v>16129</v>
      </c>
      <c r="CE13" s="74">
        <f t="shared" si="40"/>
        <v>19589</v>
      </c>
      <c r="CF13" s="75">
        <f t="shared" si="41"/>
        <v>0</v>
      </c>
      <c r="CG13" s="74">
        <f t="shared" si="42"/>
        <v>9168</v>
      </c>
      <c r="CH13" s="74">
        <f t="shared" si="43"/>
        <v>111190</v>
      </c>
      <c r="CI13" s="74">
        <f t="shared" si="44"/>
        <v>6988473</v>
      </c>
    </row>
    <row r="14" spans="1:87" s="50" customFormat="1" ht="12" customHeight="1">
      <c r="A14" s="53" t="s">
        <v>374</v>
      </c>
      <c r="B14" s="54" t="s">
        <v>388</v>
      </c>
      <c r="C14" s="53" t="s">
        <v>389</v>
      </c>
      <c r="D14" s="74">
        <f t="shared" si="3"/>
        <v>157769</v>
      </c>
      <c r="E14" s="74">
        <f t="shared" si="4"/>
        <v>157769</v>
      </c>
      <c r="F14" s="74">
        <v>0</v>
      </c>
      <c r="G14" s="74">
        <v>0</v>
      </c>
      <c r="H14" s="74">
        <v>157769</v>
      </c>
      <c r="I14" s="74">
        <v>0</v>
      </c>
      <c r="J14" s="74">
        <v>0</v>
      </c>
      <c r="K14" s="75">
        <v>0</v>
      </c>
      <c r="L14" s="74">
        <f t="shared" si="5"/>
        <v>604899</v>
      </c>
      <c r="M14" s="74">
        <f t="shared" si="6"/>
        <v>41208</v>
      </c>
      <c r="N14" s="74">
        <v>32966</v>
      </c>
      <c r="O14" s="74">
        <v>0</v>
      </c>
      <c r="P14" s="74">
        <v>0</v>
      </c>
      <c r="Q14" s="74">
        <v>8242</v>
      </c>
      <c r="R14" s="74">
        <f t="shared" si="7"/>
        <v>254767</v>
      </c>
      <c r="S14" s="74">
        <v>0</v>
      </c>
      <c r="T14" s="74">
        <v>252377</v>
      </c>
      <c r="U14" s="74">
        <v>2390</v>
      </c>
      <c r="V14" s="74">
        <v>0</v>
      </c>
      <c r="W14" s="74">
        <f t="shared" si="8"/>
        <v>308924</v>
      </c>
      <c r="X14" s="74">
        <v>174696</v>
      </c>
      <c r="Y14" s="74">
        <v>133609</v>
      </c>
      <c r="Z14" s="74">
        <v>575</v>
      </c>
      <c r="AA14" s="74">
        <v>44</v>
      </c>
      <c r="AB14" s="75">
        <v>0</v>
      </c>
      <c r="AC14" s="74">
        <v>0</v>
      </c>
      <c r="AD14" s="74">
        <v>2270</v>
      </c>
      <c r="AE14" s="74">
        <f t="shared" si="9"/>
        <v>764938</v>
      </c>
      <c r="AF14" s="74">
        <f t="shared" si="10"/>
        <v>74340</v>
      </c>
      <c r="AG14" s="74">
        <f t="shared" si="11"/>
        <v>74340</v>
      </c>
      <c r="AH14" s="74">
        <v>0</v>
      </c>
      <c r="AI14" s="74">
        <v>74340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94563</v>
      </c>
      <c r="AO14" s="74">
        <f t="shared" si="13"/>
        <v>42628</v>
      </c>
      <c r="AP14" s="74">
        <v>8526</v>
      </c>
      <c r="AQ14" s="74">
        <v>0</v>
      </c>
      <c r="AR14" s="74">
        <v>34102</v>
      </c>
      <c r="AS14" s="74">
        <v>0</v>
      </c>
      <c r="AT14" s="74">
        <f t="shared" si="14"/>
        <v>46437</v>
      </c>
      <c r="AU14" s="74">
        <v>0</v>
      </c>
      <c r="AV14" s="74">
        <v>46437</v>
      </c>
      <c r="AW14" s="74">
        <v>0</v>
      </c>
      <c r="AX14" s="74">
        <v>0</v>
      </c>
      <c r="AY14" s="74">
        <f t="shared" si="15"/>
        <v>5498</v>
      </c>
      <c r="AZ14" s="74">
        <v>149</v>
      </c>
      <c r="BA14" s="74">
        <v>5320</v>
      </c>
      <c r="BB14" s="74">
        <v>0</v>
      </c>
      <c r="BC14" s="74">
        <v>29</v>
      </c>
      <c r="BD14" s="75">
        <v>24960</v>
      </c>
      <c r="BE14" s="74">
        <v>0</v>
      </c>
      <c r="BF14" s="74">
        <v>42641</v>
      </c>
      <c r="BG14" s="74">
        <f t="shared" si="16"/>
        <v>211544</v>
      </c>
      <c r="BH14" s="74">
        <f t="shared" si="17"/>
        <v>232109</v>
      </c>
      <c r="BI14" s="74">
        <f t="shared" si="18"/>
        <v>232109</v>
      </c>
      <c r="BJ14" s="74">
        <f t="shared" si="19"/>
        <v>0</v>
      </c>
      <c r="BK14" s="74">
        <f t="shared" si="20"/>
        <v>74340</v>
      </c>
      <c r="BL14" s="74">
        <f t="shared" si="21"/>
        <v>157769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699462</v>
      </c>
      <c r="BQ14" s="74">
        <f t="shared" si="26"/>
        <v>83836</v>
      </c>
      <c r="BR14" s="74">
        <f t="shared" si="27"/>
        <v>41492</v>
      </c>
      <c r="BS14" s="74">
        <f t="shared" si="28"/>
        <v>0</v>
      </c>
      <c r="BT14" s="74">
        <f t="shared" si="29"/>
        <v>34102</v>
      </c>
      <c r="BU14" s="74">
        <f t="shared" si="30"/>
        <v>8242</v>
      </c>
      <c r="BV14" s="74">
        <f t="shared" si="31"/>
        <v>301204</v>
      </c>
      <c r="BW14" s="74">
        <f t="shared" si="32"/>
        <v>0</v>
      </c>
      <c r="BX14" s="74">
        <f t="shared" si="33"/>
        <v>298814</v>
      </c>
      <c r="BY14" s="74">
        <f t="shared" si="34"/>
        <v>2390</v>
      </c>
      <c r="BZ14" s="74">
        <f t="shared" si="35"/>
        <v>0</v>
      </c>
      <c r="CA14" s="74">
        <f t="shared" si="36"/>
        <v>314422</v>
      </c>
      <c r="CB14" s="74">
        <f t="shared" si="37"/>
        <v>174845</v>
      </c>
      <c r="CC14" s="74">
        <f t="shared" si="38"/>
        <v>138929</v>
      </c>
      <c r="CD14" s="74">
        <f t="shared" si="39"/>
        <v>575</v>
      </c>
      <c r="CE14" s="74">
        <f t="shared" si="40"/>
        <v>73</v>
      </c>
      <c r="CF14" s="75">
        <f t="shared" si="41"/>
        <v>24960</v>
      </c>
      <c r="CG14" s="74">
        <f t="shared" si="42"/>
        <v>0</v>
      </c>
      <c r="CH14" s="74">
        <f t="shared" si="43"/>
        <v>44911</v>
      </c>
      <c r="CI14" s="74">
        <f t="shared" si="44"/>
        <v>976482</v>
      </c>
    </row>
    <row r="15" spans="1:87" s="50" customFormat="1" ht="12" customHeight="1">
      <c r="A15" s="53" t="s">
        <v>374</v>
      </c>
      <c r="B15" s="54" t="s">
        <v>390</v>
      </c>
      <c r="C15" s="53" t="s">
        <v>391</v>
      </c>
      <c r="D15" s="74">
        <f t="shared" si="3"/>
        <v>76376</v>
      </c>
      <c r="E15" s="74">
        <f t="shared" si="4"/>
        <v>76376</v>
      </c>
      <c r="F15" s="74">
        <v>0</v>
      </c>
      <c r="G15" s="74">
        <v>76376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615307</v>
      </c>
      <c r="M15" s="74">
        <f t="shared" si="6"/>
        <v>120828</v>
      </c>
      <c r="N15" s="74">
        <v>120828</v>
      </c>
      <c r="O15" s="74">
        <v>0</v>
      </c>
      <c r="P15" s="74">
        <v>0</v>
      </c>
      <c r="Q15" s="74">
        <v>0</v>
      </c>
      <c r="R15" s="74">
        <f t="shared" si="7"/>
        <v>154719</v>
      </c>
      <c r="S15" s="74">
        <v>20362</v>
      </c>
      <c r="T15" s="74">
        <v>128738</v>
      </c>
      <c r="U15" s="74">
        <v>5619</v>
      </c>
      <c r="V15" s="74">
        <v>0</v>
      </c>
      <c r="W15" s="74">
        <f t="shared" si="8"/>
        <v>339760</v>
      </c>
      <c r="X15" s="74">
        <v>151284</v>
      </c>
      <c r="Y15" s="74">
        <v>163066</v>
      </c>
      <c r="Z15" s="74">
        <v>25410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691683</v>
      </c>
      <c r="AF15" s="74">
        <f t="shared" si="10"/>
        <v>1218364</v>
      </c>
      <c r="AG15" s="74">
        <f t="shared" si="11"/>
        <v>1218364</v>
      </c>
      <c r="AH15" s="74">
        <v>0</v>
      </c>
      <c r="AI15" s="74">
        <v>1218364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82882</v>
      </c>
      <c r="AO15" s="74">
        <f t="shared" si="13"/>
        <v>36107</v>
      </c>
      <c r="AP15" s="74">
        <v>0</v>
      </c>
      <c r="AQ15" s="74">
        <v>0</v>
      </c>
      <c r="AR15" s="74">
        <v>36107</v>
      </c>
      <c r="AS15" s="74">
        <v>0</v>
      </c>
      <c r="AT15" s="74">
        <f t="shared" si="14"/>
        <v>46775</v>
      </c>
      <c r="AU15" s="74">
        <v>0</v>
      </c>
      <c r="AV15" s="74">
        <v>46775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48994</v>
      </c>
      <c r="BE15" s="74">
        <v>0</v>
      </c>
      <c r="BF15" s="74">
        <v>0</v>
      </c>
      <c r="BG15" s="74">
        <f t="shared" si="16"/>
        <v>1301246</v>
      </c>
      <c r="BH15" s="74">
        <f t="shared" si="17"/>
        <v>1294740</v>
      </c>
      <c r="BI15" s="74">
        <f t="shared" si="18"/>
        <v>1294740</v>
      </c>
      <c r="BJ15" s="74">
        <f t="shared" si="19"/>
        <v>0</v>
      </c>
      <c r="BK15" s="74">
        <f t="shared" si="20"/>
        <v>1294740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698189</v>
      </c>
      <c r="BQ15" s="74">
        <f t="shared" si="26"/>
        <v>156935</v>
      </c>
      <c r="BR15" s="74">
        <f t="shared" si="27"/>
        <v>120828</v>
      </c>
      <c r="BS15" s="74">
        <f t="shared" si="28"/>
        <v>0</v>
      </c>
      <c r="BT15" s="74">
        <f t="shared" si="29"/>
        <v>36107</v>
      </c>
      <c r="BU15" s="74">
        <f t="shared" si="30"/>
        <v>0</v>
      </c>
      <c r="BV15" s="74">
        <f t="shared" si="31"/>
        <v>201494</v>
      </c>
      <c r="BW15" s="74">
        <f t="shared" si="32"/>
        <v>20362</v>
      </c>
      <c r="BX15" s="74">
        <f t="shared" si="33"/>
        <v>175513</v>
      </c>
      <c r="BY15" s="74">
        <f t="shared" si="34"/>
        <v>5619</v>
      </c>
      <c r="BZ15" s="74">
        <f t="shared" si="35"/>
        <v>0</v>
      </c>
      <c r="CA15" s="74">
        <f t="shared" si="36"/>
        <v>339760</v>
      </c>
      <c r="CB15" s="74">
        <f t="shared" si="37"/>
        <v>151284</v>
      </c>
      <c r="CC15" s="74">
        <f t="shared" si="38"/>
        <v>163066</v>
      </c>
      <c r="CD15" s="74">
        <f t="shared" si="39"/>
        <v>25410</v>
      </c>
      <c r="CE15" s="74">
        <f t="shared" si="40"/>
        <v>0</v>
      </c>
      <c r="CF15" s="75">
        <f t="shared" si="41"/>
        <v>48994</v>
      </c>
      <c r="CG15" s="74">
        <f t="shared" si="42"/>
        <v>0</v>
      </c>
      <c r="CH15" s="74">
        <f t="shared" si="43"/>
        <v>0</v>
      </c>
      <c r="CI15" s="74">
        <f t="shared" si="44"/>
        <v>1992929</v>
      </c>
    </row>
    <row r="16" spans="1:87" s="50" customFormat="1" ht="12" customHeight="1">
      <c r="A16" s="53" t="s">
        <v>374</v>
      </c>
      <c r="B16" s="54" t="s">
        <v>392</v>
      </c>
      <c r="C16" s="53" t="s">
        <v>393</v>
      </c>
      <c r="D16" s="74">
        <f t="shared" si="3"/>
        <v>5513</v>
      </c>
      <c r="E16" s="74">
        <f t="shared" si="4"/>
        <v>5513</v>
      </c>
      <c r="F16" s="74">
        <v>0</v>
      </c>
      <c r="G16" s="74">
        <v>0</v>
      </c>
      <c r="H16" s="74">
        <v>0</v>
      </c>
      <c r="I16" s="74">
        <v>5513</v>
      </c>
      <c r="J16" s="74">
        <v>0</v>
      </c>
      <c r="K16" s="75">
        <v>0</v>
      </c>
      <c r="L16" s="74">
        <f t="shared" si="5"/>
        <v>613907</v>
      </c>
      <c r="M16" s="74">
        <f t="shared" si="6"/>
        <v>108734</v>
      </c>
      <c r="N16" s="74">
        <v>96683</v>
      </c>
      <c r="O16" s="74">
        <v>0</v>
      </c>
      <c r="P16" s="74">
        <v>12051</v>
      </c>
      <c r="Q16" s="74">
        <v>0</v>
      </c>
      <c r="R16" s="74">
        <f t="shared" si="7"/>
        <v>189567</v>
      </c>
      <c r="S16" s="74">
        <v>5083</v>
      </c>
      <c r="T16" s="74">
        <v>184076</v>
      </c>
      <c r="U16" s="74">
        <v>408</v>
      </c>
      <c r="V16" s="74">
        <v>19589</v>
      </c>
      <c r="W16" s="74">
        <f t="shared" si="8"/>
        <v>296017</v>
      </c>
      <c r="X16" s="74">
        <v>102063</v>
      </c>
      <c r="Y16" s="74">
        <v>143272</v>
      </c>
      <c r="Z16" s="74">
        <v>50682</v>
      </c>
      <c r="AA16" s="74">
        <v>0</v>
      </c>
      <c r="AB16" s="75">
        <v>0</v>
      </c>
      <c r="AC16" s="74">
        <v>0</v>
      </c>
      <c r="AD16" s="74">
        <v>7897</v>
      </c>
      <c r="AE16" s="74">
        <f t="shared" si="9"/>
        <v>627317</v>
      </c>
      <c r="AF16" s="74">
        <f t="shared" si="10"/>
        <v>6951</v>
      </c>
      <c r="AG16" s="74">
        <f t="shared" si="11"/>
        <v>6951</v>
      </c>
      <c r="AH16" s="74">
        <v>0</v>
      </c>
      <c r="AI16" s="74">
        <v>6951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148562</v>
      </c>
      <c r="AO16" s="74">
        <f t="shared" si="13"/>
        <v>36210</v>
      </c>
      <c r="AP16" s="74">
        <v>31823</v>
      </c>
      <c r="AQ16" s="74">
        <v>0</v>
      </c>
      <c r="AR16" s="74">
        <v>0</v>
      </c>
      <c r="AS16" s="74">
        <v>4387</v>
      </c>
      <c r="AT16" s="74">
        <f t="shared" si="14"/>
        <v>78441</v>
      </c>
      <c r="AU16" s="74">
        <v>0</v>
      </c>
      <c r="AV16" s="74">
        <v>78441</v>
      </c>
      <c r="AW16" s="74">
        <v>0</v>
      </c>
      <c r="AX16" s="74">
        <v>0</v>
      </c>
      <c r="AY16" s="74">
        <f t="shared" si="15"/>
        <v>33911</v>
      </c>
      <c r="AZ16" s="74">
        <v>0</v>
      </c>
      <c r="BA16" s="74">
        <v>33911</v>
      </c>
      <c r="BB16" s="74">
        <v>0</v>
      </c>
      <c r="BC16" s="74">
        <v>0</v>
      </c>
      <c r="BD16" s="75">
        <v>6335</v>
      </c>
      <c r="BE16" s="74">
        <v>0</v>
      </c>
      <c r="BF16" s="74">
        <v>6032</v>
      </c>
      <c r="BG16" s="74">
        <f t="shared" si="16"/>
        <v>161545</v>
      </c>
      <c r="BH16" s="74">
        <f t="shared" si="17"/>
        <v>12464</v>
      </c>
      <c r="BI16" s="74">
        <f t="shared" si="18"/>
        <v>12464</v>
      </c>
      <c r="BJ16" s="74">
        <f t="shared" si="19"/>
        <v>0</v>
      </c>
      <c r="BK16" s="74">
        <f t="shared" si="20"/>
        <v>6951</v>
      </c>
      <c r="BL16" s="74">
        <f t="shared" si="21"/>
        <v>0</v>
      </c>
      <c r="BM16" s="74">
        <f t="shared" si="22"/>
        <v>5513</v>
      </c>
      <c r="BN16" s="74">
        <f t="shared" si="23"/>
        <v>0</v>
      </c>
      <c r="BO16" s="75">
        <f t="shared" si="24"/>
        <v>0</v>
      </c>
      <c r="BP16" s="74">
        <f t="shared" si="25"/>
        <v>762469</v>
      </c>
      <c r="BQ16" s="74">
        <f t="shared" si="26"/>
        <v>144944</v>
      </c>
      <c r="BR16" s="74">
        <f t="shared" si="27"/>
        <v>128506</v>
      </c>
      <c r="BS16" s="74">
        <f t="shared" si="28"/>
        <v>0</v>
      </c>
      <c r="BT16" s="74">
        <f t="shared" si="29"/>
        <v>12051</v>
      </c>
      <c r="BU16" s="74">
        <f t="shared" si="30"/>
        <v>4387</v>
      </c>
      <c r="BV16" s="74">
        <f t="shared" si="31"/>
        <v>268008</v>
      </c>
      <c r="BW16" s="74">
        <f t="shared" si="32"/>
        <v>5083</v>
      </c>
      <c r="BX16" s="74">
        <f t="shared" si="33"/>
        <v>262517</v>
      </c>
      <c r="BY16" s="74">
        <f t="shared" si="34"/>
        <v>408</v>
      </c>
      <c r="BZ16" s="74">
        <f t="shared" si="35"/>
        <v>19589</v>
      </c>
      <c r="CA16" s="74">
        <f t="shared" si="36"/>
        <v>329928</v>
      </c>
      <c r="CB16" s="74">
        <f t="shared" si="37"/>
        <v>102063</v>
      </c>
      <c r="CC16" s="74">
        <f t="shared" si="38"/>
        <v>177183</v>
      </c>
      <c r="CD16" s="74">
        <f t="shared" si="39"/>
        <v>50682</v>
      </c>
      <c r="CE16" s="74">
        <f t="shared" si="40"/>
        <v>0</v>
      </c>
      <c r="CF16" s="75">
        <f t="shared" si="41"/>
        <v>6335</v>
      </c>
      <c r="CG16" s="74">
        <f t="shared" si="42"/>
        <v>0</v>
      </c>
      <c r="CH16" s="74">
        <f t="shared" si="43"/>
        <v>13929</v>
      </c>
      <c r="CI16" s="74">
        <f t="shared" si="44"/>
        <v>788862</v>
      </c>
    </row>
    <row r="17" spans="1:87" s="50" customFormat="1" ht="12" customHeight="1">
      <c r="A17" s="53" t="s">
        <v>374</v>
      </c>
      <c r="B17" s="54" t="s">
        <v>394</v>
      </c>
      <c r="C17" s="53" t="s">
        <v>395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575908</v>
      </c>
      <c r="M17" s="74">
        <f t="shared" si="6"/>
        <v>156108</v>
      </c>
      <c r="N17" s="74">
        <v>34839</v>
      </c>
      <c r="O17" s="74">
        <v>84722</v>
      </c>
      <c r="P17" s="74">
        <v>36547</v>
      </c>
      <c r="Q17" s="74">
        <v>0</v>
      </c>
      <c r="R17" s="74">
        <f t="shared" si="7"/>
        <v>162957</v>
      </c>
      <c r="S17" s="74">
        <v>7054</v>
      </c>
      <c r="T17" s="74">
        <v>155903</v>
      </c>
      <c r="U17" s="74">
        <v>0</v>
      </c>
      <c r="V17" s="74">
        <v>0</v>
      </c>
      <c r="W17" s="74">
        <f t="shared" si="8"/>
        <v>256843</v>
      </c>
      <c r="X17" s="74">
        <v>47850</v>
      </c>
      <c r="Y17" s="74">
        <v>202967</v>
      </c>
      <c r="Z17" s="74">
        <v>6026</v>
      </c>
      <c r="AA17" s="74">
        <v>0</v>
      </c>
      <c r="AB17" s="75">
        <v>0</v>
      </c>
      <c r="AC17" s="74">
        <v>0</v>
      </c>
      <c r="AD17" s="74">
        <v>4919</v>
      </c>
      <c r="AE17" s="74">
        <f t="shared" si="9"/>
        <v>580827</v>
      </c>
      <c r="AF17" s="74">
        <f t="shared" si="10"/>
        <v>1281</v>
      </c>
      <c r="AG17" s="74">
        <f t="shared" si="11"/>
        <v>1281</v>
      </c>
      <c r="AH17" s="74">
        <v>1281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57286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32719</v>
      </c>
      <c r="AU17" s="74">
        <v>356</v>
      </c>
      <c r="AV17" s="74">
        <v>32363</v>
      </c>
      <c r="AW17" s="74">
        <v>0</v>
      </c>
      <c r="AX17" s="74">
        <v>0</v>
      </c>
      <c r="AY17" s="74">
        <f t="shared" si="15"/>
        <v>24567</v>
      </c>
      <c r="AZ17" s="74">
        <v>20020</v>
      </c>
      <c r="BA17" s="74">
        <v>4547</v>
      </c>
      <c r="BB17" s="74">
        <v>0</v>
      </c>
      <c r="BC17" s="74">
        <v>0</v>
      </c>
      <c r="BD17" s="75">
        <v>0</v>
      </c>
      <c r="BE17" s="74">
        <v>0</v>
      </c>
      <c r="BF17" s="74">
        <v>546</v>
      </c>
      <c r="BG17" s="74">
        <f t="shared" si="16"/>
        <v>59113</v>
      </c>
      <c r="BH17" s="74">
        <f t="shared" si="17"/>
        <v>1281</v>
      </c>
      <c r="BI17" s="74">
        <f t="shared" si="18"/>
        <v>1281</v>
      </c>
      <c r="BJ17" s="74">
        <f t="shared" si="19"/>
        <v>1281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633194</v>
      </c>
      <c r="BQ17" s="74">
        <f t="shared" si="26"/>
        <v>156108</v>
      </c>
      <c r="BR17" s="74">
        <f t="shared" si="27"/>
        <v>34839</v>
      </c>
      <c r="BS17" s="74">
        <f t="shared" si="28"/>
        <v>84722</v>
      </c>
      <c r="BT17" s="74">
        <f t="shared" si="29"/>
        <v>36547</v>
      </c>
      <c r="BU17" s="74">
        <f t="shared" si="30"/>
        <v>0</v>
      </c>
      <c r="BV17" s="74">
        <f t="shared" si="31"/>
        <v>195676</v>
      </c>
      <c r="BW17" s="74">
        <f t="shared" si="32"/>
        <v>7410</v>
      </c>
      <c r="BX17" s="74">
        <f t="shared" si="33"/>
        <v>188266</v>
      </c>
      <c r="BY17" s="74">
        <f t="shared" si="34"/>
        <v>0</v>
      </c>
      <c r="BZ17" s="74">
        <f t="shared" si="35"/>
        <v>0</v>
      </c>
      <c r="CA17" s="74">
        <f t="shared" si="36"/>
        <v>281410</v>
      </c>
      <c r="CB17" s="74">
        <f t="shared" si="37"/>
        <v>67870</v>
      </c>
      <c r="CC17" s="74">
        <f t="shared" si="38"/>
        <v>207514</v>
      </c>
      <c r="CD17" s="74">
        <f t="shared" si="39"/>
        <v>6026</v>
      </c>
      <c r="CE17" s="74">
        <f t="shared" si="40"/>
        <v>0</v>
      </c>
      <c r="CF17" s="75">
        <f t="shared" si="41"/>
        <v>0</v>
      </c>
      <c r="CG17" s="74">
        <f t="shared" si="42"/>
        <v>0</v>
      </c>
      <c r="CH17" s="74">
        <f t="shared" si="43"/>
        <v>5465</v>
      </c>
      <c r="CI17" s="74">
        <f t="shared" si="44"/>
        <v>639940</v>
      </c>
    </row>
    <row r="18" spans="1:87" s="50" customFormat="1" ht="12" customHeight="1">
      <c r="A18" s="53" t="s">
        <v>374</v>
      </c>
      <c r="B18" s="54" t="s">
        <v>396</v>
      </c>
      <c r="C18" s="53" t="s">
        <v>397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1157320</v>
      </c>
      <c r="M18" s="74">
        <f t="shared" si="6"/>
        <v>33732</v>
      </c>
      <c r="N18" s="74">
        <v>33732</v>
      </c>
      <c r="O18" s="74">
        <v>0</v>
      </c>
      <c r="P18" s="74">
        <v>0</v>
      </c>
      <c r="Q18" s="74">
        <v>0</v>
      </c>
      <c r="R18" s="74">
        <f t="shared" si="7"/>
        <v>164188</v>
      </c>
      <c r="S18" s="74">
        <v>568</v>
      </c>
      <c r="T18" s="74">
        <v>152769</v>
      </c>
      <c r="U18" s="74">
        <v>10851</v>
      </c>
      <c r="V18" s="74">
        <v>0</v>
      </c>
      <c r="W18" s="74">
        <f t="shared" si="8"/>
        <v>959400</v>
      </c>
      <c r="X18" s="74">
        <v>662040</v>
      </c>
      <c r="Y18" s="74">
        <v>165764</v>
      </c>
      <c r="Z18" s="74">
        <v>8275</v>
      </c>
      <c r="AA18" s="74">
        <v>123321</v>
      </c>
      <c r="AB18" s="75">
        <v>679235</v>
      </c>
      <c r="AC18" s="74">
        <v>0</v>
      </c>
      <c r="AD18" s="74">
        <v>29689</v>
      </c>
      <c r="AE18" s="74">
        <f t="shared" si="9"/>
        <v>1187009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90187</v>
      </c>
      <c r="AO18" s="74">
        <f t="shared" si="13"/>
        <v>20240</v>
      </c>
      <c r="AP18" s="74">
        <v>20240</v>
      </c>
      <c r="AQ18" s="74">
        <v>0</v>
      </c>
      <c r="AR18" s="74">
        <v>0</v>
      </c>
      <c r="AS18" s="74">
        <v>0</v>
      </c>
      <c r="AT18" s="74">
        <f t="shared" si="14"/>
        <v>38884</v>
      </c>
      <c r="AU18" s="74">
        <v>0</v>
      </c>
      <c r="AV18" s="74">
        <v>38884</v>
      </c>
      <c r="AW18" s="74">
        <v>0</v>
      </c>
      <c r="AX18" s="74">
        <v>0</v>
      </c>
      <c r="AY18" s="74">
        <f t="shared" si="15"/>
        <v>31063</v>
      </c>
      <c r="AZ18" s="74">
        <v>0</v>
      </c>
      <c r="BA18" s="74">
        <v>31063</v>
      </c>
      <c r="BB18" s="74">
        <v>0</v>
      </c>
      <c r="BC18" s="74">
        <v>0</v>
      </c>
      <c r="BD18" s="75">
        <v>112506</v>
      </c>
      <c r="BE18" s="74">
        <v>0</v>
      </c>
      <c r="BF18" s="74">
        <v>858</v>
      </c>
      <c r="BG18" s="74">
        <f t="shared" si="16"/>
        <v>91045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1247507</v>
      </c>
      <c r="BQ18" s="74">
        <f t="shared" si="26"/>
        <v>53972</v>
      </c>
      <c r="BR18" s="74">
        <f t="shared" si="27"/>
        <v>53972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203072</v>
      </c>
      <c r="BW18" s="74">
        <f t="shared" si="32"/>
        <v>568</v>
      </c>
      <c r="BX18" s="74">
        <f t="shared" si="33"/>
        <v>191653</v>
      </c>
      <c r="BY18" s="74">
        <f t="shared" si="34"/>
        <v>10851</v>
      </c>
      <c r="BZ18" s="74">
        <f t="shared" si="35"/>
        <v>0</v>
      </c>
      <c r="CA18" s="74">
        <f t="shared" si="36"/>
        <v>990463</v>
      </c>
      <c r="CB18" s="74">
        <f t="shared" si="37"/>
        <v>662040</v>
      </c>
      <c r="CC18" s="74">
        <f t="shared" si="38"/>
        <v>196827</v>
      </c>
      <c r="CD18" s="74">
        <f t="shared" si="39"/>
        <v>8275</v>
      </c>
      <c r="CE18" s="74">
        <f t="shared" si="40"/>
        <v>123321</v>
      </c>
      <c r="CF18" s="75">
        <f t="shared" si="41"/>
        <v>791741</v>
      </c>
      <c r="CG18" s="74">
        <f t="shared" si="42"/>
        <v>0</v>
      </c>
      <c r="CH18" s="74">
        <f t="shared" si="43"/>
        <v>30547</v>
      </c>
      <c r="CI18" s="74">
        <f t="shared" si="44"/>
        <v>1278054</v>
      </c>
    </row>
    <row r="19" spans="1:87" s="50" customFormat="1" ht="12" customHeight="1">
      <c r="A19" s="53" t="s">
        <v>374</v>
      </c>
      <c r="B19" s="54" t="s">
        <v>398</v>
      </c>
      <c r="C19" s="53" t="s">
        <v>399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1766006</v>
      </c>
      <c r="M19" s="74">
        <f t="shared" si="6"/>
        <v>68810</v>
      </c>
      <c r="N19" s="74">
        <v>32036</v>
      </c>
      <c r="O19" s="74">
        <v>0</v>
      </c>
      <c r="P19" s="74">
        <v>36774</v>
      </c>
      <c r="Q19" s="74">
        <v>0</v>
      </c>
      <c r="R19" s="74">
        <f t="shared" si="7"/>
        <v>339059</v>
      </c>
      <c r="S19" s="74">
        <v>2259</v>
      </c>
      <c r="T19" s="74">
        <v>323649</v>
      </c>
      <c r="U19" s="74">
        <v>13151</v>
      </c>
      <c r="V19" s="74">
        <v>0</v>
      </c>
      <c r="W19" s="74">
        <f t="shared" si="8"/>
        <v>1358137</v>
      </c>
      <c r="X19" s="74">
        <v>320954</v>
      </c>
      <c r="Y19" s="74">
        <v>1000223</v>
      </c>
      <c r="Z19" s="74">
        <v>36960</v>
      </c>
      <c r="AA19" s="74">
        <v>0</v>
      </c>
      <c r="AB19" s="75">
        <v>0</v>
      </c>
      <c r="AC19" s="74">
        <v>0</v>
      </c>
      <c r="AD19" s="74">
        <v>26868</v>
      </c>
      <c r="AE19" s="74">
        <f t="shared" si="9"/>
        <v>1792874</v>
      </c>
      <c r="AF19" s="74">
        <f t="shared" si="10"/>
        <v>141750</v>
      </c>
      <c r="AG19" s="74">
        <f t="shared" si="11"/>
        <v>141750</v>
      </c>
      <c r="AH19" s="74">
        <v>0</v>
      </c>
      <c r="AI19" s="74">
        <v>141750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243610</v>
      </c>
      <c r="AO19" s="74">
        <f t="shared" si="13"/>
        <v>9659</v>
      </c>
      <c r="AP19" s="74">
        <v>9659</v>
      </c>
      <c r="AQ19" s="74">
        <v>0</v>
      </c>
      <c r="AR19" s="74">
        <v>0</v>
      </c>
      <c r="AS19" s="74">
        <v>0</v>
      </c>
      <c r="AT19" s="74">
        <f t="shared" si="14"/>
        <v>99080</v>
      </c>
      <c r="AU19" s="74">
        <v>142</v>
      </c>
      <c r="AV19" s="74">
        <v>98938</v>
      </c>
      <c r="AW19" s="74">
        <v>0</v>
      </c>
      <c r="AX19" s="74">
        <v>0</v>
      </c>
      <c r="AY19" s="74">
        <f t="shared" si="15"/>
        <v>134871</v>
      </c>
      <c r="AZ19" s="74">
        <v>0</v>
      </c>
      <c r="BA19" s="74">
        <v>132771</v>
      </c>
      <c r="BB19" s="74">
        <v>0</v>
      </c>
      <c r="BC19" s="74">
        <v>2100</v>
      </c>
      <c r="BD19" s="75">
        <v>0</v>
      </c>
      <c r="BE19" s="74">
        <v>0</v>
      </c>
      <c r="BF19" s="74">
        <v>9</v>
      </c>
      <c r="BG19" s="74">
        <f t="shared" si="16"/>
        <v>385369</v>
      </c>
      <c r="BH19" s="74">
        <f t="shared" si="17"/>
        <v>141750</v>
      </c>
      <c r="BI19" s="74">
        <f t="shared" si="18"/>
        <v>141750</v>
      </c>
      <c r="BJ19" s="74">
        <f t="shared" si="19"/>
        <v>0</v>
      </c>
      <c r="BK19" s="74">
        <f t="shared" si="20"/>
        <v>141750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2009616</v>
      </c>
      <c r="BQ19" s="74">
        <f t="shared" si="26"/>
        <v>78469</v>
      </c>
      <c r="BR19" s="74">
        <f t="shared" si="27"/>
        <v>41695</v>
      </c>
      <c r="BS19" s="74">
        <f t="shared" si="28"/>
        <v>0</v>
      </c>
      <c r="BT19" s="74">
        <f t="shared" si="29"/>
        <v>36774</v>
      </c>
      <c r="BU19" s="74">
        <f t="shared" si="30"/>
        <v>0</v>
      </c>
      <c r="BV19" s="74">
        <f t="shared" si="31"/>
        <v>438139</v>
      </c>
      <c r="BW19" s="74">
        <f t="shared" si="32"/>
        <v>2401</v>
      </c>
      <c r="BX19" s="74">
        <f t="shared" si="33"/>
        <v>422587</v>
      </c>
      <c r="BY19" s="74">
        <f t="shared" si="34"/>
        <v>13151</v>
      </c>
      <c r="BZ19" s="74">
        <f t="shared" si="35"/>
        <v>0</v>
      </c>
      <c r="CA19" s="74">
        <f t="shared" si="36"/>
        <v>1493008</v>
      </c>
      <c r="CB19" s="74">
        <f t="shared" si="37"/>
        <v>320954</v>
      </c>
      <c r="CC19" s="74">
        <f t="shared" si="38"/>
        <v>1132994</v>
      </c>
      <c r="CD19" s="74">
        <f t="shared" si="39"/>
        <v>36960</v>
      </c>
      <c r="CE19" s="74">
        <f t="shared" si="40"/>
        <v>2100</v>
      </c>
      <c r="CF19" s="75">
        <f t="shared" si="41"/>
        <v>0</v>
      </c>
      <c r="CG19" s="74">
        <f t="shared" si="42"/>
        <v>0</v>
      </c>
      <c r="CH19" s="74">
        <f t="shared" si="43"/>
        <v>26877</v>
      </c>
      <c r="CI19" s="74">
        <f t="shared" si="44"/>
        <v>2178243</v>
      </c>
    </row>
    <row r="20" spans="1:87" s="50" customFormat="1" ht="12" customHeight="1">
      <c r="A20" s="53" t="s">
        <v>374</v>
      </c>
      <c r="B20" s="54" t="s">
        <v>400</v>
      </c>
      <c r="C20" s="53" t="s">
        <v>401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0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233472</v>
      </c>
      <c r="AC20" s="74">
        <v>0</v>
      </c>
      <c r="AD20" s="74">
        <v>0</v>
      </c>
      <c r="AE20" s="74">
        <f t="shared" si="9"/>
        <v>0</v>
      </c>
      <c r="AF20" s="74">
        <f t="shared" si="10"/>
        <v>317653</v>
      </c>
      <c r="AG20" s="74">
        <f t="shared" si="11"/>
        <v>306990</v>
      </c>
      <c r="AH20" s="74">
        <v>0</v>
      </c>
      <c r="AI20" s="74">
        <v>306990</v>
      </c>
      <c r="AJ20" s="74">
        <v>0</v>
      </c>
      <c r="AK20" s="74">
        <v>0</v>
      </c>
      <c r="AL20" s="74">
        <v>10663</v>
      </c>
      <c r="AM20" s="75">
        <v>0</v>
      </c>
      <c r="AN20" s="74">
        <f t="shared" si="12"/>
        <v>183322</v>
      </c>
      <c r="AO20" s="74">
        <f t="shared" si="13"/>
        <v>7510</v>
      </c>
      <c r="AP20" s="74">
        <v>7510</v>
      </c>
      <c r="AQ20" s="74">
        <v>0</v>
      </c>
      <c r="AR20" s="74">
        <v>0</v>
      </c>
      <c r="AS20" s="74">
        <v>0</v>
      </c>
      <c r="AT20" s="74">
        <f t="shared" si="14"/>
        <v>66296</v>
      </c>
      <c r="AU20" s="74">
        <v>0</v>
      </c>
      <c r="AV20" s="74">
        <v>66296</v>
      </c>
      <c r="AW20" s="74">
        <v>0</v>
      </c>
      <c r="AX20" s="74">
        <v>0</v>
      </c>
      <c r="AY20" s="74">
        <f t="shared" si="15"/>
        <v>109516</v>
      </c>
      <c r="AZ20" s="74">
        <v>107897</v>
      </c>
      <c r="BA20" s="74">
        <v>0</v>
      </c>
      <c r="BB20" s="74">
        <v>1619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500975</v>
      </c>
      <c r="BH20" s="74">
        <f t="shared" si="17"/>
        <v>317653</v>
      </c>
      <c r="BI20" s="74">
        <f t="shared" si="18"/>
        <v>306990</v>
      </c>
      <c r="BJ20" s="74">
        <f t="shared" si="19"/>
        <v>0</v>
      </c>
      <c r="BK20" s="74">
        <f t="shared" si="20"/>
        <v>306990</v>
      </c>
      <c r="BL20" s="74">
        <f t="shared" si="21"/>
        <v>0</v>
      </c>
      <c r="BM20" s="74">
        <f t="shared" si="22"/>
        <v>0</v>
      </c>
      <c r="BN20" s="74">
        <f t="shared" si="23"/>
        <v>10663</v>
      </c>
      <c r="BO20" s="75">
        <f t="shared" si="24"/>
        <v>0</v>
      </c>
      <c r="BP20" s="74">
        <f t="shared" si="25"/>
        <v>183322</v>
      </c>
      <c r="BQ20" s="74">
        <f t="shared" si="26"/>
        <v>7510</v>
      </c>
      <c r="BR20" s="74">
        <f t="shared" si="27"/>
        <v>7510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66296</v>
      </c>
      <c r="BW20" s="74">
        <f t="shared" si="32"/>
        <v>0</v>
      </c>
      <c r="BX20" s="74">
        <f t="shared" si="33"/>
        <v>66296</v>
      </c>
      <c r="BY20" s="74">
        <f t="shared" si="34"/>
        <v>0</v>
      </c>
      <c r="BZ20" s="74">
        <f t="shared" si="35"/>
        <v>0</v>
      </c>
      <c r="CA20" s="74">
        <f t="shared" si="36"/>
        <v>109516</v>
      </c>
      <c r="CB20" s="74">
        <f t="shared" si="37"/>
        <v>107897</v>
      </c>
      <c r="CC20" s="74">
        <f t="shared" si="38"/>
        <v>0</v>
      </c>
      <c r="CD20" s="74">
        <f t="shared" si="39"/>
        <v>1619</v>
      </c>
      <c r="CE20" s="74">
        <f t="shared" si="40"/>
        <v>0</v>
      </c>
      <c r="CF20" s="75">
        <f t="shared" si="41"/>
        <v>233472</v>
      </c>
      <c r="CG20" s="74">
        <f t="shared" si="42"/>
        <v>0</v>
      </c>
      <c r="CH20" s="74">
        <f t="shared" si="43"/>
        <v>0</v>
      </c>
      <c r="CI20" s="74">
        <f t="shared" si="44"/>
        <v>500975</v>
      </c>
    </row>
    <row r="21" spans="1:87" s="50" customFormat="1" ht="12" customHeight="1">
      <c r="A21" s="53" t="s">
        <v>374</v>
      </c>
      <c r="B21" s="54" t="s">
        <v>402</v>
      </c>
      <c r="C21" s="53" t="s">
        <v>403</v>
      </c>
      <c r="D21" s="74">
        <f t="shared" si="3"/>
        <v>35816</v>
      </c>
      <c r="E21" s="74">
        <f t="shared" si="4"/>
        <v>35816</v>
      </c>
      <c r="F21" s="74">
        <v>35816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440936</v>
      </c>
      <c r="M21" s="74">
        <f t="shared" si="6"/>
        <v>30323</v>
      </c>
      <c r="N21" s="74">
        <v>30323</v>
      </c>
      <c r="O21" s="74">
        <v>0</v>
      </c>
      <c r="P21" s="74">
        <v>0</v>
      </c>
      <c r="Q21" s="74">
        <v>0</v>
      </c>
      <c r="R21" s="74">
        <f t="shared" si="7"/>
        <v>76665</v>
      </c>
      <c r="S21" s="74">
        <v>32016</v>
      </c>
      <c r="T21" s="74">
        <v>28372</v>
      </c>
      <c r="U21" s="74">
        <v>16277</v>
      </c>
      <c r="V21" s="74">
        <v>23486</v>
      </c>
      <c r="W21" s="74">
        <f t="shared" si="8"/>
        <v>310462</v>
      </c>
      <c r="X21" s="74">
        <v>69259</v>
      </c>
      <c r="Y21" s="74">
        <v>218822</v>
      </c>
      <c r="Z21" s="74">
        <v>22381</v>
      </c>
      <c r="AA21" s="74">
        <v>0</v>
      </c>
      <c r="AB21" s="75">
        <v>0</v>
      </c>
      <c r="AC21" s="74">
        <v>0</v>
      </c>
      <c r="AD21" s="74">
        <v>7718</v>
      </c>
      <c r="AE21" s="74">
        <f t="shared" si="9"/>
        <v>484470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138125</v>
      </c>
      <c r="AO21" s="74">
        <f t="shared" si="13"/>
        <v>60550</v>
      </c>
      <c r="AP21" s="74">
        <v>15161</v>
      </c>
      <c r="AQ21" s="74">
        <v>0</v>
      </c>
      <c r="AR21" s="74">
        <v>45389</v>
      </c>
      <c r="AS21" s="74">
        <v>0</v>
      </c>
      <c r="AT21" s="74">
        <f t="shared" si="14"/>
        <v>74047</v>
      </c>
      <c r="AU21" s="74">
        <v>0</v>
      </c>
      <c r="AV21" s="74">
        <v>74047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0</v>
      </c>
      <c r="BE21" s="74">
        <v>3528</v>
      </c>
      <c r="BF21" s="74">
        <v>0</v>
      </c>
      <c r="BG21" s="74">
        <f t="shared" si="16"/>
        <v>138125</v>
      </c>
      <c r="BH21" s="74">
        <f t="shared" si="17"/>
        <v>35816</v>
      </c>
      <c r="BI21" s="74">
        <f t="shared" si="18"/>
        <v>35816</v>
      </c>
      <c r="BJ21" s="74">
        <f t="shared" si="19"/>
        <v>35816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579061</v>
      </c>
      <c r="BQ21" s="74">
        <f t="shared" si="26"/>
        <v>90873</v>
      </c>
      <c r="BR21" s="74">
        <f t="shared" si="27"/>
        <v>45484</v>
      </c>
      <c r="BS21" s="74">
        <f t="shared" si="28"/>
        <v>0</v>
      </c>
      <c r="BT21" s="74">
        <f t="shared" si="29"/>
        <v>45389</v>
      </c>
      <c r="BU21" s="74">
        <f t="shared" si="30"/>
        <v>0</v>
      </c>
      <c r="BV21" s="74">
        <f t="shared" si="31"/>
        <v>150712</v>
      </c>
      <c r="BW21" s="74">
        <f t="shared" si="32"/>
        <v>32016</v>
      </c>
      <c r="BX21" s="74">
        <f t="shared" si="33"/>
        <v>102419</v>
      </c>
      <c r="BY21" s="74">
        <f t="shared" si="34"/>
        <v>16277</v>
      </c>
      <c r="BZ21" s="74">
        <f t="shared" si="35"/>
        <v>23486</v>
      </c>
      <c r="CA21" s="74">
        <f t="shared" si="36"/>
        <v>310462</v>
      </c>
      <c r="CB21" s="74">
        <f t="shared" si="37"/>
        <v>69259</v>
      </c>
      <c r="CC21" s="74">
        <f t="shared" si="38"/>
        <v>218822</v>
      </c>
      <c r="CD21" s="74">
        <f t="shared" si="39"/>
        <v>22381</v>
      </c>
      <c r="CE21" s="74">
        <f t="shared" si="40"/>
        <v>0</v>
      </c>
      <c r="CF21" s="75">
        <f t="shared" si="41"/>
        <v>0</v>
      </c>
      <c r="CG21" s="74">
        <f t="shared" si="42"/>
        <v>3528</v>
      </c>
      <c r="CH21" s="74">
        <f t="shared" si="43"/>
        <v>7718</v>
      </c>
      <c r="CI21" s="74">
        <f t="shared" si="44"/>
        <v>622595</v>
      </c>
    </row>
    <row r="22" spans="1:87" s="50" customFormat="1" ht="12" customHeight="1">
      <c r="A22" s="53" t="s">
        <v>374</v>
      </c>
      <c r="B22" s="54" t="s">
        <v>404</v>
      </c>
      <c r="C22" s="53" t="s">
        <v>405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281052</v>
      </c>
      <c r="M22" s="74">
        <f t="shared" si="6"/>
        <v>99028</v>
      </c>
      <c r="N22" s="74">
        <v>30825</v>
      </c>
      <c r="O22" s="74">
        <v>68203</v>
      </c>
      <c r="P22" s="74">
        <v>0</v>
      </c>
      <c r="Q22" s="74">
        <v>0</v>
      </c>
      <c r="R22" s="74">
        <f t="shared" si="7"/>
        <v>4837</v>
      </c>
      <c r="S22" s="74">
        <v>4837</v>
      </c>
      <c r="T22" s="74">
        <v>0</v>
      </c>
      <c r="U22" s="74">
        <v>0</v>
      </c>
      <c r="V22" s="74">
        <v>0</v>
      </c>
      <c r="W22" s="74">
        <f t="shared" si="8"/>
        <v>177187</v>
      </c>
      <c r="X22" s="74">
        <v>129950</v>
      </c>
      <c r="Y22" s="74">
        <v>42642</v>
      </c>
      <c r="Z22" s="74">
        <v>4595</v>
      </c>
      <c r="AA22" s="74">
        <v>0</v>
      </c>
      <c r="AB22" s="75">
        <v>321751</v>
      </c>
      <c r="AC22" s="74">
        <v>0</v>
      </c>
      <c r="AD22" s="74">
        <v>17594</v>
      </c>
      <c r="AE22" s="74">
        <f t="shared" si="9"/>
        <v>298646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99742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281052</v>
      </c>
      <c r="BQ22" s="74">
        <f t="shared" si="26"/>
        <v>99028</v>
      </c>
      <c r="BR22" s="74">
        <f t="shared" si="27"/>
        <v>30825</v>
      </c>
      <c r="BS22" s="74">
        <f t="shared" si="28"/>
        <v>68203</v>
      </c>
      <c r="BT22" s="74">
        <f t="shared" si="29"/>
        <v>0</v>
      </c>
      <c r="BU22" s="74">
        <f t="shared" si="30"/>
        <v>0</v>
      </c>
      <c r="BV22" s="74">
        <f t="shared" si="31"/>
        <v>4837</v>
      </c>
      <c r="BW22" s="74">
        <f t="shared" si="32"/>
        <v>4837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177187</v>
      </c>
      <c r="CB22" s="74">
        <f t="shared" si="37"/>
        <v>129950</v>
      </c>
      <c r="CC22" s="74">
        <f t="shared" si="38"/>
        <v>42642</v>
      </c>
      <c r="CD22" s="74">
        <f t="shared" si="39"/>
        <v>4595</v>
      </c>
      <c r="CE22" s="74">
        <f t="shared" si="40"/>
        <v>0</v>
      </c>
      <c r="CF22" s="75">
        <f t="shared" si="41"/>
        <v>421493</v>
      </c>
      <c r="CG22" s="74">
        <f t="shared" si="42"/>
        <v>0</v>
      </c>
      <c r="CH22" s="74">
        <f t="shared" si="43"/>
        <v>17594</v>
      </c>
      <c r="CI22" s="74">
        <f t="shared" si="44"/>
        <v>298646</v>
      </c>
    </row>
    <row r="23" spans="1:87" s="50" customFormat="1" ht="12" customHeight="1">
      <c r="A23" s="53" t="s">
        <v>374</v>
      </c>
      <c r="B23" s="54" t="s">
        <v>406</v>
      </c>
      <c r="C23" s="53" t="s">
        <v>407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136663</v>
      </c>
      <c r="M23" s="74">
        <f t="shared" si="6"/>
        <v>22511</v>
      </c>
      <c r="N23" s="74">
        <v>22511</v>
      </c>
      <c r="O23" s="74">
        <v>0</v>
      </c>
      <c r="P23" s="74">
        <v>0</v>
      </c>
      <c r="Q23" s="74">
        <v>0</v>
      </c>
      <c r="R23" s="74">
        <f t="shared" si="7"/>
        <v>1835</v>
      </c>
      <c r="S23" s="74">
        <v>1671</v>
      </c>
      <c r="T23" s="74">
        <v>164</v>
      </c>
      <c r="U23" s="74">
        <v>0</v>
      </c>
      <c r="V23" s="74">
        <v>14700</v>
      </c>
      <c r="W23" s="74">
        <f t="shared" si="8"/>
        <v>97617</v>
      </c>
      <c r="X23" s="74">
        <v>90069</v>
      </c>
      <c r="Y23" s="74">
        <v>3473</v>
      </c>
      <c r="Z23" s="74">
        <v>3875</v>
      </c>
      <c r="AA23" s="74">
        <v>200</v>
      </c>
      <c r="AB23" s="75">
        <v>182952</v>
      </c>
      <c r="AC23" s="74">
        <v>0</v>
      </c>
      <c r="AD23" s="74">
        <v>13918</v>
      </c>
      <c r="AE23" s="74">
        <f t="shared" si="9"/>
        <v>150581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62210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136663</v>
      </c>
      <c r="BQ23" s="74">
        <f t="shared" si="26"/>
        <v>22511</v>
      </c>
      <c r="BR23" s="74">
        <f t="shared" si="27"/>
        <v>22511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1835</v>
      </c>
      <c r="BW23" s="74">
        <f t="shared" si="32"/>
        <v>1671</v>
      </c>
      <c r="BX23" s="74">
        <f t="shared" si="33"/>
        <v>164</v>
      </c>
      <c r="BY23" s="74">
        <f t="shared" si="34"/>
        <v>0</v>
      </c>
      <c r="BZ23" s="74">
        <f t="shared" si="35"/>
        <v>14700</v>
      </c>
      <c r="CA23" s="74">
        <f t="shared" si="36"/>
        <v>97617</v>
      </c>
      <c r="CB23" s="74">
        <f t="shared" si="37"/>
        <v>90069</v>
      </c>
      <c r="CC23" s="74">
        <f t="shared" si="38"/>
        <v>3473</v>
      </c>
      <c r="CD23" s="74">
        <f t="shared" si="39"/>
        <v>3875</v>
      </c>
      <c r="CE23" s="74">
        <f t="shared" si="40"/>
        <v>200</v>
      </c>
      <c r="CF23" s="75">
        <f t="shared" si="41"/>
        <v>245162</v>
      </c>
      <c r="CG23" s="74">
        <f t="shared" si="42"/>
        <v>0</v>
      </c>
      <c r="CH23" s="74">
        <f t="shared" si="43"/>
        <v>13918</v>
      </c>
      <c r="CI23" s="74">
        <f t="shared" si="44"/>
        <v>150581</v>
      </c>
    </row>
    <row r="24" spans="1:87" s="50" customFormat="1" ht="12" customHeight="1">
      <c r="A24" s="53" t="s">
        <v>374</v>
      </c>
      <c r="B24" s="54" t="s">
        <v>408</v>
      </c>
      <c r="C24" s="53" t="s">
        <v>409</v>
      </c>
      <c r="D24" s="74">
        <f t="shared" si="3"/>
        <v>1920</v>
      </c>
      <c r="E24" s="74">
        <f t="shared" si="4"/>
        <v>1920</v>
      </c>
      <c r="F24" s="74">
        <v>0</v>
      </c>
      <c r="G24" s="74">
        <v>1271</v>
      </c>
      <c r="H24" s="74">
        <v>0</v>
      </c>
      <c r="I24" s="74">
        <v>649</v>
      </c>
      <c r="J24" s="74">
        <v>0</v>
      </c>
      <c r="K24" s="75">
        <v>0</v>
      </c>
      <c r="L24" s="74">
        <f t="shared" si="5"/>
        <v>113772</v>
      </c>
      <c r="M24" s="74">
        <f t="shared" si="6"/>
        <v>685</v>
      </c>
      <c r="N24" s="74">
        <v>685</v>
      </c>
      <c r="O24" s="74">
        <v>0</v>
      </c>
      <c r="P24" s="74">
        <v>0</v>
      </c>
      <c r="Q24" s="74">
        <v>0</v>
      </c>
      <c r="R24" s="74">
        <f t="shared" si="7"/>
        <v>2241</v>
      </c>
      <c r="S24" s="74">
        <v>0</v>
      </c>
      <c r="T24" s="74">
        <v>2241</v>
      </c>
      <c r="U24" s="74">
        <v>0</v>
      </c>
      <c r="V24" s="74">
        <v>0</v>
      </c>
      <c r="W24" s="74">
        <f t="shared" si="8"/>
        <v>110846</v>
      </c>
      <c r="X24" s="74">
        <v>56192</v>
      </c>
      <c r="Y24" s="74">
        <v>52883</v>
      </c>
      <c r="Z24" s="74">
        <v>1771</v>
      </c>
      <c r="AA24" s="74">
        <v>0</v>
      </c>
      <c r="AB24" s="75">
        <v>161376</v>
      </c>
      <c r="AC24" s="74">
        <v>0</v>
      </c>
      <c r="AD24" s="74">
        <v>0</v>
      </c>
      <c r="AE24" s="74">
        <f t="shared" si="9"/>
        <v>115692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27581</v>
      </c>
      <c r="BE24" s="74">
        <v>0</v>
      </c>
      <c r="BF24" s="74">
        <v>0</v>
      </c>
      <c r="BG24" s="74">
        <f t="shared" si="16"/>
        <v>0</v>
      </c>
      <c r="BH24" s="74">
        <f t="shared" si="17"/>
        <v>1920</v>
      </c>
      <c r="BI24" s="74">
        <f t="shared" si="18"/>
        <v>1920</v>
      </c>
      <c r="BJ24" s="74">
        <f t="shared" si="19"/>
        <v>0</v>
      </c>
      <c r="BK24" s="74">
        <f t="shared" si="20"/>
        <v>1271</v>
      </c>
      <c r="BL24" s="74">
        <f t="shared" si="21"/>
        <v>0</v>
      </c>
      <c r="BM24" s="74">
        <f t="shared" si="22"/>
        <v>649</v>
      </c>
      <c r="BN24" s="74">
        <f t="shared" si="23"/>
        <v>0</v>
      </c>
      <c r="BO24" s="75">
        <f t="shared" si="24"/>
        <v>0</v>
      </c>
      <c r="BP24" s="74">
        <f t="shared" si="25"/>
        <v>113772</v>
      </c>
      <c r="BQ24" s="74">
        <f t="shared" si="26"/>
        <v>685</v>
      </c>
      <c r="BR24" s="74">
        <f t="shared" si="27"/>
        <v>685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2241</v>
      </c>
      <c r="BW24" s="74">
        <f t="shared" si="32"/>
        <v>0</v>
      </c>
      <c r="BX24" s="74">
        <f t="shared" si="33"/>
        <v>2241</v>
      </c>
      <c r="BY24" s="74">
        <f t="shared" si="34"/>
        <v>0</v>
      </c>
      <c r="BZ24" s="74">
        <f t="shared" si="35"/>
        <v>0</v>
      </c>
      <c r="CA24" s="74">
        <f t="shared" si="36"/>
        <v>110846</v>
      </c>
      <c r="CB24" s="74">
        <f t="shared" si="37"/>
        <v>56192</v>
      </c>
      <c r="CC24" s="74">
        <f t="shared" si="38"/>
        <v>52883</v>
      </c>
      <c r="CD24" s="74">
        <f t="shared" si="39"/>
        <v>1771</v>
      </c>
      <c r="CE24" s="74">
        <f t="shared" si="40"/>
        <v>0</v>
      </c>
      <c r="CF24" s="75">
        <f t="shared" si="41"/>
        <v>188957</v>
      </c>
      <c r="CG24" s="74">
        <f t="shared" si="42"/>
        <v>0</v>
      </c>
      <c r="CH24" s="74">
        <f t="shared" si="43"/>
        <v>0</v>
      </c>
      <c r="CI24" s="74">
        <f t="shared" si="44"/>
        <v>115692</v>
      </c>
    </row>
    <row r="25" spans="1:87" s="50" customFormat="1" ht="12" customHeight="1">
      <c r="A25" s="53" t="s">
        <v>374</v>
      </c>
      <c r="B25" s="54" t="s">
        <v>410</v>
      </c>
      <c r="C25" s="53" t="s">
        <v>411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92065</v>
      </c>
      <c r="M25" s="74">
        <f t="shared" si="6"/>
        <v>10446</v>
      </c>
      <c r="N25" s="74">
        <v>6825</v>
      </c>
      <c r="O25" s="74">
        <v>0</v>
      </c>
      <c r="P25" s="74">
        <v>3621</v>
      </c>
      <c r="Q25" s="74">
        <v>0</v>
      </c>
      <c r="R25" s="74">
        <f t="shared" si="7"/>
        <v>9394</v>
      </c>
      <c r="S25" s="74">
        <v>7972</v>
      </c>
      <c r="T25" s="74">
        <v>1422</v>
      </c>
      <c r="U25" s="74">
        <v>0</v>
      </c>
      <c r="V25" s="74">
        <v>0</v>
      </c>
      <c r="W25" s="74">
        <f t="shared" si="8"/>
        <v>72225</v>
      </c>
      <c r="X25" s="74">
        <v>51506</v>
      </c>
      <c r="Y25" s="74">
        <v>18960</v>
      </c>
      <c r="Z25" s="74">
        <v>1759</v>
      </c>
      <c r="AA25" s="74">
        <v>0</v>
      </c>
      <c r="AB25" s="75">
        <v>83002</v>
      </c>
      <c r="AC25" s="74">
        <v>0</v>
      </c>
      <c r="AD25" s="74">
        <v>3462</v>
      </c>
      <c r="AE25" s="74">
        <f t="shared" si="9"/>
        <v>95527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12503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92065</v>
      </c>
      <c r="BQ25" s="74">
        <f t="shared" si="26"/>
        <v>10446</v>
      </c>
      <c r="BR25" s="74">
        <f t="shared" si="27"/>
        <v>6825</v>
      </c>
      <c r="BS25" s="74">
        <f t="shared" si="28"/>
        <v>0</v>
      </c>
      <c r="BT25" s="74">
        <f t="shared" si="29"/>
        <v>3621</v>
      </c>
      <c r="BU25" s="74">
        <f t="shared" si="30"/>
        <v>0</v>
      </c>
      <c r="BV25" s="74">
        <f t="shared" si="31"/>
        <v>9394</v>
      </c>
      <c r="BW25" s="74">
        <f t="shared" si="32"/>
        <v>7972</v>
      </c>
      <c r="BX25" s="74">
        <f t="shared" si="33"/>
        <v>1422</v>
      </c>
      <c r="BY25" s="74">
        <f t="shared" si="34"/>
        <v>0</v>
      </c>
      <c r="BZ25" s="74">
        <f t="shared" si="35"/>
        <v>0</v>
      </c>
      <c r="CA25" s="74">
        <f t="shared" si="36"/>
        <v>72225</v>
      </c>
      <c r="CB25" s="74">
        <f t="shared" si="37"/>
        <v>51506</v>
      </c>
      <c r="CC25" s="74">
        <f t="shared" si="38"/>
        <v>18960</v>
      </c>
      <c r="CD25" s="74">
        <f t="shared" si="39"/>
        <v>1759</v>
      </c>
      <c r="CE25" s="74">
        <f t="shared" si="40"/>
        <v>0</v>
      </c>
      <c r="CF25" s="75">
        <f t="shared" si="41"/>
        <v>95505</v>
      </c>
      <c r="CG25" s="74">
        <f t="shared" si="42"/>
        <v>0</v>
      </c>
      <c r="CH25" s="74">
        <f t="shared" si="43"/>
        <v>3462</v>
      </c>
      <c r="CI25" s="74">
        <f t="shared" si="44"/>
        <v>95527</v>
      </c>
    </row>
    <row r="26" spans="1:87" s="50" customFormat="1" ht="12" customHeight="1">
      <c r="A26" s="53" t="s">
        <v>374</v>
      </c>
      <c r="B26" s="54" t="s">
        <v>412</v>
      </c>
      <c r="C26" s="53" t="s">
        <v>413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81777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7208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0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88985</v>
      </c>
      <c r="CG26" s="74">
        <f t="shared" si="42"/>
        <v>0</v>
      </c>
      <c r="CH26" s="74">
        <f t="shared" si="43"/>
        <v>0</v>
      </c>
      <c r="CI26" s="74">
        <f t="shared" si="44"/>
        <v>0</v>
      </c>
    </row>
    <row r="27" spans="1:87" s="50" customFormat="1" ht="12" customHeight="1">
      <c r="A27" s="53" t="s">
        <v>374</v>
      </c>
      <c r="B27" s="54" t="s">
        <v>414</v>
      </c>
      <c r="C27" s="53" t="s">
        <v>415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141094</v>
      </c>
      <c r="AC27" s="74">
        <v>0</v>
      </c>
      <c r="AD27" s="74">
        <v>0</v>
      </c>
      <c r="AE27" s="74">
        <f t="shared" si="9"/>
        <v>0</v>
      </c>
      <c r="AF27" s="74">
        <f t="shared" si="10"/>
        <v>2310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2310</v>
      </c>
      <c r="AM27" s="75">
        <v>0</v>
      </c>
      <c r="AN27" s="74">
        <f t="shared" si="12"/>
        <v>51138</v>
      </c>
      <c r="AO27" s="74">
        <f t="shared" si="13"/>
        <v>20899</v>
      </c>
      <c r="AP27" s="74">
        <v>20899</v>
      </c>
      <c r="AQ27" s="74">
        <v>0</v>
      </c>
      <c r="AR27" s="74">
        <v>0</v>
      </c>
      <c r="AS27" s="74">
        <v>0</v>
      </c>
      <c r="AT27" s="74">
        <f t="shared" si="14"/>
        <v>20923</v>
      </c>
      <c r="AU27" s="74">
        <v>0</v>
      </c>
      <c r="AV27" s="74">
        <v>20923</v>
      </c>
      <c r="AW27" s="74">
        <v>0</v>
      </c>
      <c r="AX27" s="74">
        <v>0</v>
      </c>
      <c r="AY27" s="74">
        <f t="shared" si="15"/>
        <v>9316</v>
      </c>
      <c r="AZ27" s="74">
        <v>0</v>
      </c>
      <c r="BA27" s="74">
        <v>8316</v>
      </c>
      <c r="BB27" s="74">
        <v>0</v>
      </c>
      <c r="BC27" s="74">
        <v>1000</v>
      </c>
      <c r="BD27" s="75">
        <v>2583</v>
      </c>
      <c r="BE27" s="74">
        <v>0</v>
      </c>
      <c r="BF27" s="74">
        <v>0</v>
      </c>
      <c r="BG27" s="74">
        <f t="shared" si="16"/>
        <v>53448</v>
      </c>
      <c r="BH27" s="74">
        <f t="shared" si="17"/>
        <v>2310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2310</v>
      </c>
      <c r="BO27" s="75">
        <f t="shared" si="24"/>
        <v>0</v>
      </c>
      <c r="BP27" s="74">
        <f t="shared" si="25"/>
        <v>51138</v>
      </c>
      <c r="BQ27" s="74">
        <f t="shared" si="26"/>
        <v>20899</v>
      </c>
      <c r="BR27" s="74">
        <f t="shared" si="27"/>
        <v>20899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20923</v>
      </c>
      <c r="BW27" s="74">
        <f t="shared" si="32"/>
        <v>0</v>
      </c>
      <c r="BX27" s="74">
        <f t="shared" si="33"/>
        <v>20923</v>
      </c>
      <c r="BY27" s="74">
        <f t="shared" si="34"/>
        <v>0</v>
      </c>
      <c r="BZ27" s="74">
        <f t="shared" si="35"/>
        <v>0</v>
      </c>
      <c r="CA27" s="74">
        <f t="shared" si="36"/>
        <v>9316</v>
      </c>
      <c r="CB27" s="74">
        <f t="shared" si="37"/>
        <v>0</v>
      </c>
      <c r="CC27" s="74">
        <f t="shared" si="38"/>
        <v>8316</v>
      </c>
      <c r="CD27" s="74">
        <f t="shared" si="39"/>
        <v>0</v>
      </c>
      <c r="CE27" s="74">
        <f t="shared" si="40"/>
        <v>1000</v>
      </c>
      <c r="CF27" s="75">
        <f t="shared" si="41"/>
        <v>143677</v>
      </c>
      <c r="CG27" s="74">
        <f t="shared" si="42"/>
        <v>0</v>
      </c>
      <c r="CH27" s="74">
        <f t="shared" si="43"/>
        <v>0</v>
      </c>
      <c r="CI27" s="74">
        <f t="shared" si="44"/>
        <v>53448</v>
      </c>
    </row>
    <row r="28" spans="1:87" s="50" customFormat="1" ht="12" customHeight="1">
      <c r="A28" s="53" t="s">
        <v>374</v>
      </c>
      <c r="B28" s="54" t="s">
        <v>416</v>
      </c>
      <c r="C28" s="53" t="s">
        <v>417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47940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47940</v>
      </c>
      <c r="X28" s="74">
        <v>47940</v>
      </c>
      <c r="Y28" s="74">
        <v>0</v>
      </c>
      <c r="Z28" s="74">
        <v>0</v>
      </c>
      <c r="AA28" s="74">
        <v>0</v>
      </c>
      <c r="AB28" s="75">
        <v>96579</v>
      </c>
      <c r="AC28" s="74">
        <v>0</v>
      </c>
      <c r="AD28" s="74">
        <v>0</v>
      </c>
      <c r="AE28" s="74">
        <f t="shared" si="9"/>
        <v>47940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56499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47940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47940</v>
      </c>
      <c r="CB28" s="74">
        <f t="shared" si="37"/>
        <v>47940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153078</v>
      </c>
      <c r="CG28" s="74">
        <f t="shared" si="42"/>
        <v>0</v>
      </c>
      <c r="CH28" s="74">
        <f t="shared" si="43"/>
        <v>0</v>
      </c>
      <c r="CI28" s="74">
        <f t="shared" si="44"/>
        <v>47940</v>
      </c>
    </row>
    <row r="29" spans="1:87" s="50" customFormat="1" ht="12" customHeight="1">
      <c r="A29" s="53" t="s">
        <v>374</v>
      </c>
      <c r="B29" s="54" t="s">
        <v>418</v>
      </c>
      <c r="C29" s="53" t="s">
        <v>419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74401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74401</v>
      </c>
      <c r="X29" s="74">
        <v>74401</v>
      </c>
      <c r="Y29" s="74">
        <v>0</v>
      </c>
      <c r="Z29" s="74">
        <v>0</v>
      </c>
      <c r="AA29" s="74">
        <v>0</v>
      </c>
      <c r="AB29" s="75">
        <v>142687</v>
      </c>
      <c r="AC29" s="74">
        <v>0</v>
      </c>
      <c r="AD29" s="74">
        <v>0</v>
      </c>
      <c r="AE29" s="74">
        <f t="shared" si="9"/>
        <v>74401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140818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48843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140818</v>
      </c>
      <c r="BP29" s="74">
        <f t="shared" si="25"/>
        <v>74401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74401</v>
      </c>
      <c r="CB29" s="74">
        <f t="shared" si="37"/>
        <v>74401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191530</v>
      </c>
      <c r="CG29" s="74">
        <f t="shared" si="42"/>
        <v>0</v>
      </c>
      <c r="CH29" s="74">
        <f t="shared" si="43"/>
        <v>0</v>
      </c>
      <c r="CI29" s="74">
        <f t="shared" si="44"/>
        <v>74401</v>
      </c>
    </row>
    <row r="30" spans="1:87" s="50" customFormat="1" ht="12" customHeight="1">
      <c r="A30" s="53" t="s">
        <v>374</v>
      </c>
      <c r="B30" s="54" t="s">
        <v>420</v>
      </c>
      <c r="C30" s="53" t="s">
        <v>421</v>
      </c>
      <c r="D30" s="74">
        <f t="shared" si="3"/>
        <v>37659</v>
      </c>
      <c r="E30" s="74">
        <f t="shared" si="4"/>
        <v>33841</v>
      </c>
      <c r="F30" s="74">
        <v>0</v>
      </c>
      <c r="G30" s="74">
        <v>33841</v>
      </c>
      <c r="H30" s="74">
        <v>0</v>
      </c>
      <c r="I30" s="74">
        <v>0</v>
      </c>
      <c r="J30" s="74">
        <v>3818</v>
      </c>
      <c r="K30" s="75">
        <v>0</v>
      </c>
      <c r="L30" s="74">
        <f t="shared" si="5"/>
        <v>163237</v>
      </c>
      <c r="M30" s="74">
        <f t="shared" si="6"/>
        <v>14537</v>
      </c>
      <c r="N30" s="74">
        <v>14537</v>
      </c>
      <c r="O30" s="74">
        <v>0</v>
      </c>
      <c r="P30" s="74">
        <v>0</v>
      </c>
      <c r="Q30" s="74">
        <v>0</v>
      </c>
      <c r="R30" s="74">
        <f t="shared" si="7"/>
        <v>40855</v>
      </c>
      <c r="S30" s="74">
        <v>2970</v>
      </c>
      <c r="T30" s="74">
        <v>37438</v>
      </c>
      <c r="U30" s="74">
        <v>447</v>
      </c>
      <c r="V30" s="74">
        <v>0</v>
      </c>
      <c r="W30" s="74">
        <f t="shared" si="8"/>
        <v>107845</v>
      </c>
      <c r="X30" s="74">
        <v>69510</v>
      </c>
      <c r="Y30" s="74">
        <v>25650</v>
      </c>
      <c r="Z30" s="74">
        <v>0</v>
      </c>
      <c r="AA30" s="74">
        <v>12685</v>
      </c>
      <c r="AB30" s="75">
        <v>0</v>
      </c>
      <c r="AC30" s="74">
        <v>0</v>
      </c>
      <c r="AD30" s="74">
        <v>1700</v>
      </c>
      <c r="AE30" s="74">
        <f t="shared" si="9"/>
        <v>202596</v>
      </c>
      <c r="AF30" s="74">
        <f t="shared" si="10"/>
        <v>34277</v>
      </c>
      <c r="AG30" s="74">
        <f t="shared" si="11"/>
        <v>34277</v>
      </c>
      <c r="AH30" s="74">
        <v>0</v>
      </c>
      <c r="AI30" s="74">
        <v>34277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60729</v>
      </c>
      <c r="AO30" s="74">
        <f t="shared" si="13"/>
        <v>31734</v>
      </c>
      <c r="AP30" s="74">
        <v>0</v>
      </c>
      <c r="AQ30" s="74">
        <v>16252</v>
      </c>
      <c r="AR30" s="74">
        <v>15482</v>
      </c>
      <c r="AS30" s="74">
        <v>0</v>
      </c>
      <c r="AT30" s="74">
        <f t="shared" si="14"/>
        <v>22335</v>
      </c>
      <c r="AU30" s="74">
        <v>5065</v>
      </c>
      <c r="AV30" s="74">
        <v>17270</v>
      </c>
      <c r="AW30" s="74">
        <v>0</v>
      </c>
      <c r="AX30" s="74">
        <v>0</v>
      </c>
      <c r="AY30" s="74">
        <f t="shared" si="15"/>
        <v>6660</v>
      </c>
      <c r="AZ30" s="74">
        <v>0</v>
      </c>
      <c r="BA30" s="74">
        <v>2919</v>
      </c>
      <c r="BB30" s="74">
        <v>0</v>
      </c>
      <c r="BC30" s="74">
        <v>3741</v>
      </c>
      <c r="BD30" s="75">
        <v>0</v>
      </c>
      <c r="BE30" s="74">
        <v>0</v>
      </c>
      <c r="BF30" s="74">
        <v>488</v>
      </c>
      <c r="BG30" s="74">
        <f t="shared" si="16"/>
        <v>95494</v>
      </c>
      <c r="BH30" s="74">
        <f t="shared" si="17"/>
        <v>71936</v>
      </c>
      <c r="BI30" s="74">
        <f t="shared" si="18"/>
        <v>68118</v>
      </c>
      <c r="BJ30" s="74">
        <f t="shared" si="19"/>
        <v>0</v>
      </c>
      <c r="BK30" s="74">
        <f t="shared" si="20"/>
        <v>68118</v>
      </c>
      <c r="BL30" s="74">
        <f t="shared" si="21"/>
        <v>0</v>
      </c>
      <c r="BM30" s="74">
        <f t="shared" si="22"/>
        <v>0</v>
      </c>
      <c r="BN30" s="74">
        <f t="shared" si="23"/>
        <v>3818</v>
      </c>
      <c r="BO30" s="75">
        <f t="shared" si="24"/>
        <v>0</v>
      </c>
      <c r="BP30" s="74">
        <f t="shared" si="25"/>
        <v>223966</v>
      </c>
      <c r="BQ30" s="74">
        <f t="shared" si="26"/>
        <v>46271</v>
      </c>
      <c r="BR30" s="74">
        <f t="shared" si="27"/>
        <v>14537</v>
      </c>
      <c r="BS30" s="74">
        <f t="shared" si="28"/>
        <v>16252</v>
      </c>
      <c r="BT30" s="74">
        <f t="shared" si="29"/>
        <v>15482</v>
      </c>
      <c r="BU30" s="74">
        <f t="shared" si="30"/>
        <v>0</v>
      </c>
      <c r="BV30" s="74">
        <f t="shared" si="31"/>
        <v>63190</v>
      </c>
      <c r="BW30" s="74">
        <f t="shared" si="32"/>
        <v>8035</v>
      </c>
      <c r="BX30" s="74">
        <f t="shared" si="33"/>
        <v>54708</v>
      </c>
      <c r="BY30" s="74">
        <f t="shared" si="34"/>
        <v>447</v>
      </c>
      <c r="BZ30" s="74">
        <f t="shared" si="35"/>
        <v>0</v>
      </c>
      <c r="CA30" s="74">
        <f t="shared" si="36"/>
        <v>114505</v>
      </c>
      <c r="CB30" s="74">
        <f t="shared" si="37"/>
        <v>69510</v>
      </c>
      <c r="CC30" s="74">
        <f t="shared" si="38"/>
        <v>28569</v>
      </c>
      <c r="CD30" s="74">
        <f t="shared" si="39"/>
        <v>0</v>
      </c>
      <c r="CE30" s="74">
        <f t="shared" si="40"/>
        <v>16426</v>
      </c>
      <c r="CF30" s="75">
        <f t="shared" si="41"/>
        <v>0</v>
      </c>
      <c r="CG30" s="74">
        <f t="shared" si="42"/>
        <v>0</v>
      </c>
      <c r="CH30" s="74">
        <f t="shared" si="43"/>
        <v>2188</v>
      </c>
      <c r="CI30" s="74">
        <f t="shared" si="44"/>
        <v>298090</v>
      </c>
    </row>
    <row r="31" spans="1:87" s="50" customFormat="1" ht="12" customHeight="1">
      <c r="A31" s="53" t="s">
        <v>374</v>
      </c>
      <c r="B31" s="54" t="s">
        <v>422</v>
      </c>
      <c r="C31" s="53" t="s">
        <v>423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752257</v>
      </c>
      <c r="M31" s="74">
        <f t="shared" si="6"/>
        <v>14722</v>
      </c>
      <c r="N31" s="74">
        <v>14722</v>
      </c>
      <c r="O31" s="74">
        <v>0</v>
      </c>
      <c r="P31" s="74">
        <v>0</v>
      </c>
      <c r="Q31" s="74">
        <v>0</v>
      </c>
      <c r="R31" s="74">
        <f t="shared" si="7"/>
        <v>298489</v>
      </c>
      <c r="S31" s="74">
        <v>0</v>
      </c>
      <c r="T31" s="74">
        <v>298489</v>
      </c>
      <c r="U31" s="74">
        <v>0</v>
      </c>
      <c r="V31" s="74">
        <v>0</v>
      </c>
      <c r="W31" s="74">
        <f t="shared" si="8"/>
        <v>439046</v>
      </c>
      <c r="X31" s="74">
        <v>0</v>
      </c>
      <c r="Y31" s="74">
        <v>403689</v>
      </c>
      <c r="Z31" s="74">
        <v>0</v>
      </c>
      <c r="AA31" s="74">
        <v>35357</v>
      </c>
      <c r="AB31" s="75">
        <v>0</v>
      </c>
      <c r="AC31" s="74">
        <v>0</v>
      </c>
      <c r="AD31" s="74">
        <v>105020</v>
      </c>
      <c r="AE31" s="74">
        <f t="shared" si="9"/>
        <v>857277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506708</v>
      </c>
      <c r="AO31" s="74">
        <f t="shared" si="13"/>
        <v>118865</v>
      </c>
      <c r="AP31" s="74">
        <v>118865</v>
      </c>
      <c r="AQ31" s="74">
        <v>0</v>
      </c>
      <c r="AR31" s="74">
        <v>0</v>
      </c>
      <c r="AS31" s="74">
        <v>0</v>
      </c>
      <c r="AT31" s="74">
        <f t="shared" si="14"/>
        <v>49015</v>
      </c>
      <c r="AU31" s="74">
        <v>0</v>
      </c>
      <c r="AV31" s="74">
        <v>49015</v>
      </c>
      <c r="AW31" s="74">
        <v>0</v>
      </c>
      <c r="AX31" s="74">
        <v>0</v>
      </c>
      <c r="AY31" s="74">
        <f t="shared" si="15"/>
        <v>338828</v>
      </c>
      <c r="AZ31" s="74">
        <v>0</v>
      </c>
      <c r="BA31" s="74">
        <v>327891</v>
      </c>
      <c r="BB31" s="74">
        <v>0</v>
      </c>
      <c r="BC31" s="74">
        <v>10937</v>
      </c>
      <c r="BD31" s="75">
        <v>0</v>
      </c>
      <c r="BE31" s="74">
        <v>0</v>
      </c>
      <c r="BF31" s="74">
        <v>11392</v>
      </c>
      <c r="BG31" s="74">
        <f t="shared" si="16"/>
        <v>518100</v>
      </c>
      <c r="BH31" s="74">
        <f aca="true" t="shared" si="45" ref="BH31:BN38">SUM(D31,AF31)</f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aca="true" t="shared" si="46" ref="BP31:CE38">SUM(L31,AN31)</f>
        <v>1258965</v>
      </c>
      <c r="BQ31" s="74">
        <f t="shared" si="46"/>
        <v>133587</v>
      </c>
      <c r="BR31" s="74">
        <f t="shared" si="46"/>
        <v>133587</v>
      </c>
      <c r="BS31" s="74">
        <f t="shared" si="46"/>
        <v>0</v>
      </c>
      <c r="BT31" s="74">
        <f t="shared" si="46"/>
        <v>0</v>
      </c>
      <c r="BU31" s="74">
        <f t="shared" si="46"/>
        <v>0</v>
      </c>
      <c r="BV31" s="74">
        <f t="shared" si="46"/>
        <v>347504</v>
      </c>
      <c r="BW31" s="74">
        <f t="shared" si="46"/>
        <v>0</v>
      </c>
      <c r="BX31" s="74">
        <f t="shared" si="46"/>
        <v>347504</v>
      </c>
      <c r="BY31" s="74">
        <f t="shared" si="46"/>
        <v>0</v>
      </c>
      <c r="BZ31" s="74">
        <f t="shared" si="46"/>
        <v>0</v>
      </c>
      <c r="CA31" s="74">
        <f t="shared" si="46"/>
        <v>777874</v>
      </c>
      <c r="CB31" s="74">
        <f t="shared" si="46"/>
        <v>0</v>
      </c>
      <c r="CC31" s="74">
        <f t="shared" si="46"/>
        <v>731580</v>
      </c>
      <c r="CD31" s="74">
        <f t="shared" si="46"/>
        <v>0</v>
      </c>
      <c r="CE31" s="74">
        <f t="shared" si="46"/>
        <v>46294</v>
      </c>
      <c r="CF31" s="75">
        <v>0</v>
      </c>
      <c r="CG31" s="74">
        <f aca="true" t="shared" si="47" ref="CG31:CI38">SUM(AC31,BE31)</f>
        <v>0</v>
      </c>
      <c r="CH31" s="74">
        <f t="shared" si="47"/>
        <v>116412</v>
      </c>
      <c r="CI31" s="74">
        <f t="shared" si="47"/>
        <v>1375377</v>
      </c>
    </row>
    <row r="32" spans="1:87" s="50" customFormat="1" ht="12" customHeight="1">
      <c r="A32" s="53" t="s">
        <v>374</v>
      </c>
      <c r="B32" s="54" t="s">
        <v>424</v>
      </c>
      <c r="C32" s="53" t="s">
        <v>425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137612</v>
      </c>
      <c r="M32" s="74">
        <f t="shared" si="6"/>
        <v>69515</v>
      </c>
      <c r="N32" s="74">
        <v>63915</v>
      </c>
      <c r="O32" s="74">
        <v>0</v>
      </c>
      <c r="P32" s="74">
        <v>5600</v>
      </c>
      <c r="Q32" s="74">
        <v>0</v>
      </c>
      <c r="R32" s="74">
        <f t="shared" si="7"/>
        <v>26446</v>
      </c>
      <c r="S32" s="74">
        <v>6696</v>
      </c>
      <c r="T32" s="74">
        <v>19750</v>
      </c>
      <c r="U32" s="74">
        <v>0</v>
      </c>
      <c r="V32" s="74">
        <v>0</v>
      </c>
      <c r="W32" s="74">
        <f t="shared" si="8"/>
        <v>41651</v>
      </c>
      <c r="X32" s="74">
        <v>26445</v>
      </c>
      <c r="Y32" s="74">
        <v>12586</v>
      </c>
      <c r="Z32" s="74">
        <v>2620</v>
      </c>
      <c r="AA32" s="74">
        <v>0</v>
      </c>
      <c r="AB32" s="75">
        <v>0</v>
      </c>
      <c r="AC32" s="74">
        <v>0</v>
      </c>
      <c r="AD32" s="74">
        <v>4739</v>
      </c>
      <c r="AE32" s="74">
        <f t="shared" si="9"/>
        <v>142351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103325</v>
      </c>
      <c r="AO32" s="74">
        <f t="shared" si="13"/>
        <v>47555</v>
      </c>
      <c r="AP32" s="74">
        <v>31198</v>
      </c>
      <c r="AQ32" s="74">
        <v>16357</v>
      </c>
      <c r="AR32" s="74">
        <v>0</v>
      </c>
      <c r="AS32" s="74">
        <v>0</v>
      </c>
      <c r="AT32" s="74">
        <f t="shared" si="14"/>
        <v>43909</v>
      </c>
      <c r="AU32" s="74">
        <v>2442</v>
      </c>
      <c r="AV32" s="74">
        <v>41467</v>
      </c>
      <c r="AW32" s="74">
        <v>0</v>
      </c>
      <c r="AX32" s="74">
        <v>0</v>
      </c>
      <c r="AY32" s="74">
        <f t="shared" si="15"/>
        <v>11861</v>
      </c>
      <c r="AZ32" s="74">
        <v>0</v>
      </c>
      <c r="BA32" s="74">
        <v>11861</v>
      </c>
      <c r="BB32" s="74">
        <v>0</v>
      </c>
      <c r="BC32" s="74">
        <v>0</v>
      </c>
      <c r="BD32" s="75">
        <v>0</v>
      </c>
      <c r="BE32" s="74">
        <v>0</v>
      </c>
      <c r="BF32" s="74">
        <v>2979</v>
      </c>
      <c r="BG32" s="74">
        <f t="shared" si="16"/>
        <v>106304</v>
      </c>
      <c r="BH32" s="74">
        <f t="shared" si="45"/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t="shared" si="46"/>
        <v>240937</v>
      </c>
      <c r="BQ32" s="74">
        <f t="shared" si="46"/>
        <v>117070</v>
      </c>
      <c r="BR32" s="74">
        <f t="shared" si="46"/>
        <v>95113</v>
      </c>
      <c r="BS32" s="74">
        <f t="shared" si="46"/>
        <v>16357</v>
      </c>
      <c r="BT32" s="74">
        <f t="shared" si="46"/>
        <v>5600</v>
      </c>
      <c r="BU32" s="74">
        <f t="shared" si="46"/>
        <v>0</v>
      </c>
      <c r="BV32" s="74">
        <f t="shared" si="46"/>
        <v>70355</v>
      </c>
      <c r="BW32" s="74">
        <f t="shared" si="46"/>
        <v>9138</v>
      </c>
      <c r="BX32" s="74">
        <f t="shared" si="46"/>
        <v>61217</v>
      </c>
      <c r="BY32" s="74">
        <f t="shared" si="46"/>
        <v>0</v>
      </c>
      <c r="BZ32" s="74">
        <f t="shared" si="46"/>
        <v>0</v>
      </c>
      <c r="CA32" s="74">
        <f t="shared" si="46"/>
        <v>53512</v>
      </c>
      <c r="CB32" s="74">
        <f t="shared" si="46"/>
        <v>26445</v>
      </c>
      <c r="CC32" s="74">
        <f t="shared" si="46"/>
        <v>24447</v>
      </c>
      <c r="CD32" s="74">
        <f t="shared" si="46"/>
        <v>2620</v>
      </c>
      <c r="CE32" s="74">
        <f t="shared" si="46"/>
        <v>0</v>
      </c>
      <c r="CF32" s="75">
        <v>0</v>
      </c>
      <c r="CG32" s="74">
        <f t="shared" si="47"/>
        <v>0</v>
      </c>
      <c r="CH32" s="74">
        <f t="shared" si="47"/>
        <v>7718</v>
      </c>
      <c r="CI32" s="74">
        <f t="shared" si="47"/>
        <v>248655</v>
      </c>
    </row>
    <row r="33" spans="1:87" s="50" customFormat="1" ht="12" customHeight="1">
      <c r="A33" s="53" t="s">
        <v>374</v>
      </c>
      <c r="B33" s="54" t="s">
        <v>426</v>
      </c>
      <c r="C33" s="53" t="s">
        <v>427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166113</v>
      </c>
      <c r="M33" s="74">
        <f t="shared" si="6"/>
        <v>45443</v>
      </c>
      <c r="N33" s="74">
        <v>14270</v>
      </c>
      <c r="O33" s="74">
        <v>0</v>
      </c>
      <c r="P33" s="74">
        <v>31173</v>
      </c>
      <c r="Q33" s="74">
        <v>0</v>
      </c>
      <c r="R33" s="74">
        <f t="shared" si="7"/>
        <v>79691</v>
      </c>
      <c r="S33" s="74">
        <v>0</v>
      </c>
      <c r="T33" s="74">
        <v>79691</v>
      </c>
      <c r="U33" s="74">
        <v>0</v>
      </c>
      <c r="V33" s="74">
        <v>0</v>
      </c>
      <c r="W33" s="74">
        <f t="shared" si="8"/>
        <v>40979</v>
      </c>
      <c r="X33" s="74">
        <v>0</v>
      </c>
      <c r="Y33" s="74">
        <v>40979</v>
      </c>
      <c r="Z33" s="74">
        <v>0</v>
      </c>
      <c r="AA33" s="74">
        <v>0</v>
      </c>
      <c r="AB33" s="75">
        <v>0</v>
      </c>
      <c r="AC33" s="74">
        <v>0</v>
      </c>
      <c r="AD33" s="74">
        <v>27833</v>
      </c>
      <c r="AE33" s="74">
        <f t="shared" si="9"/>
        <v>193946</v>
      </c>
      <c r="AF33" s="74">
        <f t="shared" si="10"/>
        <v>184800</v>
      </c>
      <c r="AG33" s="74">
        <f t="shared" si="11"/>
        <v>184800</v>
      </c>
      <c r="AH33" s="74">
        <v>0</v>
      </c>
      <c r="AI33" s="74">
        <v>184800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64010</v>
      </c>
      <c r="AO33" s="74">
        <f t="shared" si="13"/>
        <v>3326</v>
      </c>
      <c r="AP33" s="74">
        <v>3326</v>
      </c>
      <c r="AQ33" s="74">
        <v>0</v>
      </c>
      <c r="AR33" s="74">
        <v>0</v>
      </c>
      <c r="AS33" s="74">
        <v>0</v>
      </c>
      <c r="AT33" s="74">
        <f t="shared" si="14"/>
        <v>27381</v>
      </c>
      <c r="AU33" s="74">
        <v>0</v>
      </c>
      <c r="AV33" s="74">
        <v>27381</v>
      </c>
      <c r="AW33" s="74">
        <v>0</v>
      </c>
      <c r="AX33" s="74">
        <v>0</v>
      </c>
      <c r="AY33" s="74">
        <f t="shared" si="15"/>
        <v>33303</v>
      </c>
      <c r="AZ33" s="74">
        <v>0</v>
      </c>
      <c r="BA33" s="74">
        <v>33303</v>
      </c>
      <c r="BB33" s="74">
        <v>0</v>
      </c>
      <c r="BC33" s="74">
        <v>0</v>
      </c>
      <c r="BD33" s="75">
        <v>0</v>
      </c>
      <c r="BE33" s="74">
        <v>0</v>
      </c>
      <c r="BF33" s="74">
        <v>24617</v>
      </c>
      <c r="BG33" s="74">
        <f t="shared" si="16"/>
        <v>273427</v>
      </c>
      <c r="BH33" s="74">
        <f t="shared" si="45"/>
        <v>184800</v>
      </c>
      <c r="BI33" s="74">
        <f t="shared" si="45"/>
        <v>184800</v>
      </c>
      <c r="BJ33" s="74">
        <f t="shared" si="45"/>
        <v>0</v>
      </c>
      <c r="BK33" s="74">
        <f t="shared" si="45"/>
        <v>184800</v>
      </c>
      <c r="BL33" s="74">
        <f t="shared" si="45"/>
        <v>0</v>
      </c>
      <c r="BM33" s="74">
        <f t="shared" si="45"/>
        <v>0</v>
      </c>
      <c r="BN33" s="74">
        <f t="shared" si="45"/>
        <v>0</v>
      </c>
      <c r="BO33" s="75">
        <v>0</v>
      </c>
      <c r="BP33" s="74">
        <f t="shared" si="46"/>
        <v>230123</v>
      </c>
      <c r="BQ33" s="74">
        <f t="shared" si="46"/>
        <v>48769</v>
      </c>
      <c r="BR33" s="74">
        <f t="shared" si="46"/>
        <v>17596</v>
      </c>
      <c r="BS33" s="74">
        <f t="shared" si="46"/>
        <v>0</v>
      </c>
      <c r="BT33" s="74">
        <f t="shared" si="46"/>
        <v>31173</v>
      </c>
      <c r="BU33" s="74">
        <f t="shared" si="46"/>
        <v>0</v>
      </c>
      <c r="BV33" s="74">
        <f t="shared" si="46"/>
        <v>107072</v>
      </c>
      <c r="BW33" s="74">
        <f t="shared" si="46"/>
        <v>0</v>
      </c>
      <c r="BX33" s="74">
        <f t="shared" si="46"/>
        <v>107072</v>
      </c>
      <c r="BY33" s="74">
        <f t="shared" si="46"/>
        <v>0</v>
      </c>
      <c r="BZ33" s="74">
        <f t="shared" si="46"/>
        <v>0</v>
      </c>
      <c r="CA33" s="74">
        <f t="shared" si="46"/>
        <v>74282</v>
      </c>
      <c r="CB33" s="74">
        <f t="shared" si="46"/>
        <v>0</v>
      </c>
      <c r="CC33" s="74">
        <f t="shared" si="46"/>
        <v>74282</v>
      </c>
      <c r="CD33" s="74">
        <f t="shared" si="46"/>
        <v>0</v>
      </c>
      <c r="CE33" s="74">
        <f t="shared" si="46"/>
        <v>0</v>
      </c>
      <c r="CF33" s="75">
        <v>0</v>
      </c>
      <c r="CG33" s="74">
        <f t="shared" si="47"/>
        <v>0</v>
      </c>
      <c r="CH33" s="74">
        <f t="shared" si="47"/>
        <v>52450</v>
      </c>
      <c r="CI33" s="74">
        <f t="shared" si="47"/>
        <v>467373</v>
      </c>
    </row>
    <row r="34" spans="1:87" s="50" customFormat="1" ht="12" customHeight="1">
      <c r="A34" s="53" t="s">
        <v>374</v>
      </c>
      <c r="B34" s="54" t="s">
        <v>428</v>
      </c>
      <c r="C34" s="53" t="s">
        <v>429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0</v>
      </c>
      <c r="AF34" s="74">
        <f t="shared" si="10"/>
        <v>53350</v>
      </c>
      <c r="AG34" s="74">
        <f t="shared" si="11"/>
        <v>49885</v>
      </c>
      <c r="AH34" s="74">
        <v>0</v>
      </c>
      <c r="AI34" s="74">
        <v>49885</v>
      </c>
      <c r="AJ34" s="74">
        <v>0</v>
      </c>
      <c r="AK34" s="74">
        <v>0</v>
      </c>
      <c r="AL34" s="74">
        <v>3465</v>
      </c>
      <c r="AM34" s="75">
        <v>0</v>
      </c>
      <c r="AN34" s="74">
        <f t="shared" si="12"/>
        <v>52447</v>
      </c>
      <c r="AO34" s="74">
        <f t="shared" si="13"/>
        <v>26266</v>
      </c>
      <c r="AP34" s="74">
        <v>26266</v>
      </c>
      <c r="AQ34" s="74">
        <v>0</v>
      </c>
      <c r="AR34" s="74">
        <v>0</v>
      </c>
      <c r="AS34" s="74">
        <v>0</v>
      </c>
      <c r="AT34" s="74">
        <f t="shared" si="14"/>
        <v>15963</v>
      </c>
      <c r="AU34" s="74">
        <v>0</v>
      </c>
      <c r="AV34" s="74">
        <v>15963</v>
      </c>
      <c r="AW34" s="74">
        <v>0</v>
      </c>
      <c r="AX34" s="74">
        <v>0</v>
      </c>
      <c r="AY34" s="74">
        <f t="shared" si="15"/>
        <v>10218</v>
      </c>
      <c r="AZ34" s="74">
        <v>0</v>
      </c>
      <c r="BA34" s="74">
        <v>1471</v>
      </c>
      <c r="BB34" s="74">
        <v>8747</v>
      </c>
      <c r="BC34" s="74">
        <v>0</v>
      </c>
      <c r="BD34" s="75">
        <v>0</v>
      </c>
      <c r="BE34" s="74">
        <v>0</v>
      </c>
      <c r="BF34" s="74">
        <v>2410</v>
      </c>
      <c r="BG34" s="74">
        <f t="shared" si="16"/>
        <v>108207</v>
      </c>
      <c r="BH34" s="74">
        <f t="shared" si="45"/>
        <v>53350</v>
      </c>
      <c r="BI34" s="74">
        <f t="shared" si="45"/>
        <v>49885</v>
      </c>
      <c r="BJ34" s="74">
        <f t="shared" si="45"/>
        <v>0</v>
      </c>
      <c r="BK34" s="74">
        <f t="shared" si="45"/>
        <v>49885</v>
      </c>
      <c r="BL34" s="74">
        <f t="shared" si="45"/>
        <v>0</v>
      </c>
      <c r="BM34" s="74">
        <f t="shared" si="45"/>
        <v>0</v>
      </c>
      <c r="BN34" s="74">
        <f t="shared" si="45"/>
        <v>3465</v>
      </c>
      <c r="BO34" s="75">
        <v>0</v>
      </c>
      <c r="BP34" s="74">
        <f t="shared" si="46"/>
        <v>52447</v>
      </c>
      <c r="BQ34" s="74">
        <f t="shared" si="46"/>
        <v>26266</v>
      </c>
      <c r="BR34" s="74">
        <f t="shared" si="46"/>
        <v>26266</v>
      </c>
      <c r="BS34" s="74">
        <f t="shared" si="46"/>
        <v>0</v>
      </c>
      <c r="BT34" s="74">
        <f t="shared" si="46"/>
        <v>0</v>
      </c>
      <c r="BU34" s="74">
        <f t="shared" si="46"/>
        <v>0</v>
      </c>
      <c r="BV34" s="74">
        <f t="shared" si="46"/>
        <v>15963</v>
      </c>
      <c r="BW34" s="74">
        <f t="shared" si="46"/>
        <v>0</v>
      </c>
      <c r="BX34" s="74">
        <f t="shared" si="46"/>
        <v>15963</v>
      </c>
      <c r="BY34" s="74">
        <f t="shared" si="46"/>
        <v>0</v>
      </c>
      <c r="BZ34" s="74">
        <f t="shared" si="46"/>
        <v>0</v>
      </c>
      <c r="CA34" s="74">
        <f t="shared" si="46"/>
        <v>10218</v>
      </c>
      <c r="CB34" s="74">
        <f t="shared" si="46"/>
        <v>0</v>
      </c>
      <c r="CC34" s="74">
        <f t="shared" si="46"/>
        <v>1471</v>
      </c>
      <c r="CD34" s="74">
        <f t="shared" si="46"/>
        <v>8747</v>
      </c>
      <c r="CE34" s="74">
        <f t="shared" si="46"/>
        <v>0</v>
      </c>
      <c r="CF34" s="75">
        <v>0</v>
      </c>
      <c r="CG34" s="74">
        <f t="shared" si="47"/>
        <v>0</v>
      </c>
      <c r="CH34" s="74">
        <f t="shared" si="47"/>
        <v>2410</v>
      </c>
      <c r="CI34" s="74">
        <f t="shared" si="47"/>
        <v>108207</v>
      </c>
    </row>
    <row r="35" spans="1:87" s="50" customFormat="1" ht="12" customHeight="1">
      <c r="A35" s="53" t="s">
        <v>374</v>
      </c>
      <c r="B35" s="54" t="s">
        <v>430</v>
      </c>
      <c r="C35" s="53" t="s">
        <v>431</v>
      </c>
      <c r="D35" s="74">
        <f t="shared" si="3"/>
        <v>10236</v>
      </c>
      <c r="E35" s="74">
        <f t="shared" si="4"/>
        <v>10236</v>
      </c>
      <c r="F35" s="74">
        <v>0</v>
      </c>
      <c r="G35" s="74">
        <v>0</v>
      </c>
      <c r="H35" s="74">
        <v>10236</v>
      </c>
      <c r="I35" s="74">
        <v>0</v>
      </c>
      <c r="J35" s="74">
        <v>0</v>
      </c>
      <c r="K35" s="75">
        <v>0</v>
      </c>
      <c r="L35" s="74">
        <f t="shared" si="5"/>
        <v>161515</v>
      </c>
      <c r="M35" s="74">
        <f t="shared" si="6"/>
        <v>27431</v>
      </c>
      <c r="N35" s="74">
        <v>25512</v>
      </c>
      <c r="O35" s="74">
        <v>0</v>
      </c>
      <c r="P35" s="74">
        <v>599</v>
      </c>
      <c r="Q35" s="74">
        <v>1320</v>
      </c>
      <c r="R35" s="74">
        <f t="shared" si="7"/>
        <v>73987</v>
      </c>
      <c r="S35" s="74">
        <v>0</v>
      </c>
      <c r="T35" s="74">
        <v>66430</v>
      </c>
      <c r="U35" s="74">
        <v>7557</v>
      </c>
      <c r="V35" s="74">
        <v>0</v>
      </c>
      <c r="W35" s="74">
        <f t="shared" si="8"/>
        <v>60097</v>
      </c>
      <c r="X35" s="74">
        <v>0</v>
      </c>
      <c r="Y35" s="74">
        <v>25349</v>
      </c>
      <c r="Z35" s="74">
        <v>34748</v>
      </c>
      <c r="AA35" s="74">
        <v>0</v>
      </c>
      <c r="AB35" s="75">
        <v>0</v>
      </c>
      <c r="AC35" s="74">
        <v>0</v>
      </c>
      <c r="AD35" s="74">
        <v>48128</v>
      </c>
      <c r="AE35" s="74">
        <f t="shared" si="9"/>
        <v>219879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66596</v>
      </c>
      <c r="AO35" s="74">
        <f t="shared" si="13"/>
        <v>10060</v>
      </c>
      <c r="AP35" s="74">
        <v>10060</v>
      </c>
      <c r="AQ35" s="74">
        <v>0</v>
      </c>
      <c r="AR35" s="74">
        <v>0</v>
      </c>
      <c r="AS35" s="74">
        <v>0</v>
      </c>
      <c r="AT35" s="74">
        <f t="shared" si="14"/>
        <v>30223</v>
      </c>
      <c r="AU35" s="74">
        <v>0</v>
      </c>
      <c r="AV35" s="74">
        <v>30223</v>
      </c>
      <c r="AW35" s="74">
        <v>0</v>
      </c>
      <c r="AX35" s="74">
        <v>0</v>
      </c>
      <c r="AY35" s="74">
        <f t="shared" si="15"/>
        <v>26313</v>
      </c>
      <c r="AZ35" s="74">
        <v>0</v>
      </c>
      <c r="BA35" s="74">
        <v>26313</v>
      </c>
      <c r="BB35" s="74">
        <v>0</v>
      </c>
      <c r="BC35" s="74">
        <v>0</v>
      </c>
      <c r="BD35" s="75">
        <v>0</v>
      </c>
      <c r="BE35" s="74">
        <v>0</v>
      </c>
      <c r="BF35" s="74">
        <v>32712</v>
      </c>
      <c r="BG35" s="74">
        <f t="shared" si="16"/>
        <v>99308</v>
      </c>
      <c r="BH35" s="74">
        <f t="shared" si="45"/>
        <v>10236</v>
      </c>
      <c r="BI35" s="74">
        <f t="shared" si="45"/>
        <v>10236</v>
      </c>
      <c r="BJ35" s="74">
        <f t="shared" si="45"/>
        <v>0</v>
      </c>
      <c r="BK35" s="74">
        <f t="shared" si="45"/>
        <v>0</v>
      </c>
      <c r="BL35" s="74">
        <f t="shared" si="45"/>
        <v>10236</v>
      </c>
      <c r="BM35" s="74">
        <f t="shared" si="45"/>
        <v>0</v>
      </c>
      <c r="BN35" s="74">
        <f t="shared" si="45"/>
        <v>0</v>
      </c>
      <c r="BO35" s="75">
        <v>0</v>
      </c>
      <c r="BP35" s="74">
        <f t="shared" si="46"/>
        <v>228111</v>
      </c>
      <c r="BQ35" s="74">
        <f t="shared" si="46"/>
        <v>37491</v>
      </c>
      <c r="BR35" s="74">
        <f t="shared" si="46"/>
        <v>35572</v>
      </c>
      <c r="BS35" s="74">
        <f t="shared" si="46"/>
        <v>0</v>
      </c>
      <c r="BT35" s="74">
        <f t="shared" si="46"/>
        <v>599</v>
      </c>
      <c r="BU35" s="74">
        <f t="shared" si="46"/>
        <v>1320</v>
      </c>
      <c r="BV35" s="74">
        <f t="shared" si="46"/>
        <v>104210</v>
      </c>
      <c r="BW35" s="74">
        <f t="shared" si="46"/>
        <v>0</v>
      </c>
      <c r="BX35" s="74">
        <f t="shared" si="46"/>
        <v>96653</v>
      </c>
      <c r="BY35" s="74">
        <f t="shared" si="46"/>
        <v>7557</v>
      </c>
      <c r="BZ35" s="74">
        <f t="shared" si="46"/>
        <v>0</v>
      </c>
      <c r="CA35" s="74">
        <f t="shared" si="46"/>
        <v>86410</v>
      </c>
      <c r="CB35" s="74">
        <f t="shared" si="46"/>
        <v>0</v>
      </c>
      <c r="CC35" s="74">
        <f t="shared" si="46"/>
        <v>51662</v>
      </c>
      <c r="CD35" s="74">
        <f t="shared" si="46"/>
        <v>34748</v>
      </c>
      <c r="CE35" s="74">
        <f t="shared" si="46"/>
        <v>0</v>
      </c>
      <c r="CF35" s="75">
        <v>0</v>
      </c>
      <c r="CG35" s="74">
        <f t="shared" si="47"/>
        <v>0</v>
      </c>
      <c r="CH35" s="74">
        <f t="shared" si="47"/>
        <v>80840</v>
      </c>
      <c r="CI35" s="74">
        <f t="shared" si="47"/>
        <v>319187</v>
      </c>
    </row>
    <row r="36" spans="1:87" s="50" customFormat="1" ht="12" customHeight="1">
      <c r="A36" s="53" t="s">
        <v>374</v>
      </c>
      <c r="B36" s="54" t="s">
        <v>432</v>
      </c>
      <c r="C36" s="53" t="s">
        <v>433</v>
      </c>
      <c r="D36" s="74">
        <f t="shared" si="3"/>
        <v>75117</v>
      </c>
      <c r="E36" s="74">
        <f t="shared" si="4"/>
        <v>73374</v>
      </c>
      <c r="F36" s="74">
        <v>0</v>
      </c>
      <c r="G36" s="74">
        <v>73374</v>
      </c>
      <c r="H36" s="74">
        <v>0</v>
      </c>
      <c r="I36" s="74">
        <v>0</v>
      </c>
      <c r="J36" s="74">
        <v>1743</v>
      </c>
      <c r="K36" s="75">
        <v>0</v>
      </c>
      <c r="L36" s="74">
        <f t="shared" si="5"/>
        <v>188181</v>
      </c>
      <c r="M36" s="74">
        <f t="shared" si="6"/>
        <v>12169</v>
      </c>
      <c r="N36" s="74">
        <v>12169</v>
      </c>
      <c r="O36" s="74">
        <v>0</v>
      </c>
      <c r="P36" s="74">
        <v>0</v>
      </c>
      <c r="Q36" s="74">
        <v>0</v>
      </c>
      <c r="R36" s="74">
        <f t="shared" si="7"/>
        <v>14774</v>
      </c>
      <c r="S36" s="74">
        <v>0</v>
      </c>
      <c r="T36" s="74">
        <v>14774</v>
      </c>
      <c r="U36" s="74">
        <v>0</v>
      </c>
      <c r="V36" s="74">
        <v>0</v>
      </c>
      <c r="W36" s="74">
        <f t="shared" si="8"/>
        <v>161238</v>
      </c>
      <c r="X36" s="74">
        <v>88</v>
      </c>
      <c r="Y36" s="74">
        <v>161150</v>
      </c>
      <c r="Z36" s="74">
        <v>0</v>
      </c>
      <c r="AA36" s="74">
        <v>0</v>
      </c>
      <c r="AB36" s="75">
        <v>0</v>
      </c>
      <c r="AC36" s="74">
        <v>0</v>
      </c>
      <c r="AD36" s="74">
        <v>659</v>
      </c>
      <c r="AE36" s="74">
        <f t="shared" si="9"/>
        <v>263957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0</v>
      </c>
      <c r="BH36" s="74">
        <f t="shared" si="45"/>
        <v>75117</v>
      </c>
      <c r="BI36" s="74">
        <f t="shared" si="45"/>
        <v>73374</v>
      </c>
      <c r="BJ36" s="74">
        <f t="shared" si="45"/>
        <v>0</v>
      </c>
      <c r="BK36" s="74">
        <f t="shared" si="45"/>
        <v>73374</v>
      </c>
      <c r="BL36" s="74">
        <f t="shared" si="45"/>
        <v>0</v>
      </c>
      <c r="BM36" s="74">
        <f t="shared" si="45"/>
        <v>0</v>
      </c>
      <c r="BN36" s="74">
        <f t="shared" si="45"/>
        <v>1743</v>
      </c>
      <c r="BO36" s="75">
        <v>0</v>
      </c>
      <c r="BP36" s="74">
        <f t="shared" si="46"/>
        <v>188181</v>
      </c>
      <c r="BQ36" s="74">
        <f t="shared" si="46"/>
        <v>12169</v>
      </c>
      <c r="BR36" s="74">
        <f t="shared" si="46"/>
        <v>12169</v>
      </c>
      <c r="BS36" s="74">
        <f t="shared" si="46"/>
        <v>0</v>
      </c>
      <c r="BT36" s="74">
        <f t="shared" si="46"/>
        <v>0</v>
      </c>
      <c r="BU36" s="74">
        <f t="shared" si="46"/>
        <v>0</v>
      </c>
      <c r="BV36" s="74">
        <f t="shared" si="46"/>
        <v>14774</v>
      </c>
      <c r="BW36" s="74">
        <f t="shared" si="46"/>
        <v>0</v>
      </c>
      <c r="BX36" s="74">
        <f t="shared" si="46"/>
        <v>14774</v>
      </c>
      <c r="BY36" s="74">
        <f t="shared" si="46"/>
        <v>0</v>
      </c>
      <c r="BZ36" s="74">
        <f t="shared" si="46"/>
        <v>0</v>
      </c>
      <c r="CA36" s="74">
        <f t="shared" si="46"/>
        <v>161238</v>
      </c>
      <c r="CB36" s="74">
        <f t="shared" si="46"/>
        <v>88</v>
      </c>
      <c r="CC36" s="74">
        <f t="shared" si="46"/>
        <v>161150</v>
      </c>
      <c r="CD36" s="74">
        <f t="shared" si="46"/>
        <v>0</v>
      </c>
      <c r="CE36" s="74">
        <f t="shared" si="46"/>
        <v>0</v>
      </c>
      <c r="CF36" s="75">
        <v>0</v>
      </c>
      <c r="CG36" s="74">
        <f t="shared" si="47"/>
        <v>0</v>
      </c>
      <c r="CH36" s="74">
        <f t="shared" si="47"/>
        <v>659</v>
      </c>
      <c r="CI36" s="74">
        <f t="shared" si="47"/>
        <v>263957</v>
      </c>
    </row>
    <row r="37" spans="1:87" s="50" customFormat="1" ht="12" customHeight="1">
      <c r="A37" s="53" t="s">
        <v>374</v>
      </c>
      <c r="B37" s="54" t="s">
        <v>434</v>
      </c>
      <c r="C37" s="53" t="s">
        <v>435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441854</v>
      </c>
      <c r="M37" s="74">
        <f t="shared" si="6"/>
        <v>122870</v>
      </c>
      <c r="N37" s="74">
        <v>122870</v>
      </c>
      <c r="O37" s="74">
        <v>0</v>
      </c>
      <c r="P37" s="74">
        <v>0</v>
      </c>
      <c r="Q37" s="74">
        <v>0</v>
      </c>
      <c r="R37" s="74">
        <f t="shared" si="7"/>
        <v>136801</v>
      </c>
      <c r="S37" s="74">
        <v>10007</v>
      </c>
      <c r="T37" s="74">
        <v>126794</v>
      </c>
      <c r="U37" s="74">
        <v>0</v>
      </c>
      <c r="V37" s="74">
        <v>7530</v>
      </c>
      <c r="W37" s="74">
        <f t="shared" si="8"/>
        <v>174653</v>
      </c>
      <c r="X37" s="74">
        <v>78987</v>
      </c>
      <c r="Y37" s="74">
        <v>80348</v>
      </c>
      <c r="Z37" s="74">
        <v>122</v>
      </c>
      <c r="AA37" s="74">
        <v>15196</v>
      </c>
      <c r="AB37" s="75">
        <v>0</v>
      </c>
      <c r="AC37" s="74">
        <v>0</v>
      </c>
      <c r="AD37" s="74">
        <v>28683</v>
      </c>
      <c r="AE37" s="74">
        <f t="shared" si="9"/>
        <v>470537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45"/>
        <v>0</v>
      </c>
      <c r="BI37" s="74">
        <f t="shared" si="45"/>
        <v>0</v>
      </c>
      <c r="BJ37" s="74">
        <f t="shared" si="45"/>
        <v>0</v>
      </c>
      <c r="BK37" s="74">
        <f t="shared" si="45"/>
        <v>0</v>
      </c>
      <c r="BL37" s="74">
        <f t="shared" si="45"/>
        <v>0</v>
      </c>
      <c r="BM37" s="74">
        <f t="shared" si="45"/>
        <v>0</v>
      </c>
      <c r="BN37" s="74">
        <f t="shared" si="45"/>
        <v>0</v>
      </c>
      <c r="BO37" s="75">
        <v>0</v>
      </c>
      <c r="BP37" s="74">
        <f t="shared" si="46"/>
        <v>441854</v>
      </c>
      <c r="BQ37" s="74">
        <f t="shared" si="46"/>
        <v>122870</v>
      </c>
      <c r="BR37" s="74">
        <f t="shared" si="46"/>
        <v>122870</v>
      </c>
      <c r="BS37" s="74">
        <f t="shared" si="46"/>
        <v>0</v>
      </c>
      <c r="BT37" s="74">
        <f t="shared" si="46"/>
        <v>0</v>
      </c>
      <c r="BU37" s="74">
        <f t="shared" si="46"/>
        <v>0</v>
      </c>
      <c r="BV37" s="74">
        <f t="shared" si="46"/>
        <v>136801</v>
      </c>
      <c r="BW37" s="74">
        <f t="shared" si="46"/>
        <v>10007</v>
      </c>
      <c r="BX37" s="74">
        <f t="shared" si="46"/>
        <v>126794</v>
      </c>
      <c r="BY37" s="74">
        <f t="shared" si="46"/>
        <v>0</v>
      </c>
      <c r="BZ37" s="74">
        <f t="shared" si="46"/>
        <v>7530</v>
      </c>
      <c r="CA37" s="74">
        <f t="shared" si="46"/>
        <v>174653</v>
      </c>
      <c r="CB37" s="74">
        <f t="shared" si="46"/>
        <v>78987</v>
      </c>
      <c r="CC37" s="74">
        <f t="shared" si="46"/>
        <v>80348</v>
      </c>
      <c r="CD37" s="74">
        <f t="shared" si="46"/>
        <v>122</v>
      </c>
      <c r="CE37" s="74">
        <f t="shared" si="46"/>
        <v>15196</v>
      </c>
      <c r="CF37" s="75">
        <v>0</v>
      </c>
      <c r="CG37" s="74">
        <f t="shared" si="47"/>
        <v>0</v>
      </c>
      <c r="CH37" s="74">
        <f t="shared" si="47"/>
        <v>28683</v>
      </c>
      <c r="CI37" s="74">
        <f t="shared" si="47"/>
        <v>470537</v>
      </c>
    </row>
    <row r="38" spans="1:87" s="50" customFormat="1" ht="12" customHeight="1">
      <c r="A38" s="53" t="s">
        <v>374</v>
      </c>
      <c r="B38" s="54" t="s">
        <v>436</v>
      </c>
      <c r="C38" s="53" t="s">
        <v>437</v>
      </c>
      <c r="D38" s="74">
        <f t="shared" si="3"/>
        <v>83312</v>
      </c>
      <c r="E38" s="74">
        <f t="shared" si="4"/>
        <v>83312</v>
      </c>
      <c r="F38" s="74">
        <v>0</v>
      </c>
      <c r="G38" s="74">
        <v>66292</v>
      </c>
      <c r="H38" s="74">
        <v>17020</v>
      </c>
      <c r="I38" s="74">
        <v>0</v>
      </c>
      <c r="J38" s="74">
        <v>0</v>
      </c>
      <c r="K38" s="75">
        <v>0</v>
      </c>
      <c r="L38" s="74">
        <f t="shared" si="5"/>
        <v>855794</v>
      </c>
      <c r="M38" s="74">
        <f t="shared" si="6"/>
        <v>70662</v>
      </c>
      <c r="N38" s="74">
        <v>68160</v>
      </c>
      <c r="O38" s="74">
        <v>0</v>
      </c>
      <c r="P38" s="74">
        <v>776</v>
      </c>
      <c r="Q38" s="74">
        <v>1726</v>
      </c>
      <c r="R38" s="74">
        <f t="shared" si="7"/>
        <v>416783</v>
      </c>
      <c r="S38" s="74">
        <v>0</v>
      </c>
      <c r="T38" s="74">
        <v>400936</v>
      </c>
      <c r="U38" s="74">
        <v>15847</v>
      </c>
      <c r="V38" s="74">
        <v>0</v>
      </c>
      <c r="W38" s="74">
        <f t="shared" si="8"/>
        <v>368349</v>
      </c>
      <c r="X38" s="74">
        <v>0</v>
      </c>
      <c r="Y38" s="74">
        <v>307567</v>
      </c>
      <c r="Z38" s="74">
        <v>60782</v>
      </c>
      <c r="AA38" s="74">
        <v>0</v>
      </c>
      <c r="AB38" s="75">
        <v>0</v>
      </c>
      <c r="AC38" s="74">
        <v>0</v>
      </c>
      <c r="AD38" s="74">
        <v>3334</v>
      </c>
      <c r="AE38" s="74">
        <f t="shared" si="9"/>
        <v>942440</v>
      </c>
      <c r="AF38" s="74">
        <f t="shared" si="10"/>
        <v>2457</v>
      </c>
      <c r="AG38" s="74">
        <f t="shared" si="11"/>
        <v>2457</v>
      </c>
      <c r="AH38" s="74">
        <v>0</v>
      </c>
      <c r="AI38" s="74">
        <v>2457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250971</v>
      </c>
      <c r="AO38" s="74">
        <f t="shared" si="13"/>
        <v>14508</v>
      </c>
      <c r="AP38" s="74">
        <v>14508</v>
      </c>
      <c r="AQ38" s="74">
        <v>0</v>
      </c>
      <c r="AR38" s="74">
        <v>0</v>
      </c>
      <c r="AS38" s="74">
        <v>0</v>
      </c>
      <c r="AT38" s="74">
        <f t="shared" si="14"/>
        <v>151624</v>
      </c>
      <c r="AU38" s="74">
        <v>0</v>
      </c>
      <c r="AV38" s="74">
        <v>151624</v>
      </c>
      <c r="AW38" s="74">
        <v>0</v>
      </c>
      <c r="AX38" s="74">
        <v>0</v>
      </c>
      <c r="AY38" s="74">
        <f t="shared" si="15"/>
        <v>84839</v>
      </c>
      <c r="AZ38" s="74">
        <v>0</v>
      </c>
      <c r="BA38" s="74">
        <v>84839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253428</v>
      </c>
      <c r="BH38" s="74">
        <f t="shared" si="45"/>
        <v>85769</v>
      </c>
      <c r="BI38" s="74">
        <f t="shared" si="45"/>
        <v>85769</v>
      </c>
      <c r="BJ38" s="74">
        <f t="shared" si="45"/>
        <v>0</v>
      </c>
      <c r="BK38" s="74">
        <f t="shared" si="45"/>
        <v>68749</v>
      </c>
      <c r="BL38" s="74">
        <f t="shared" si="45"/>
        <v>17020</v>
      </c>
      <c r="BM38" s="74">
        <f t="shared" si="45"/>
        <v>0</v>
      </c>
      <c r="BN38" s="74">
        <f t="shared" si="45"/>
        <v>0</v>
      </c>
      <c r="BO38" s="75">
        <v>0</v>
      </c>
      <c r="BP38" s="74">
        <f t="shared" si="46"/>
        <v>1106765</v>
      </c>
      <c r="BQ38" s="74">
        <f t="shared" si="46"/>
        <v>85170</v>
      </c>
      <c r="BR38" s="74">
        <f t="shared" si="46"/>
        <v>82668</v>
      </c>
      <c r="BS38" s="74">
        <f t="shared" si="46"/>
        <v>0</v>
      </c>
      <c r="BT38" s="74">
        <f t="shared" si="46"/>
        <v>776</v>
      </c>
      <c r="BU38" s="74">
        <f t="shared" si="46"/>
        <v>1726</v>
      </c>
      <c r="BV38" s="74">
        <f t="shared" si="46"/>
        <v>568407</v>
      </c>
      <c r="BW38" s="74">
        <f t="shared" si="46"/>
        <v>0</v>
      </c>
      <c r="BX38" s="74">
        <f t="shared" si="46"/>
        <v>552560</v>
      </c>
      <c r="BY38" s="74">
        <f t="shared" si="46"/>
        <v>15847</v>
      </c>
      <c r="BZ38" s="74">
        <f t="shared" si="46"/>
        <v>0</v>
      </c>
      <c r="CA38" s="74">
        <f t="shared" si="46"/>
        <v>453188</v>
      </c>
      <c r="CB38" s="74">
        <f t="shared" si="46"/>
        <v>0</v>
      </c>
      <c r="CC38" s="74">
        <f t="shared" si="46"/>
        <v>392406</v>
      </c>
      <c r="CD38" s="74">
        <f t="shared" si="46"/>
        <v>60782</v>
      </c>
      <c r="CE38" s="74">
        <f t="shared" si="46"/>
        <v>0</v>
      </c>
      <c r="CF38" s="75">
        <v>0</v>
      </c>
      <c r="CG38" s="74">
        <f t="shared" si="47"/>
        <v>0</v>
      </c>
      <c r="CH38" s="74">
        <f t="shared" si="47"/>
        <v>3334</v>
      </c>
      <c r="CI38" s="74">
        <f t="shared" si="47"/>
        <v>1195868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438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439</v>
      </c>
      <c r="B2" s="148" t="s">
        <v>440</v>
      </c>
      <c r="C2" s="157" t="s">
        <v>441</v>
      </c>
      <c r="D2" s="139" t="s">
        <v>442</v>
      </c>
      <c r="E2" s="114"/>
      <c r="F2" s="114"/>
      <c r="G2" s="114"/>
      <c r="H2" s="114"/>
      <c r="I2" s="114"/>
      <c r="J2" s="139" t="s">
        <v>36</v>
      </c>
      <c r="K2" s="59"/>
      <c r="L2" s="59"/>
      <c r="M2" s="59"/>
      <c r="N2" s="59"/>
      <c r="O2" s="59"/>
      <c r="P2" s="59"/>
      <c r="Q2" s="115"/>
      <c r="R2" s="139" t="s">
        <v>443</v>
      </c>
      <c r="S2" s="59"/>
      <c r="T2" s="59"/>
      <c r="U2" s="59"/>
      <c r="V2" s="59"/>
      <c r="W2" s="59"/>
      <c r="X2" s="59"/>
      <c r="Y2" s="115"/>
      <c r="Z2" s="139" t="s">
        <v>444</v>
      </c>
      <c r="AA2" s="59"/>
      <c r="AB2" s="59"/>
      <c r="AC2" s="59"/>
      <c r="AD2" s="59"/>
      <c r="AE2" s="59"/>
      <c r="AF2" s="59"/>
      <c r="AG2" s="115"/>
      <c r="AH2" s="139" t="s">
        <v>445</v>
      </c>
      <c r="AI2" s="59"/>
      <c r="AJ2" s="59"/>
      <c r="AK2" s="59"/>
      <c r="AL2" s="59"/>
      <c r="AM2" s="59"/>
      <c r="AN2" s="59"/>
      <c r="AO2" s="115"/>
      <c r="AP2" s="139" t="s">
        <v>446</v>
      </c>
      <c r="AQ2" s="59"/>
      <c r="AR2" s="59"/>
      <c r="AS2" s="59"/>
      <c r="AT2" s="59"/>
      <c r="AU2" s="59"/>
      <c r="AV2" s="59"/>
      <c r="AW2" s="115"/>
      <c r="AX2" s="139" t="s">
        <v>447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448</v>
      </c>
      <c r="E4" s="59"/>
      <c r="F4" s="118"/>
      <c r="G4" s="119" t="s">
        <v>449</v>
      </c>
      <c r="H4" s="59"/>
      <c r="I4" s="118"/>
      <c r="J4" s="160" t="s">
        <v>450</v>
      </c>
      <c r="K4" s="157" t="s">
        <v>451</v>
      </c>
      <c r="L4" s="119" t="s">
        <v>448</v>
      </c>
      <c r="M4" s="59"/>
      <c r="N4" s="118"/>
      <c r="O4" s="119" t="s">
        <v>449</v>
      </c>
      <c r="P4" s="59"/>
      <c r="Q4" s="118"/>
      <c r="R4" s="160" t="s">
        <v>450</v>
      </c>
      <c r="S4" s="157" t="s">
        <v>451</v>
      </c>
      <c r="T4" s="119" t="s">
        <v>448</v>
      </c>
      <c r="U4" s="59"/>
      <c r="V4" s="118"/>
      <c r="W4" s="119" t="s">
        <v>449</v>
      </c>
      <c r="X4" s="59"/>
      <c r="Y4" s="118"/>
      <c r="Z4" s="160" t="s">
        <v>450</v>
      </c>
      <c r="AA4" s="157" t="s">
        <v>451</v>
      </c>
      <c r="AB4" s="119" t="s">
        <v>448</v>
      </c>
      <c r="AC4" s="59"/>
      <c r="AD4" s="118"/>
      <c r="AE4" s="119" t="s">
        <v>449</v>
      </c>
      <c r="AF4" s="59"/>
      <c r="AG4" s="118"/>
      <c r="AH4" s="160" t="s">
        <v>450</v>
      </c>
      <c r="AI4" s="157" t="s">
        <v>451</v>
      </c>
      <c r="AJ4" s="119" t="s">
        <v>448</v>
      </c>
      <c r="AK4" s="59"/>
      <c r="AL4" s="118"/>
      <c r="AM4" s="119" t="s">
        <v>449</v>
      </c>
      <c r="AN4" s="59"/>
      <c r="AO4" s="118"/>
      <c r="AP4" s="160" t="s">
        <v>450</v>
      </c>
      <c r="AQ4" s="157" t="s">
        <v>451</v>
      </c>
      <c r="AR4" s="119" t="s">
        <v>448</v>
      </c>
      <c r="AS4" s="59"/>
      <c r="AT4" s="118"/>
      <c r="AU4" s="119" t="s">
        <v>449</v>
      </c>
      <c r="AV4" s="59"/>
      <c r="AW4" s="118"/>
      <c r="AX4" s="160" t="s">
        <v>450</v>
      </c>
      <c r="AY4" s="157" t="s">
        <v>451</v>
      </c>
      <c r="AZ4" s="119" t="s">
        <v>448</v>
      </c>
      <c r="BA4" s="59"/>
      <c r="BB4" s="118"/>
      <c r="BC4" s="119" t="s">
        <v>449</v>
      </c>
      <c r="BD4" s="59"/>
      <c r="BE4" s="118"/>
    </row>
    <row r="5" spans="1:57" s="45" customFormat="1" ht="22.5">
      <c r="A5" s="161"/>
      <c r="B5" s="149"/>
      <c r="C5" s="158"/>
      <c r="D5" s="140" t="s">
        <v>453</v>
      </c>
      <c r="E5" s="128" t="s">
        <v>454</v>
      </c>
      <c r="F5" s="129" t="s">
        <v>455</v>
      </c>
      <c r="G5" s="118" t="s">
        <v>453</v>
      </c>
      <c r="H5" s="128" t="s">
        <v>454</v>
      </c>
      <c r="I5" s="129" t="s">
        <v>455</v>
      </c>
      <c r="J5" s="161"/>
      <c r="K5" s="158"/>
      <c r="L5" s="140" t="s">
        <v>453</v>
      </c>
      <c r="M5" s="128" t="s">
        <v>454</v>
      </c>
      <c r="N5" s="129" t="s">
        <v>457</v>
      </c>
      <c r="O5" s="140" t="s">
        <v>453</v>
      </c>
      <c r="P5" s="128" t="s">
        <v>454</v>
      </c>
      <c r="Q5" s="129" t="s">
        <v>457</v>
      </c>
      <c r="R5" s="161"/>
      <c r="S5" s="158"/>
      <c r="T5" s="140" t="s">
        <v>453</v>
      </c>
      <c r="U5" s="128" t="s">
        <v>454</v>
      </c>
      <c r="V5" s="129" t="s">
        <v>457</v>
      </c>
      <c r="W5" s="140" t="s">
        <v>453</v>
      </c>
      <c r="X5" s="128" t="s">
        <v>454</v>
      </c>
      <c r="Y5" s="129" t="s">
        <v>457</v>
      </c>
      <c r="Z5" s="161"/>
      <c r="AA5" s="158"/>
      <c r="AB5" s="140" t="s">
        <v>453</v>
      </c>
      <c r="AC5" s="128" t="s">
        <v>454</v>
      </c>
      <c r="AD5" s="129" t="s">
        <v>457</v>
      </c>
      <c r="AE5" s="140" t="s">
        <v>453</v>
      </c>
      <c r="AF5" s="128" t="s">
        <v>454</v>
      </c>
      <c r="AG5" s="129" t="s">
        <v>457</v>
      </c>
      <c r="AH5" s="161"/>
      <c r="AI5" s="158"/>
      <c r="AJ5" s="140" t="s">
        <v>453</v>
      </c>
      <c r="AK5" s="128" t="s">
        <v>454</v>
      </c>
      <c r="AL5" s="129" t="s">
        <v>457</v>
      </c>
      <c r="AM5" s="140" t="s">
        <v>453</v>
      </c>
      <c r="AN5" s="128" t="s">
        <v>454</v>
      </c>
      <c r="AO5" s="129" t="s">
        <v>457</v>
      </c>
      <c r="AP5" s="161"/>
      <c r="AQ5" s="158"/>
      <c r="AR5" s="140" t="s">
        <v>453</v>
      </c>
      <c r="AS5" s="128" t="s">
        <v>454</v>
      </c>
      <c r="AT5" s="129" t="s">
        <v>457</v>
      </c>
      <c r="AU5" s="140" t="s">
        <v>453</v>
      </c>
      <c r="AV5" s="128" t="s">
        <v>454</v>
      </c>
      <c r="AW5" s="129" t="s">
        <v>457</v>
      </c>
      <c r="AX5" s="161"/>
      <c r="AY5" s="158"/>
      <c r="AZ5" s="140" t="s">
        <v>453</v>
      </c>
      <c r="BA5" s="128" t="s">
        <v>454</v>
      </c>
      <c r="BB5" s="129" t="s">
        <v>457</v>
      </c>
      <c r="BC5" s="140" t="s">
        <v>453</v>
      </c>
      <c r="BD5" s="128" t="s">
        <v>454</v>
      </c>
      <c r="BE5" s="129" t="s">
        <v>457</v>
      </c>
    </row>
    <row r="6" spans="1:57" s="46" customFormat="1" ht="13.5">
      <c r="A6" s="162"/>
      <c r="B6" s="150"/>
      <c r="C6" s="159"/>
      <c r="D6" s="141" t="s">
        <v>458</v>
      </c>
      <c r="E6" s="142" t="s">
        <v>458</v>
      </c>
      <c r="F6" s="142" t="s">
        <v>458</v>
      </c>
      <c r="G6" s="141" t="s">
        <v>458</v>
      </c>
      <c r="H6" s="142" t="s">
        <v>458</v>
      </c>
      <c r="I6" s="142" t="s">
        <v>458</v>
      </c>
      <c r="J6" s="162"/>
      <c r="K6" s="159"/>
      <c r="L6" s="141" t="s">
        <v>458</v>
      </c>
      <c r="M6" s="142" t="s">
        <v>458</v>
      </c>
      <c r="N6" s="142" t="s">
        <v>458</v>
      </c>
      <c r="O6" s="141" t="s">
        <v>458</v>
      </c>
      <c r="P6" s="142" t="s">
        <v>458</v>
      </c>
      <c r="Q6" s="142" t="s">
        <v>458</v>
      </c>
      <c r="R6" s="162"/>
      <c r="S6" s="159"/>
      <c r="T6" s="141" t="s">
        <v>458</v>
      </c>
      <c r="U6" s="142" t="s">
        <v>458</v>
      </c>
      <c r="V6" s="142" t="s">
        <v>458</v>
      </c>
      <c r="W6" s="141" t="s">
        <v>458</v>
      </c>
      <c r="X6" s="142" t="s">
        <v>458</v>
      </c>
      <c r="Y6" s="142" t="s">
        <v>458</v>
      </c>
      <c r="Z6" s="162"/>
      <c r="AA6" s="159"/>
      <c r="AB6" s="141" t="s">
        <v>458</v>
      </c>
      <c r="AC6" s="142" t="s">
        <v>458</v>
      </c>
      <c r="AD6" s="142" t="s">
        <v>458</v>
      </c>
      <c r="AE6" s="141" t="s">
        <v>458</v>
      </c>
      <c r="AF6" s="142" t="s">
        <v>458</v>
      </c>
      <c r="AG6" s="142" t="s">
        <v>458</v>
      </c>
      <c r="AH6" s="162"/>
      <c r="AI6" s="159"/>
      <c r="AJ6" s="141" t="s">
        <v>458</v>
      </c>
      <c r="AK6" s="142" t="s">
        <v>458</v>
      </c>
      <c r="AL6" s="142" t="s">
        <v>458</v>
      </c>
      <c r="AM6" s="141" t="s">
        <v>458</v>
      </c>
      <c r="AN6" s="142" t="s">
        <v>458</v>
      </c>
      <c r="AO6" s="142" t="s">
        <v>458</v>
      </c>
      <c r="AP6" s="162"/>
      <c r="AQ6" s="159"/>
      <c r="AR6" s="141" t="s">
        <v>458</v>
      </c>
      <c r="AS6" s="142" t="s">
        <v>458</v>
      </c>
      <c r="AT6" s="142" t="s">
        <v>458</v>
      </c>
      <c r="AU6" s="141" t="s">
        <v>458</v>
      </c>
      <c r="AV6" s="142" t="s">
        <v>458</v>
      </c>
      <c r="AW6" s="142" t="s">
        <v>458</v>
      </c>
      <c r="AX6" s="162"/>
      <c r="AY6" s="159"/>
      <c r="AZ6" s="141" t="s">
        <v>458</v>
      </c>
      <c r="BA6" s="142" t="s">
        <v>458</v>
      </c>
      <c r="BB6" s="142" t="s">
        <v>458</v>
      </c>
      <c r="BC6" s="141" t="s">
        <v>458</v>
      </c>
      <c r="BD6" s="142" t="s">
        <v>458</v>
      </c>
      <c r="BE6" s="142" t="s">
        <v>458</v>
      </c>
    </row>
    <row r="7" spans="1:57" s="61" customFormat="1" ht="12" customHeight="1">
      <c r="A7" s="48" t="s">
        <v>459</v>
      </c>
      <c r="B7" s="48">
        <v>34000</v>
      </c>
      <c r="C7" s="48" t="s">
        <v>455</v>
      </c>
      <c r="D7" s="70">
        <f aca="true" t="shared" si="0" ref="D7:I7">SUM(D8:D30)</f>
        <v>88277</v>
      </c>
      <c r="E7" s="70">
        <f t="shared" si="0"/>
        <v>2534490</v>
      </c>
      <c r="F7" s="70">
        <f t="shared" si="0"/>
        <v>2622767</v>
      </c>
      <c r="G7" s="70">
        <f t="shared" si="0"/>
        <v>184800</v>
      </c>
      <c r="H7" s="70">
        <f t="shared" si="0"/>
        <v>826080</v>
      </c>
      <c r="I7" s="70">
        <f t="shared" si="0"/>
        <v>1010880</v>
      </c>
      <c r="J7" s="49">
        <f>COUNTIF(J8:J30,"&lt;&gt;")</f>
        <v>17</v>
      </c>
      <c r="K7" s="49">
        <f>COUNTIF(K8:K30,"&lt;&gt;")</f>
        <v>17</v>
      </c>
      <c r="L7" s="70">
        <f aca="true" t="shared" si="1" ref="L7:Q7">SUM(L8:L30)</f>
        <v>88277</v>
      </c>
      <c r="M7" s="70">
        <f t="shared" si="1"/>
        <v>1541981</v>
      </c>
      <c r="N7" s="70">
        <f t="shared" si="1"/>
        <v>1630258</v>
      </c>
      <c r="O7" s="70">
        <f t="shared" si="1"/>
        <v>140818</v>
      </c>
      <c r="P7" s="70">
        <f t="shared" si="1"/>
        <v>661418</v>
      </c>
      <c r="Q7" s="70">
        <f t="shared" si="1"/>
        <v>802236</v>
      </c>
      <c r="R7" s="49">
        <f>COUNTIF(R8:R30,"&lt;&gt;")</f>
        <v>6</v>
      </c>
      <c r="S7" s="49">
        <f>COUNTIF(S8:S30,"&lt;&gt;")</f>
        <v>6</v>
      </c>
      <c r="T7" s="70">
        <f aca="true" t="shared" si="2" ref="T7:Y7">SUM(T8:T30)</f>
        <v>0</v>
      </c>
      <c r="U7" s="70">
        <f t="shared" si="2"/>
        <v>992509</v>
      </c>
      <c r="V7" s="70">
        <f t="shared" si="2"/>
        <v>992509</v>
      </c>
      <c r="W7" s="70">
        <f t="shared" si="2"/>
        <v>43982</v>
      </c>
      <c r="X7" s="70">
        <f t="shared" si="2"/>
        <v>164662</v>
      </c>
      <c r="Y7" s="70">
        <f t="shared" si="2"/>
        <v>208644</v>
      </c>
      <c r="Z7" s="49">
        <f>COUNTIF(Z8:Z30,"&lt;&gt;")</f>
        <v>0</v>
      </c>
      <c r="AA7" s="49">
        <f>COUNTIF(AA8:AA30,"&lt;&gt;")</f>
        <v>0</v>
      </c>
      <c r="AB7" s="70">
        <f aca="true" t="shared" si="3" ref="AB7:AG7">SUM(AB8:AB30)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COUNTIF(AH8:AH30,"&lt;&gt;")</f>
        <v>0</v>
      </c>
      <c r="AI7" s="49">
        <f>COUNTIF(AI8:AI30,"&lt;&gt;")</f>
        <v>0</v>
      </c>
      <c r="AJ7" s="70">
        <f aca="true" t="shared" si="4" ref="AJ7:AO7">SUM(AJ8:AJ30)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COUNTIF(AP8:AP30,"&lt;&gt;")</f>
        <v>0</v>
      </c>
      <c r="AQ7" s="49">
        <f>COUNTIF(AQ8:AQ30,"&lt;&gt;")</f>
        <v>0</v>
      </c>
      <c r="AR7" s="70">
        <f aca="true" t="shared" si="5" ref="AR7:AW7">SUM(AR8:AR30)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COUNTIF(AX8:AX30,"&lt;&gt;")</f>
        <v>0</v>
      </c>
      <c r="AY7" s="49">
        <f>COUNTIF(AY8:AY30,"&lt;&gt;")</f>
        <v>0</v>
      </c>
      <c r="AZ7" s="70">
        <f aca="true" t="shared" si="6" ref="AZ7:BE7">SUM(AZ8:AZ30)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459</v>
      </c>
      <c r="B8" s="64" t="s">
        <v>460</v>
      </c>
      <c r="C8" s="51" t="s">
        <v>461</v>
      </c>
      <c r="D8" s="72">
        <f aca="true" t="shared" si="7" ref="D8:D30">SUM(L8,T8,AB8,AJ8,AR8,AZ8)</f>
        <v>0</v>
      </c>
      <c r="E8" s="72">
        <f aca="true" t="shared" si="8" ref="E8:E30">SUM(M8,U8,AC8,AK8,AS8,BA8)</f>
        <v>0</v>
      </c>
      <c r="F8" s="72">
        <f aca="true" t="shared" si="9" ref="F8:F30">SUM(D8:E8)</f>
        <v>0</v>
      </c>
      <c r="G8" s="72">
        <f aca="true" t="shared" si="10" ref="G8:G30">SUM(O8,W8,AE8,AM8,AU8,BC8)</f>
        <v>0</v>
      </c>
      <c r="H8" s="72">
        <f aca="true" t="shared" si="11" ref="H8:H30">SUM(P8,X8,AF8,AN8,AV8,BD8)</f>
        <v>235774</v>
      </c>
      <c r="I8" s="72">
        <f aca="true" t="shared" si="12" ref="I8:I30">SUM(G8:H8)</f>
        <v>235774</v>
      </c>
      <c r="J8" s="65" t="s">
        <v>674</v>
      </c>
      <c r="K8" s="52" t="s">
        <v>675</v>
      </c>
      <c r="L8" s="72">
        <v>0</v>
      </c>
      <c r="M8" s="72">
        <v>0</v>
      </c>
      <c r="N8" s="72">
        <v>0</v>
      </c>
      <c r="O8" s="72">
        <v>0</v>
      </c>
      <c r="P8" s="72">
        <v>235774</v>
      </c>
      <c r="Q8" s="72">
        <v>235774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459</v>
      </c>
      <c r="B9" s="64" t="s">
        <v>462</v>
      </c>
      <c r="C9" s="51" t="s">
        <v>463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459</v>
      </c>
      <c r="B10" s="64" t="s">
        <v>464</v>
      </c>
      <c r="C10" s="51" t="s">
        <v>465</v>
      </c>
      <c r="D10" s="72">
        <f t="shared" si="7"/>
        <v>0</v>
      </c>
      <c r="E10" s="72">
        <f t="shared" si="8"/>
        <v>219437</v>
      </c>
      <c r="F10" s="72">
        <f t="shared" si="9"/>
        <v>219437</v>
      </c>
      <c r="G10" s="72">
        <f t="shared" si="10"/>
        <v>0</v>
      </c>
      <c r="H10" s="72">
        <f t="shared" si="11"/>
        <v>65086</v>
      </c>
      <c r="I10" s="72">
        <f t="shared" si="12"/>
        <v>65086</v>
      </c>
      <c r="J10" s="65" t="s">
        <v>676</v>
      </c>
      <c r="K10" s="52" t="s">
        <v>677</v>
      </c>
      <c r="L10" s="72">
        <v>0</v>
      </c>
      <c r="M10" s="72">
        <v>108717</v>
      </c>
      <c r="N10" s="72">
        <v>108717</v>
      </c>
      <c r="O10" s="72">
        <v>0</v>
      </c>
      <c r="P10" s="72">
        <v>26980</v>
      </c>
      <c r="Q10" s="72">
        <v>26980</v>
      </c>
      <c r="R10" s="65" t="s">
        <v>678</v>
      </c>
      <c r="S10" s="52" t="s">
        <v>679</v>
      </c>
      <c r="T10" s="72">
        <v>0</v>
      </c>
      <c r="U10" s="72">
        <v>110720</v>
      </c>
      <c r="V10" s="72">
        <v>110720</v>
      </c>
      <c r="W10" s="72">
        <v>0</v>
      </c>
      <c r="X10" s="72">
        <v>38106</v>
      </c>
      <c r="Y10" s="72">
        <v>38106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459</v>
      </c>
      <c r="B11" s="64" t="s">
        <v>466</v>
      </c>
      <c r="C11" s="51" t="s">
        <v>467</v>
      </c>
      <c r="D11" s="72">
        <f t="shared" si="7"/>
        <v>88277</v>
      </c>
      <c r="E11" s="72">
        <f t="shared" si="8"/>
        <v>155738</v>
      </c>
      <c r="F11" s="72">
        <f t="shared" si="9"/>
        <v>244015</v>
      </c>
      <c r="G11" s="72">
        <f t="shared" si="10"/>
        <v>43982</v>
      </c>
      <c r="H11" s="72">
        <f t="shared" si="11"/>
        <v>15256</v>
      </c>
      <c r="I11" s="72">
        <f t="shared" si="12"/>
        <v>59238</v>
      </c>
      <c r="J11" s="65" t="s">
        <v>680</v>
      </c>
      <c r="K11" s="52" t="s">
        <v>681</v>
      </c>
      <c r="L11" s="72">
        <v>88277</v>
      </c>
      <c r="M11" s="72">
        <v>129915</v>
      </c>
      <c r="N11" s="72">
        <v>218192</v>
      </c>
      <c r="O11" s="72">
        <v>0</v>
      </c>
      <c r="P11" s="72">
        <v>0</v>
      </c>
      <c r="Q11" s="72">
        <v>0</v>
      </c>
      <c r="R11" s="65" t="s">
        <v>682</v>
      </c>
      <c r="S11" s="52" t="s">
        <v>683</v>
      </c>
      <c r="T11" s="72">
        <v>0</v>
      </c>
      <c r="U11" s="72">
        <v>25823</v>
      </c>
      <c r="V11" s="72">
        <v>25823</v>
      </c>
      <c r="W11" s="72">
        <v>43982</v>
      </c>
      <c r="X11" s="72">
        <v>15256</v>
      </c>
      <c r="Y11" s="72">
        <v>59238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459</v>
      </c>
      <c r="B12" s="54" t="s">
        <v>468</v>
      </c>
      <c r="C12" s="53" t="s">
        <v>469</v>
      </c>
      <c r="D12" s="74">
        <f t="shared" si="7"/>
        <v>0</v>
      </c>
      <c r="E12" s="74">
        <f t="shared" si="8"/>
        <v>35390</v>
      </c>
      <c r="F12" s="74">
        <f t="shared" si="9"/>
        <v>35390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 t="s">
        <v>682</v>
      </c>
      <c r="K12" s="53" t="s">
        <v>683</v>
      </c>
      <c r="L12" s="74">
        <v>0</v>
      </c>
      <c r="M12" s="74">
        <v>35390</v>
      </c>
      <c r="N12" s="74">
        <v>35390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459</v>
      </c>
      <c r="B13" s="54" t="s">
        <v>470</v>
      </c>
      <c r="C13" s="53" t="s">
        <v>471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459</v>
      </c>
      <c r="B14" s="54" t="s">
        <v>472</v>
      </c>
      <c r="C14" s="53" t="s">
        <v>473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24960</v>
      </c>
      <c r="I14" s="74">
        <f t="shared" si="12"/>
        <v>24960</v>
      </c>
      <c r="J14" s="54" t="s">
        <v>684</v>
      </c>
      <c r="K14" s="53" t="s">
        <v>685</v>
      </c>
      <c r="L14" s="74">
        <v>0</v>
      </c>
      <c r="M14" s="74">
        <v>0</v>
      </c>
      <c r="N14" s="74">
        <v>0</v>
      </c>
      <c r="O14" s="74">
        <v>0</v>
      </c>
      <c r="P14" s="74">
        <v>24960</v>
      </c>
      <c r="Q14" s="74">
        <v>24960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459</v>
      </c>
      <c r="B15" s="54" t="s">
        <v>474</v>
      </c>
      <c r="C15" s="53" t="s">
        <v>475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48994</v>
      </c>
      <c r="I15" s="74">
        <f t="shared" si="12"/>
        <v>48994</v>
      </c>
      <c r="J15" s="54" t="s">
        <v>684</v>
      </c>
      <c r="K15" s="53" t="s">
        <v>685</v>
      </c>
      <c r="L15" s="74">
        <v>0</v>
      </c>
      <c r="M15" s="74">
        <v>0</v>
      </c>
      <c r="N15" s="74">
        <v>0</v>
      </c>
      <c r="O15" s="74">
        <v>0</v>
      </c>
      <c r="P15" s="74">
        <v>48994</v>
      </c>
      <c r="Q15" s="74">
        <v>48994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459</v>
      </c>
      <c r="B16" s="54" t="s">
        <v>476</v>
      </c>
      <c r="C16" s="53" t="s">
        <v>477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6335</v>
      </c>
      <c r="I16" s="74">
        <f t="shared" si="12"/>
        <v>6335</v>
      </c>
      <c r="J16" s="54" t="s">
        <v>684</v>
      </c>
      <c r="K16" s="53" t="s">
        <v>685</v>
      </c>
      <c r="L16" s="74">
        <v>0</v>
      </c>
      <c r="M16" s="74">
        <v>0</v>
      </c>
      <c r="N16" s="74">
        <v>0</v>
      </c>
      <c r="O16" s="74">
        <v>0</v>
      </c>
      <c r="P16" s="74">
        <v>6335</v>
      </c>
      <c r="Q16" s="74">
        <v>6335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459</v>
      </c>
      <c r="B17" s="54" t="s">
        <v>478</v>
      </c>
      <c r="C17" s="53" t="s">
        <v>479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459</v>
      </c>
      <c r="B18" s="54" t="s">
        <v>480</v>
      </c>
      <c r="C18" s="53" t="s">
        <v>481</v>
      </c>
      <c r="D18" s="74">
        <f t="shared" si="7"/>
        <v>0</v>
      </c>
      <c r="E18" s="74">
        <f t="shared" si="8"/>
        <v>679235</v>
      </c>
      <c r="F18" s="74">
        <f t="shared" si="9"/>
        <v>679235</v>
      </c>
      <c r="G18" s="74">
        <f t="shared" si="10"/>
        <v>0</v>
      </c>
      <c r="H18" s="74">
        <f t="shared" si="11"/>
        <v>112506</v>
      </c>
      <c r="I18" s="74">
        <f t="shared" si="12"/>
        <v>112506</v>
      </c>
      <c r="J18" s="54" t="s">
        <v>678</v>
      </c>
      <c r="K18" s="53" t="s">
        <v>679</v>
      </c>
      <c r="L18" s="74">
        <v>0</v>
      </c>
      <c r="M18" s="74">
        <v>42426</v>
      </c>
      <c r="N18" s="74">
        <v>42426</v>
      </c>
      <c r="O18" s="74">
        <v>0</v>
      </c>
      <c r="P18" s="74">
        <v>30090</v>
      </c>
      <c r="Q18" s="74">
        <v>30090</v>
      </c>
      <c r="R18" s="54" t="s">
        <v>676</v>
      </c>
      <c r="S18" s="53" t="s">
        <v>677</v>
      </c>
      <c r="T18" s="74">
        <v>0</v>
      </c>
      <c r="U18" s="74">
        <v>636809</v>
      </c>
      <c r="V18" s="74">
        <v>636809</v>
      </c>
      <c r="W18" s="74">
        <v>0</v>
      </c>
      <c r="X18" s="74">
        <v>82416</v>
      </c>
      <c r="Y18" s="74">
        <v>82416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459</v>
      </c>
      <c r="B19" s="54" t="s">
        <v>482</v>
      </c>
      <c r="C19" s="53" t="s">
        <v>483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459</v>
      </c>
      <c r="B20" s="54" t="s">
        <v>484</v>
      </c>
      <c r="C20" s="53" t="s">
        <v>485</v>
      </c>
      <c r="D20" s="74">
        <f t="shared" si="7"/>
        <v>0</v>
      </c>
      <c r="E20" s="74">
        <f t="shared" si="8"/>
        <v>233472</v>
      </c>
      <c r="F20" s="74">
        <f t="shared" si="9"/>
        <v>233472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 t="s">
        <v>686</v>
      </c>
      <c r="K20" s="53" t="s">
        <v>687</v>
      </c>
      <c r="L20" s="74">
        <v>0</v>
      </c>
      <c r="M20" s="74">
        <v>233472</v>
      </c>
      <c r="N20" s="74">
        <v>233472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459</v>
      </c>
      <c r="B21" s="54" t="s">
        <v>486</v>
      </c>
      <c r="C21" s="53" t="s">
        <v>487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459</v>
      </c>
      <c r="B22" s="54" t="s">
        <v>488</v>
      </c>
      <c r="C22" s="53" t="s">
        <v>489</v>
      </c>
      <c r="D22" s="74">
        <f t="shared" si="7"/>
        <v>0</v>
      </c>
      <c r="E22" s="74">
        <f t="shared" si="8"/>
        <v>321751</v>
      </c>
      <c r="F22" s="74">
        <f t="shared" si="9"/>
        <v>321751</v>
      </c>
      <c r="G22" s="74">
        <f t="shared" si="10"/>
        <v>0</v>
      </c>
      <c r="H22" s="74">
        <f t="shared" si="11"/>
        <v>99742</v>
      </c>
      <c r="I22" s="74">
        <f t="shared" si="12"/>
        <v>99742</v>
      </c>
      <c r="J22" s="54" t="s">
        <v>674</v>
      </c>
      <c r="K22" s="53" t="s">
        <v>675</v>
      </c>
      <c r="L22" s="74">
        <v>0</v>
      </c>
      <c r="M22" s="74">
        <v>321751</v>
      </c>
      <c r="N22" s="74">
        <v>321751</v>
      </c>
      <c r="O22" s="74">
        <v>0</v>
      </c>
      <c r="P22" s="74">
        <v>99742</v>
      </c>
      <c r="Q22" s="74">
        <v>99742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459</v>
      </c>
      <c r="B23" s="54" t="s">
        <v>490</v>
      </c>
      <c r="C23" s="53" t="s">
        <v>491</v>
      </c>
      <c r="D23" s="74">
        <f t="shared" si="7"/>
        <v>0</v>
      </c>
      <c r="E23" s="74">
        <f t="shared" si="8"/>
        <v>182952</v>
      </c>
      <c r="F23" s="74">
        <f t="shared" si="9"/>
        <v>182952</v>
      </c>
      <c r="G23" s="74">
        <f t="shared" si="10"/>
        <v>0</v>
      </c>
      <c r="H23" s="74">
        <f t="shared" si="11"/>
        <v>62210</v>
      </c>
      <c r="I23" s="74">
        <f t="shared" si="12"/>
        <v>62210</v>
      </c>
      <c r="J23" s="54" t="s">
        <v>674</v>
      </c>
      <c r="K23" s="143" t="s">
        <v>675</v>
      </c>
      <c r="L23" s="74">
        <v>0</v>
      </c>
      <c r="M23" s="74">
        <v>182952</v>
      </c>
      <c r="N23" s="74">
        <v>182952</v>
      </c>
      <c r="O23" s="74">
        <v>0</v>
      </c>
      <c r="P23" s="74">
        <v>62210</v>
      </c>
      <c r="Q23" s="74">
        <v>62210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459</v>
      </c>
      <c r="B24" s="54" t="s">
        <v>492</v>
      </c>
      <c r="C24" s="53" t="s">
        <v>493</v>
      </c>
      <c r="D24" s="74">
        <f t="shared" si="7"/>
        <v>0</v>
      </c>
      <c r="E24" s="74">
        <f t="shared" si="8"/>
        <v>161376</v>
      </c>
      <c r="F24" s="74">
        <f t="shared" si="9"/>
        <v>161376</v>
      </c>
      <c r="G24" s="74">
        <f t="shared" si="10"/>
        <v>0</v>
      </c>
      <c r="H24" s="74">
        <f t="shared" si="11"/>
        <v>27581</v>
      </c>
      <c r="I24" s="74">
        <f t="shared" si="12"/>
        <v>27581</v>
      </c>
      <c r="J24" s="54" t="s">
        <v>674</v>
      </c>
      <c r="K24" s="53" t="s">
        <v>675</v>
      </c>
      <c r="L24" s="74">
        <v>0</v>
      </c>
      <c r="M24" s="74">
        <v>161376</v>
      </c>
      <c r="N24" s="74">
        <v>161376</v>
      </c>
      <c r="O24" s="74">
        <v>0</v>
      </c>
      <c r="P24" s="74">
        <v>27581</v>
      </c>
      <c r="Q24" s="74">
        <v>27581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459</v>
      </c>
      <c r="B25" s="54" t="s">
        <v>494</v>
      </c>
      <c r="C25" s="53" t="s">
        <v>495</v>
      </c>
      <c r="D25" s="74">
        <f t="shared" si="7"/>
        <v>0</v>
      </c>
      <c r="E25" s="74">
        <f t="shared" si="8"/>
        <v>83002</v>
      </c>
      <c r="F25" s="74">
        <f t="shared" si="9"/>
        <v>83002</v>
      </c>
      <c r="G25" s="74">
        <f t="shared" si="10"/>
        <v>0</v>
      </c>
      <c r="H25" s="74">
        <f t="shared" si="11"/>
        <v>12503</v>
      </c>
      <c r="I25" s="74">
        <f t="shared" si="12"/>
        <v>12503</v>
      </c>
      <c r="J25" s="54" t="s">
        <v>674</v>
      </c>
      <c r="K25" s="53" t="s">
        <v>675</v>
      </c>
      <c r="L25" s="74">
        <v>0</v>
      </c>
      <c r="M25" s="74">
        <v>83002</v>
      </c>
      <c r="N25" s="74">
        <v>83002</v>
      </c>
      <c r="O25" s="74">
        <v>0</v>
      </c>
      <c r="P25" s="74">
        <v>12503</v>
      </c>
      <c r="Q25" s="74">
        <v>12503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459</v>
      </c>
      <c r="B26" s="54" t="s">
        <v>496</v>
      </c>
      <c r="C26" s="53" t="s">
        <v>497</v>
      </c>
      <c r="D26" s="74">
        <f t="shared" si="7"/>
        <v>0</v>
      </c>
      <c r="E26" s="74">
        <f t="shared" si="8"/>
        <v>81777</v>
      </c>
      <c r="F26" s="74">
        <f t="shared" si="9"/>
        <v>81777</v>
      </c>
      <c r="G26" s="74">
        <f t="shared" si="10"/>
        <v>0</v>
      </c>
      <c r="H26" s="74">
        <f t="shared" si="11"/>
        <v>7208</v>
      </c>
      <c r="I26" s="74">
        <f t="shared" si="12"/>
        <v>7208</v>
      </c>
      <c r="J26" s="54" t="s">
        <v>688</v>
      </c>
      <c r="K26" s="53" t="s">
        <v>689</v>
      </c>
      <c r="L26" s="74">
        <v>0</v>
      </c>
      <c r="M26" s="74">
        <v>81777</v>
      </c>
      <c r="N26" s="74">
        <v>81777</v>
      </c>
      <c r="O26" s="74">
        <v>0</v>
      </c>
      <c r="P26" s="74">
        <v>7208</v>
      </c>
      <c r="Q26" s="74">
        <v>7208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459</v>
      </c>
      <c r="B27" s="54" t="s">
        <v>498</v>
      </c>
      <c r="C27" s="53" t="s">
        <v>499</v>
      </c>
      <c r="D27" s="74">
        <f t="shared" si="7"/>
        <v>0</v>
      </c>
      <c r="E27" s="74">
        <f t="shared" si="8"/>
        <v>141094</v>
      </c>
      <c r="F27" s="74">
        <f t="shared" si="9"/>
        <v>141094</v>
      </c>
      <c r="G27" s="74">
        <f t="shared" si="10"/>
        <v>0</v>
      </c>
      <c r="H27" s="74">
        <f t="shared" si="11"/>
        <v>2583</v>
      </c>
      <c r="I27" s="74">
        <f t="shared" si="12"/>
        <v>2583</v>
      </c>
      <c r="J27" s="54" t="s">
        <v>688</v>
      </c>
      <c r="K27" s="53" t="s">
        <v>689</v>
      </c>
      <c r="L27" s="74">
        <v>0</v>
      </c>
      <c r="M27" s="74">
        <v>9956</v>
      </c>
      <c r="N27" s="74">
        <v>9956</v>
      </c>
      <c r="O27" s="74">
        <v>0</v>
      </c>
      <c r="P27" s="74">
        <v>2583</v>
      </c>
      <c r="Q27" s="74">
        <v>2583</v>
      </c>
      <c r="R27" s="54" t="s">
        <v>686</v>
      </c>
      <c r="S27" s="53" t="s">
        <v>687</v>
      </c>
      <c r="T27" s="74">
        <v>0</v>
      </c>
      <c r="U27" s="74">
        <v>131138</v>
      </c>
      <c r="V27" s="74">
        <v>131138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459</v>
      </c>
      <c r="B28" s="54" t="s">
        <v>500</v>
      </c>
      <c r="C28" s="53" t="s">
        <v>501</v>
      </c>
      <c r="D28" s="74">
        <f t="shared" si="7"/>
        <v>0</v>
      </c>
      <c r="E28" s="74">
        <f t="shared" si="8"/>
        <v>96579</v>
      </c>
      <c r="F28" s="74">
        <f t="shared" si="9"/>
        <v>96579</v>
      </c>
      <c r="G28" s="74">
        <f t="shared" si="10"/>
        <v>0</v>
      </c>
      <c r="H28" s="74">
        <f t="shared" si="11"/>
        <v>56499</v>
      </c>
      <c r="I28" s="74">
        <f t="shared" si="12"/>
        <v>56499</v>
      </c>
      <c r="J28" s="54" t="s">
        <v>676</v>
      </c>
      <c r="K28" s="53" t="s">
        <v>677</v>
      </c>
      <c r="L28" s="74">
        <v>0</v>
      </c>
      <c r="M28" s="74">
        <v>43803</v>
      </c>
      <c r="N28" s="74">
        <v>43803</v>
      </c>
      <c r="O28" s="74">
        <v>0</v>
      </c>
      <c r="P28" s="74">
        <v>27615</v>
      </c>
      <c r="Q28" s="74">
        <v>27615</v>
      </c>
      <c r="R28" s="54" t="s">
        <v>678</v>
      </c>
      <c r="S28" s="53" t="s">
        <v>679</v>
      </c>
      <c r="T28" s="74">
        <v>0</v>
      </c>
      <c r="U28" s="74">
        <v>52776</v>
      </c>
      <c r="V28" s="74">
        <v>52776</v>
      </c>
      <c r="W28" s="74">
        <v>0</v>
      </c>
      <c r="X28" s="74">
        <v>28884</v>
      </c>
      <c r="Y28" s="74">
        <v>28884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459</v>
      </c>
      <c r="B29" s="54" t="s">
        <v>502</v>
      </c>
      <c r="C29" s="53" t="s">
        <v>503</v>
      </c>
      <c r="D29" s="74">
        <f t="shared" si="7"/>
        <v>0</v>
      </c>
      <c r="E29" s="74">
        <f t="shared" si="8"/>
        <v>142687</v>
      </c>
      <c r="F29" s="74">
        <f t="shared" si="9"/>
        <v>142687</v>
      </c>
      <c r="G29" s="74">
        <f t="shared" si="10"/>
        <v>140818</v>
      </c>
      <c r="H29" s="74">
        <f t="shared" si="11"/>
        <v>48843</v>
      </c>
      <c r="I29" s="74">
        <f t="shared" si="12"/>
        <v>189661</v>
      </c>
      <c r="J29" s="54" t="s">
        <v>682</v>
      </c>
      <c r="K29" s="53" t="s">
        <v>683</v>
      </c>
      <c r="L29" s="74">
        <v>0</v>
      </c>
      <c r="M29" s="74">
        <v>107444</v>
      </c>
      <c r="N29" s="74">
        <v>107444</v>
      </c>
      <c r="O29" s="74">
        <v>140818</v>
      </c>
      <c r="P29" s="74">
        <v>48843</v>
      </c>
      <c r="Q29" s="74">
        <v>189661</v>
      </c>
      <c r="R29" s="54" t="s">
        <v>680</v>
      </c>
      <c r="S29" s="53" t="s">
        <v>681</v>
      </c>
      <c r="T29" s="74">
        <v>0</v>
      </c>
      <c r="U29" s="74">
        <v>35243</v>
      </c>
      <c r="V29" s="74">
        <v>35243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459</v>
      </c>
      <c r="B30" s="54" t="s">
        <v>504</v>
      </c>
      <c r="C30" s="53" t="s">
        <v>505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/>
      <c r="K30" s="53"/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G28" sqref="G28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506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507</v>
      </c>
      <c r="B2" s="148" t="s">
        <v>508</v>
      </c>
      <c r="C2" s="157" t="s">
        <v>509</v>
      </c>
      <c r="D2" s="166" t="s">
        <v>510</v>
      </c>
      <c r="E2" s="167"/>
      <c r="F2" s="144" t="s">
        <v>511</v>
      </c>
      <c r="G2" s="60"/>
      <c r="H2" s="60"/>
      <c r="I2" s="118"/>
      <c r="J2" s="144" t="s">
        <v>512</v>
      </c>
      <c r="K2" s="60"/>
      <c r="L2" s="60"/>
      <c r="M2" s="118"/>
      <c r="N2" s="144" t="s">
        <v>513</v>
      </c>
      <c r="O2" s="60"/>
      <c r="P2" s="60"/>
      <c r="Q2" s="118"/>
      <c r="R2" s="144" t="s">
        <v>514</v>
      </c>
      <c r="S2" s="60"/>
      <c r="T2" s="60"/>
      <c r="U2" s="118"/>
      <c r="V2" s="144" t="s">
        <v>515</v>
      </c>
      <c r="W2" s="60"/>
      <c r="X2" s="60"/>
      <c r="Y2" s="118"/>
      <c r="Z2" s="144" t="s">
        <v>516</v>
      </c>
      <c r="AA2" s="60"/>
      <c r="AB2" s="60"/>
      <c r="AC2" s="118"/>
      <c r="AD2" s="144" t="s">
        <v>517</v>
      </c>
      <c r="AE2" s="60"/>
      <c r="AF2" s="60"/>
      <c r="AG2" s="118"/>
      <c r="AH2" s="144" t="s">
        <v>518</v>
      </c>
      <c r="AI2" s="60"/>
      <c r="AJ2" s="60"/>
      <c r="AK2" s="118"/>
      <c r="AL2" s="144" t="s">
        <v>519</v>
      </c>
      <c r="AM2" s="60"/>
      <c r="AN2" s="60"/>
      <c r="AO2" s="118"/>
      <c r="AP2" s="144" t="s">
        <v>520</v>
      </c>
      <c r="AQ2" s="60"/>
      <c r="AR2" s="60"/>
      <c r="AS2" s="118"/>
      <c r="AT2" s="144" t="s">
        <v>521</v>
      </c>
      <c r="AU2" s="60"/>
      <c r="AV2" s="60"/>
      <c r="AW2" s="118"/>
      <c r="AX2" s="144" t="s">
        <v>522</v>
      </c>
      <c r="AY2" s="60"/>
      <c r="AZ2" s="60"/>
      <c r="BA2" s="118"/>
      <c r="BB2" s="144" t="s">
        <v>523</v>
      </c>
      <c r="BC2" s="60"/>
      <c r="BD2" s="60"/>
      <c r="BE2" s="118"/>
      <c r="BF2" s="144" t="s">
        <v>524</v>
      </c>
      <c r="BG2" s="60"/>
      <c r="BH2" s="60"/>
      <c r="BI2" s="118"/>
      <c r="BJ2" s="144" t="s">
        <v>525</v>
      </c>
      <c r="BK2" s="60"/>
      <c r="BL2" s="60"/>
      <c r="BM2" s="118"/>
      <c r="BN2" s="144" t="s">
        <v>526</v>
      </c>
      <c r="BO2" s="60"/>
      <c r="BP2" s="60"/>
      <c r="BQ2" s="118"/>
      <c r="BR2" s="144" t="s">
        <v>527</v>
      </c>
      <c r="BS2" s="60"/>
      <c r="BT2" s="60"/>
      <c r="BU2" s="118"/>
      <c r="BV2" s="144" t="s">
        <v>528</v>
      </c>
      <c r="BW2" s="60"/>
      <c r="BX2" s="60"/>
      <c r="BY2" s="118"/>
      <c r="BZ2" s="144" t="s">
        <v>529</v>
      </c>
      <c r="CA2" s="60"/>
      <c r="CB2" s="60"/>
      <c r="CC2" s="118"/>
      <c r="CD2" s="144" t="s">
        <v>530</v>
      </c>
      <c r="CE2" s="60"/>
      <c r="CF2" s="60"/>
      <c r="CG2" s="118"/>
      <c r="CH2" s="144" t="s">
        <v>531</v>
      </c>
      <c r="CI2" s="60"/>
      <c r="CJ2" s="60"/>
      <c r="CK2" s="118"/>
      <c r="CL2" s="144" t="s">
        <v>532</v>
      </c>
      <c r="CM2" s="60"/>
      <c r="CN2" s="60"/>
      <c r="CO2" s="118"/>
      <c r="CP2" s="144" t="s">
        <v>533</v>
      </c>
      <c r="CQ2" s="60"/>
      <c r="CR2" s="60"/>
      <c r="CS2" s="118"/>
      <c r="CT2" s="144" t="s">
        <v>534</v>
      </c>
      <c r="CU2" s="60"/>
      <c r="CV2" s="60"/>
      <c r="CW2" s="118"/>
      <c r="CX2" s="144" t="s">
        <v>535</v>
      </c>
      <c r="CY2" s="60"/>
      <c r="CZ2" s="60"/>
      <c r="DA2" s="118"/>
      <c r="DB2" s="144" t="s">
        <v>536</v>
      </c>
      <c r="DC2" s="60"/>
      <c r="DD2" s="60"/>
      <c r="DE2" s="118"/>
      <c r="DF2" s="144" t="s">
        <v>537</v>
      </c>
      <c r="DG2" s="60"/>
      <c r="DH2" s="60"/>
      <c r="DI2" s="118"/>
      <c r="DJ2" s="144" t="s">
        <v>538</v>
      </c>
      <c r="DK2" s="60"/>
      <c r="DL2" s="60"/>
      <c r="DM2" s="118"/>
      <c r="DN2" s="144" t="s">
        <v>539</v>
      </c>
      <c r="DO2" s="60"/>
      <c r="DP2" s="60"/>
      <c r="DQ2" s="118"/>
      <c r="DR2" s="144" t="s">
        <v>540</v>
      </c>
      <c r="DS2" s="60"/>
      <c r="DT2" s="60"/>
      <c r="DU2" s="118"/>
    </row>
    <row r="3" spans="1:125" s="45" customFormat="1" ht="13.5">
      <c r="A3" s="161"/>
      <c r="B3" s="149"/>
      <c r="C3" s="163"/>
      <c r="D3" s="168"/>
      <c r="E3" s="169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541</v>
      </c>
      <c r="E4" s="160" t="s">
        <v>542</v>
      </c>
      <c r="F4" s="160" t="s">
        <v>543</v>
      </c>
      <c r="G4" s="160" t="s">
        <v>441</v>
      </c>
      <c r="H4" s="160" t="s">
        <v>541</v>
      </c>
      <c r="I4" s="160" t="s">
        <v>544</v>
      </c>
      <c r="J4" s="160" t="s">
        <v>545</v>
      </c>
      <c r="K4" s="160" t="s">
        <v>441</v>
      </c>
      <c r="L4" s="160" t="s">
        <v>0</v>
      </c>
      <c r="M4" s="160" t="s">
        <v>542</v>
      </c>
      <c r="N4" s="160" t="s">
        <v>545</v>
      </c>
      <c r="O4" s="160" t="s">
        <v>546</v>
      </c>
      <c r="P4" s="160" t="s">
        <v>541</v>
      </c>
      <c r="Q4" s="160" t="s">
        <v>542</v>
      </c>
      <c r="R4" s="160" t="s">
        <v>543</v>
      </c>
      <c r="S4" s="160" t="s">
        <v>441</v>
      </c>
      <c r="T4" s="160" t="s">
        <v>541</v>
      </c>
      <c r="U4" s="160" t="s">
        <v>544</v>
      </c>
      <c r="V4" s="160" t="s">
        <v>545</v>
      </c>
      <c r="W4" s="160" t="s">
        <v>441</v>
      </c>
      <c r="X4" s="160" t="s">
        <v>0</v>
      </c>
      <c r="Y4" s="160" t="s">
        <v>542</v>
      </c>
      <c r="Z4" s="160" t="s">
        <v>545</v>
      </c>
      <c r="AA4" s="160" t="s">
        <v>546</v>
      </c>
      <c r="AB4" s="160" t="s">
        <v>541</v>
      </c>
      <c r="AC4" s="160" t="s">
        <v>542</v>
      </c>
      <c r="AD4" s="160" t="s">
        <v>543</v>
      </c>
      <c r="AE4" s="160" t="s">
        <v>441</v>
      </c>
      <c r="AF4" s="160" t="s">
        <v>541</v>
      </c>
      <c r="AG4" s="160" t="s">
        <v>544</v>
      </c>
      <c r="AH4" s="160" t="s">
        <v>545</v>
      </c>
      <c r="AI4" s="160" t="s">
        <v>441</v>
      </c>
      <c r="AJ4" s="160" t="s">
        <v>0</v>
      </c>
      <c r="AK4" s="160" t="s">
        <v>542</v>
      </c>
      <c r="AL4" s="160" t="s">
        <v>545</v>
      </c>
      <c r="AM4" s="160" t="s">
        <v>546</v>
      </c>
      <c r="AN4" s="160" t="s">
        <v>541</v>
      </c>
      <c r="AO4" s="160" t="s">
        <v>542</v>
      </c>
      <c r="AP4" s="160" t="s">
        <v>547</v>
      </c>
      <c r="AQ4" s="160" t="s">
        <v>441</v>
      </c>
      <c r="AR4" s="160" t="s">
        <v>0</v>
      </c>
      <c r="AS4" s="160" t="s">
        <v>542</v>
      </c>
      <c r="AT4" s="160" t="s">
        <v>545</v>
      </c>
      <c r="AU4" s="160" t="s">
        <v>546</v>
      </c>
      <c r="AV4" s="160" t="s">
        <v>541</v>
      </c>
      <c r="AW4" s="160" t="s">
        <v>542</v>
      </c>
      <c r="AX4" s="160" t="s">
        <v>543</v>
      </c>
      <c r="AY4" s="160" t="s">
        <v>441</v>
      </c>
      <c r="AZ4" s="160" t="s">
        <v>541</v>
      </c>
      <c r="BA4" s="160" t="s">
        <v>544</v>
      </c>
      <c r="BB4" s="160" t="s">
        <v>545</v>
      </c>
      <c r="BC4" s="160" t="s">
        <v>441</v>
      </c>
      <c r="BD4" s="160" t="s">
        <v>0</v>
      </c>
      <c r="BE4" s="160" t="s">
        <v>542</v>
      </c>
      <c r="BF4" s="160" t="s">
        <v>545</v>
      </c>
      <c r="BG4" s="160" t="s">
        <v>546</v>
      </c>
      <c r="BH4" s="160" t="s">
        <v>541</v>
      </c>
      <c r="BI4" s="160" t="s">
        <v>542</v>
      </c>
      <c r="BJ4" s="160" t="s">
        <v>543</v>
      </c>
      <c r="BK4" s="160" t="s">
        <v>441</v>
      </c>
      <c r="BL4" s="160" t="s">
        <v>541</v>
      </c>
      <c r="BM4" s="160" t="s">
        <v>544</v>
      </c>
      <c r="BN4" s="160" t="s">
        <v>545</v>
      </c>
      <c r="BO4" s="160" t="s">
        <v>441</v>
      </c>
      <c r="BP4" s="160" t="s">
        <v>0</v>
      </c>
      <c r="BQ4" s="160" t="s">
        <v>542</v>
      </c>
      <c r="BR4" s="160" t="s">
        <v>545</v>
      </c>
      <c r="BS4" s="160" t="s">
        <v>546</v>
      </c>
      <c r="BT4" s="160" t="s">
        <v>541</v>
      </c>
      <c r="BU4" s="160" t="s">
        <v>542</v>
      </c>
      <c r="BV4" s="160" t="s">
        <v>543</v>
      </c>
      <c r="BW4" s="160" t="s">
        <v>441</v>
      </c>
      <c r="BX4" s="160" t="s">
        <v>541</v>
      </c>
      <c r="BY4" s="160" t="s">
        <v>544</v>
      </c>
      <c r="BZ4" s="160" t="s">
        <v>545</v>
      </c>
      <c r="CA4" s="160" t="s">
        <v>441</v>
      </c>
      <c r="CB4" s="160" t="s">
        <v>0</v>
      </c>
      <c r="CC4" s="160" t="s">
        <v>542</v>
      </c>
      <c r="CD4" s="160" t="s">
        <v>545</v>
      </c>
      <c r="CE4" s="160" t="s">
        <v>546</v>
      </c>
      <c r="CF4" s="160" t="s">
        <v>541</v>
      </c>
      <c r="CG4" s="160" t="s">
        <v>542</v>
      </c>
      <c r="CH4" s="160" t="s">
        <v>543</v>
      </c>
      <c r="CI4" s="160" t="s">
        <v>441</v>
      </c>
      <c r="CJ4" s="160" t="s">
        <v>0</v>
      </c>
      <c r="CK4" s="160" t="s">
        <v>542</v>
      </c>
      <c r="CL4" s="160" t="s">
        <v>543</v>
      </c>
      <c r="CM4" s="160" t="s">
        <v>441</v>
      </c>
      <c r="CN4" s="160" t="s">
        <v>0</v>
      </c>
      <c r="CO4" s="160" t="s">
        <v>542</v>
      </c>
      <c r="CP4" s="160" t="s">
        <v>543</v>
      </c>
      <c r="CQ4" s="160" t="s">
        <v>441</v>
      </c>
      <c r="CR4" s="160" t="s">
        <v>0</v>
      </c>
      <c r="CS4" s="160" t="s">
        <v>542</v>
      </c>
      <c r="CT4" s="160" t="s">
        <v>543</v>
      </c>
      <c r="CU4" s="160" t="s">
        <v>441</v>
      </c>
      <c r="CV4" s="160" t="s">
        <v>0</v>
      </c>
      <c r="CW4" s="160" t="s">
        <v>542</v>
      </c>
      <c r="CX4" s="160" t="s">
        <v>543</v>
      </c>
      <c r="CY4" s="160" t="s">
        <v>441</v>
      </c>
      <c r="CZ4" s="160" t="s">
        <v>0</v>
      </c>
      <c r="DA4" s="160" t="s">
        <v>542</v>
      </c>
      <c r="DB4" s="160" t="s">
        <v>543</v>
      </c>
      <c r="DC4" s="160" t="s">
        <v>441</v>
      </c>
      <c r="DD4" s="160" t="s">
        <v>0</v>
      </c>
      <c r="DE4" s="160" t="s">
        <v>542</v>
      </c>
      <c r="DF4" s="160" t="s">
        <v>543</v>
      </c>
      <c r="DG4" s="160" t="s">
        <v>441</v>
      </c>
      <c r="DH4" s="160" t="s">
        <v>0</v>
      </c>
      <c r="DI4" s="160" t="s">
        <v>542</v>
      </c>
      <c r="DJ4" s="160" t="s">
        <v>543</v>
      </c>
      <c r="DK4" s="160" t="s">
        <v>441</v>
      </c>
      <c r="DL4" s="160" t="s">
        <v>0</v>
      </c>
      <c r="DM4" s="160" t="s">
        <v>542</v>
      </c>
      <c r="DN4" s="160" t="s">
        <v>543</v>
      </c>
      <c r="DO4" s="160" t="s">
        <v>441</v>
      </c>
      <c r="DP4" s="160" t="s">
        <v>0</v>
      </c>
      <c r="DQ4" s="160" t="s">
        <v>542</v>
      </c>
      <c r="DR4" s="160" t="s">
        <v>543</v>
      </c>
      <c r="DS4" s="160" t="s">
        <v>441</v>
      </c>
      <c r="DT4" s="160" t="s">
        <v>0</v>
      </c>
      <c r="DU4" s="160" t="s">
        <v>542</v>
      </c>
    </row>
    <row r="5" spans="1:125" s="45" customFormat="1" ht="13.5">
      <c r="A5" s="161"/>
      <c r="B5" s="149"/>
      <c r="C5" s="158"/>
      <c r="D5" s="161"/>
      <c r="E5" s="161"/>
      <c r="F5" s="164"/>
      <c r="G5" s="161"/>
      <c r="H5" s="161"/>
      <c r="I5" s="161"/>
      <c r="J5" s="164"/>
      <c r="K5" s="161"/>
      <c r="L5" s="161"/>
      <c r="M5" s="161"/>
      <c r="N5" s="164"/>
      <c r="O5" s="161"/>
      <c r="P5" s="161"/>
      <c r="Q5" s="161"/>
      <c r="R5" s="164"/>
      <c r="S5" s="161"/>
      <c r="T5" s="161"/>
      <c r="U5" s="161"/>
      <c r="V5" s="164"/>
      <c r="W5" s="161"/>
      <c r="X5" s="161"/>
      <c r="Y5" s="161"/>
      <c r="Z5" s="164"/>
      <c r="AA5" s="161"/>
      <c r="AB5" s="161"/>
      <c r="AC5" s="161"/>
      <c r="AD5" s="164"/>
      <c r="AE5" s="161"/>
      <c r="AF5" s="161"/>
      <c r="AG5" s="161"/>
      <c r="AH5" s="164"/>
      <c r="AI5" s="161"/>
      <c r="AJ5" s="161"/>
      <c r="AK5" s="161"/>
      <c r="AL5" s="164"/>
      <c r="AM5" s="161"/>
      <c r="AN5" s="161"/>
      <c r="AO5" s="161"/>
      <c r="AP5" s="164"/>
      <c r="AQ5" s="161"/>
      <c r="AR5" s="161"/>
      <c r="AS5" s="161"/>
      <c r="AT5" s="164"/>
      <c r="AU5" s="161"/>
      <c r="AV5" s="161"/>
      <c r="AW5" s="161"/>
      <c r="AX5" s="164"/>
      <c r="AY5" s="161"/>
      <c r="AZ5" s="161"/>
      <c r="BA5" s="161"/>
      <c r="BB5" s="164"/>
      <c r="BC5" s="161"/>
      <c r="BD5" s="161"/>
      <c r="BE5" s="161"/>
      <c r="BF5" s="164"/>
      <c r="BG5" s="161"/>
      <c r="BH5" s="161"/>
      <c r="BI5" s="161"/>
      <c r="BJ5" s="164"/>
      <c r="BK5" s="161"/>
      <c r="BL5" s="161"/>
      <c r="BM5" s="161"/>
      <c r="BN5" s="164"/>
      <c r="BO5" s="161"/>
      <c r="BP5" s="161"/>
      <c r="BQ5" s="161"/>
      <c r="BR5" s="164"/>
      <c r="BS5" s="161"/>
      <c r="BT5" s="161"/>
      <c r="BU5" s="161"/>
      <c r="BV5" s="164"/>
      <c r="BW5" s="161"/>
      <c r="BX5" s="161"/>
      <c r="BY5" s="161"/>
      <c r="BZ5" s="164"/>
      <c r="CA5" s="161"/>
      <c r="CB5" s="161"/>
      <c r="CC5" s="161"/>
      <c r="CD5" s="164"/>
      <c r="CE5" s="161"/>
      <c r="CF5" s="161"/>
      <c r="CG5" s="161"/>
      <c r="CH5" s="164"/>
      <c r="CI5" s="161"/>
      <c r="CJ5" s="161"/>
      <c r="CK5" s="161"/>
      <c r="CL5" s="164"/>
      <c r="CM5" s="161"/>
      <c r="CN5" s="161"/>
      <c r="CO5" s="161"/>
      <c r="CP5" s="164"/>
      <c r="CQ5" s="161"/>
      <c r="CR5" s="161"/>
      <c r="CS5" s="161"/>
      <c r="CT5" s="164"/>
      <c r="CU5" s="161"/>
      <c r="CV5" s="161"/>
      <c r="CW5" s="161"/>
      <c r="CX5" s="164"/>
      <c r="CY5" s="161"/>
      <c r="CZ5" s="161"/>
      <c r="DA5" s="161"/>
      <c r="DB5" s="164"/>
      <c r="DC5" s="161"/>
      <c r="DD5" s="161"/>
      <c r="DE5" s="161"/>
      <c r="DF5" s="164"/>
      <c r="DG5" s="161"/>
      <c r="DH5" s="161"/>
      <c r="DI5" s="161"/>
      <c r="DJ5" s="164"/>
      <c r="DK5" s="161"/>
      <c r="DL5" s="161"/>
      <c r="DM5" s="161"/>
      <c r="DN5" s="164"/>
      <c r="DO5" s="161"/>
      <c r="DP5" s="161"/>
      <c r="DQ5" s="161"/>
      <c r="DR5" s="164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548</v>
      </c>
      <c r="E6" s="142" t="s">
        <v>548</v>
      </c>
      <c r="F6" s="165"/>
      <c r="G6" s="162"/>
      <c r="H6" s="142" t="s">
        <v>548</v>
      </c>
      <c r="I6" s="142" t="s">
        <v>548</v>
      </c>
      <c r="J6" s="165"/>
      <c r="K6" s="162"/>
      <c r="L6" s="142" t="s">
        <v>548</v>
      </c>
      <c r="M6" s="142" t="s">
        <v>548</v>
      </c>
      <c r="N6" s="165"/>
      <c r="O6" s="162"/>
      <c r="P6" s="142" t="s">
        <v>548</v>
      </c>
      <c r="Q6" s="142" t="s">
        <v>548</v>
      </c>
      <c r="R6" s="165"/>
      <c r="S6" s="162"/>
      <c r="T6" s="142" t="s">
        <v>548</v>
      </c>
      <c r="U6" s="142" t="s">
        <v>548</v>
      </c>
      <c r="V6" s="165"/>
      <c r="W6" s="162"/>
      <c r="X6" s="142" t="s">
        <v>548</v>
      </c>
      <c r="Y6" s="142" t="s">
        <v>548</v>
      </c>
      <c r="Z6" s="165"/>
      <c r="AA6" s="162"/>
      <c r="AB6" s="142" t="s">
        <v>548</v>
      </c>
      <c r="AC6" s="142" t="s">
        <v>548</v>
      </c>
      <c r="AD6" s="165"/>
      <c r="AE6" s="162"/>
      <c r="AF6" s="142" t="s">
        <v>548</v>
      </c>
      <c r="AG6" s="142" t="s">
        <v>548</v>
      </c>
      <c r="AH6" s="165"/>
      <c r="AI6" s="162"/>
      <c r="AJ6" s="142" t="s">
        <v>548</v>
      </c>
      <c r="AK6" s="142" t="s">
        <v>548</v>
      </c>
      <c r="AL6" s="165"/>
      <c r="AM6" s="162"/>
      <c r="AN6" s="142" t="s">
        <v>548</v>
      </c>
      <c r="AO6" s="142" t="s">
        <v>548</v>
      </c>
      <c r="AP6" s="165"/>
      <c r="AQ6" s="162"/>
      <c r="AR6" s="142" t="s">
        <v>548</v>
      </c>
      <c r="AS6" s="142" t="s">
        <v>548</v>
      </c>
      <c r="AT6" s="165"/>
      <c r="AU6" s="162"/>
      <c r="AV6" s="142" t="s">
        <v>548</v>
      </c>
      <c r="AW6" s="142" t="s">
        <v>548</v>
      </c>
      <c r="AX6" s="165"/>
      <c r="AY6" s="162"/>
      <c r="AZ6" s="142" t="s">
        <v>548</v>
      </c>
      <c r="BA6" s="142" t="s">
        <v>548</v>
      </c>
      <c r="BB6" s="165"/>
      <c r="BC6" s="162"/>
      <c r="BD6" s="142" t="s">
        <v>548</v>
      </c>
      <c r="BE6" s="142" t="s">
        <v>548</v>
      </c>
      <c r="BF6" s="165"/>
      <c r="BG6" s="162"/>
      <c r="BH6" s="142" t="s">
        <v>548</v>
      </c>
      <c r="BI6" s="142" t="s">
        <v>548</v>
      </c>
      <c r="BJ6" s="165"/>
      <c r="BK6" s="162"/>
      <c r="BL6" s="142" t="s">
        <v>548</v>
      </c>
      <c r="BM6" s="142" t="s">
        <v>548</v>
      </c>
      <c r="BN6" s="165"/>
      <c r="BO6" s="162"/>
      <c r="BP6" s="142" t="s">
        <v>548</v>
      </c>
      <c r="BQ6" s="142" t="s">
        <v>548</v>
      </c>
      <c r="BR6" s="165"/>
      <c r="BS6" s="162"/>
      <c r="BT6" s="142" t="s">
        <v>548</v>
      </c>
      <c r="BU6" s="142" t="s">
        <v>548</v>
      </c>
      <c r="BV6" s="165"/>
      <c r="BW6" s="162"/>
      <c r="BX6" s="142" t="s">
        <v>548</v>
      </c>
      <c r="BY6" s="142" t="s">
        <v>548</v>
      </c>
      <c r="BZ6" s="165"/>
      <c r="CA6" s="162"/>
      <c r="CB6" s="142" t="s">
        <v>548</v>
      </c>
      <c r="CC6" s="142" t="s">
        <v>548</v>
      </c>
      <c r="CD6" s="165"/>
      <c r="CE6" s="162"/>
      <c r="CF6" s="142" t="s">
        <v>548</v>
      </c>
      <c r="CG6" s="142" t="s">
        <v>548</v>
      </c>
      <c r="CH6" s="165"/>
      <c r="CI6" s="162"/>
      <c r="CJ6" s="142" t="s">
        <v>548</v>
      </c>
      <c r="CK6" s="142" t="s">
        <v>548</v>
      </c>
      <c r="CL6" s="165"/>
      <c r="CM6" s="162"/>
      <c r="CN6" s="142" t="s">
        <v>548</v>
      </c>
      <c r="CO6" s="142" t="s">
        <v>548</v>
      </c>
      <c r="CP6" s="165"/>
      <c r="CQ6" s="162"/>
      <c r="CR6" s="142" t="s">
        <v>548</v>
      </c>
      <c r="CS6" s="142" t="s">
        <v>548</v>
      </c>
      <c r="CT6" s="165"/>
      <c r="CU6" s="162"/>
      <c r="CV6" s="142" t="s">
        <v>548</v>
      </c>
      <c r="CW6" s="142" t="s">
        <v>548</v>
      </c>
      <c r="CX6" s="165"/>
      <c r="CY6" s="162"/>
      <c r="CZ6" s="142" t="s">
        <v>548</v>
      </c>
      <c r="DA6" s="142" t="s">
        <v>548</v>
      </c>
      <c r="DB6" s="165"/>
      <c r="DC6" s="162"/>
      <c r="DD6" s="142" t="s">
        <v>548</v>
      </c>
      <c r="DE6" s="142" t="s">
        <v>548</v>
      </c>
      <c r="DF6" s="165"/>
      <c r="DG6" s="162"/>
      <c r="DH6" s="142" t="s">
        <v>548</v>
      </c>
      <c r="DI6" s="142" t="s">
        <v>548</v>
      </c>
      <c r="DJ6" s="165"/>
      <c r="DK6" s="162"/>
      <c r="DL6" s="142" t="s">
        <v>548</v>
      </c>
      <c r="DM6" s="142" t="s">
        <v>548</v>
      </c>
      <c r="DN6" s="165"/>
      <c r="DO6" s="162"/>
      <c r="DP6" s="142" t="s">
        <v>548</v>
      </c>
      <c r="DQ6" s="142" t="s">
        <v>548</v>
      </c>
      <c r="DR6" s="165"/>
      <c r="DS6" s="162"/>
      <c r="DT6" s="142" t="s">
        <v>548</v>
      </c>
      <c r="DU6" s="142" t="s">
        <v>548</v>
      </c>
    </row>
    <row r="7" spans="1:125" s="61" customFormat="1" ht="12" customHeight="1">
      <c r="A7" s="48" t="s">
        <v>549</v>
      </c>
      <c r="B7" s="48">
        <v>34000</v>
      </c>
      <c r="C7" s="48" t="s">
        <v>550</v>
      </c>
      <c r="D7" s="70">
        <f>SUM(D8:D15)</f>
        <v>2622767</v>
      </c>
      <c r="E7" s="70">
        <f>SUM(E8:E15)</f>
        <v>1010880</v>
      </c>
      <c r="F7" s="49">
        <f>COUNTIF(F8:F15,"&lt;&gt;")</f>
        <v>8</v>
      </c>
      <c r="G7" s="49">
        <f>COUNTIF(G8:G15,"&lt;&gt;")</f>
        <v>8</v>
      </c>
      <c r="H7" s="70">
        <f>SUM(H8:H15)</f>
        <v>1710165</v>
      </c>
      <c r="I7" s="70">
        <f>SUM(I8:I15)</f>
        <v>466127</v>
      </c>
      <c r="J7" s="49">
        <f>COUNTIF(J8:J15,"&lt;&gt;")</f>
        <v>8</v>
      </c>
      <c r="K7" s="49">
        <f>COUNTIF(K8:K15,"&lt;&gt;")</f>
        <v>8</v>
      </c>
      <c r="L7" s="70">
        <f>SUM(L8:L15)</f>
        <v>536255</v>
      </c>
      <c r="M7" s="70">
        <f>SUM(M8:M15)</f>
        <v>206061</v>
      </c>
      <c r="N7" s="49">
        <f>COUNTIF(N8:N15,"&lt;&gt;")</f>
        <v>5</v>
      </c>
      <c r="O7" s="49">
        <f>COUNTIF(O8:O15,"&lt;&gt;")</f>
        <v>5</v>
      </c>
      <c r="P7" s="70">
        <f>SUM(P8:P15)</f>
        <v>293345</v>
      </c>
      <c r="Q7" s="70">
        <f>SUM(Q8:Q15)</f>
        <v>90415</v>
      </c>
      <c r="R7" s="49">
        <f>COUNTIF(R8:R15,"&lt;&gt;")</f>
        <v>1</v>
      </c>
      <c r="S7" s="49">
        <f>COUNTIF(S8:S15,"&lt;&gt;")</f>
        <v>1</v>
      </c>
      <c r="T7" s="70">
        <f>SUM(T8:T15)</f>
        <v>83002</v>
      </c>
      <c r="U7" s="70">
        <f>SUM(U8:U15)</f>
        <v>12503</v>
      </c>
      <c r="V7" s="49">
        <f>COUNTIF(V8:V15,"&lt;&gt;")</f>
        <v>1</v>
      </c>
      <c r="W7" s="49">
        <f>COUNTIF(W8:W15,"&lt;&gt;")</f>
        <v>1</v>
      </c>
      <c r="X7" s="70">
        <f>SUM(X8:X15)</f>
        <v>0</v>
      </c>
      <c r="Y7" s="70">
        <f>SUM(Y8:Y15)</f>
        <v>235774</v>
      </c>
      <c r="Z7" s="49">
        <f>COUNTIF(Z8:Z15,"&lt;&gt;")</f>
        <v>0</v>
      </c>
      <c r="AA7" s="49">
        <f>COUNTIF(AA8:AA15,"&lt;&gt;")</f>
        <v>0</v>
      </c>
      <c r="AB7" s="70">
        <f>SUM(AB8:AB15)</f>
        <v>0</v>
      </c>
      <c r="AC7" s="70">
        <f>SUM(AC8:AC15)</f>
        <v>0</v>
      </c>
      <c r="AD7" s="49">
        <f>COUNTIF(AD8:AD15,"&lt;&gt;")</f>
        <v>0</v>
      </c>
      <c r="AE7" s="49">
        <f>COUNTIF(AE8:AE15,"&lt;&gt;")</f>
        <v>0</v>
      </c>
      <c r="AF7" s="70">
        <f>SUM(AF8:AF15)</f>
        <v>0</v>
      </c>
      <c r="AG7" s="70">
        <f>SUM(AG8:AG15)</f>
        <v>0</v>
      </c>
      <c r="AH7" s="49">
        <f>COUNTIF(AH8:AH15,"&lt;&gt;")</f>
        <v>0</v>
      </c>
      <c r="AI7" s="49">
        <f>COUNTIF(AI8:AI15,"&lt;&gt;")</f>
        <v>0</v>
      </c>
      <c r="AJ7" s="70">
        <f>SUM(AJ8:AJ15)</f>
        <v>0</v>
      </c>
      <c r="AK7" s="70">
        <f>SUM(AK8:AK15)</f>
        <v>0</v>
      </c>
      <c r="AL7" s="49">
        <f>COUNTIF(AL8:AL15,"&lt;&gt;")</f>
        <v>0</v>
      </c>
      <c r="AM7" s="49">
        <f>COUNTIF(AM8:AM15,"&lt;&gt;")</f>
        <v>0</v>
      </c>
      <c r="AN7" s="70">
        <f>SUM(AN8:AN15)</f>
        <v>0</v>
      </c>
      <c r="AO7" s="70">
        <f>SUM(AO8:AO15)</f>
        <v>0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>
        <f>COUNTIF(CT8:CT15,"&lt;&gt;")</f>
        <v>0</v>
      </c>
      <c r="CU7" s="49">
        <f>COUNTIF(CU8:CU15,"&lt;&gt;")</f>
        <v>0</v>
      </c>
      <c r="CV7" s="70">
        <f>SUM(CV8:CV15)</f>
        <v>0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549</v>
      </c>
      <c r="B8" s="64" t="s">
        <v>551</v>
      </c>
      <c r="C8" s="51" t="s">
        <v>552</v>
      </c>
      <c r="D8" s="72">
        <f aca="true" t="shared" si="0" ref="D8:E15">SUM(H8,L8,P8,T8,X8,AB8,AF8,AJ8,AN8,AR8,AV8,AZ8,BD8,BH8,BL8,BP8,BT8,BX8,CB8,CF8,CJ8,CN8,CR8,CV8,CZ8,DD8,DH8,DL8,DP8,DT8)</f>
        <v>749081</v>
      </c>
      <c r="E8" s="72">
        <f t="shared" si="0"/>
        <v>437810</v>
      </c>
      <c r="F8" s="66" t="s">
        <v>690</v>
      </c>
      <c r="G8" s="52" t="s">
        <v>691</v>
      </c>
      <c r="H8" s="72">
        <v>321751</v>
      </c>
      <c r="I8" s="72">
        <v>99742</v>
      </c>
      <c r="J8" s="66" t="s">
        <v>692</v>
      </c>
      <c r="K8" s="52" t="s">
        <v>693</v>
      </c>
      <c r="L8" s="72">
        <v>182952</v>
      </c>
      <c r="M8" s="72">
        <v>62210</v>
      </c>
      <c r="N8" s="66" t="s">
        <v>694</v>
      </c>
      <c r="O8" s="52" t="s">
        <v>695</v>
      </c>
      <c r="P8" s="72">
        <v>161376</v>
      </c>
      <c r="Q8" s="72">
        <v>27581</v>
      </c>
      <c r="R8" s="66" t="s">
        <v>696</v>
      </c>
      <c r="S8" s="52" t="s">
        <v>697</v>
      </c>
      <c r="T8" s="72">
        <v>83002</v>
      </c>
      <c r="U8" s="72">
        <v>12503</v>
      </c>
      <c r="V8" s="64" t="s">
        <v>698</v>
      </c>
      <c r="W8" s="52" t="s">
        <v>699</v>
      </c>
      <c r="X8" s="72">
        <v>0</v>
      </c>
      <c r="Y8" s="72">
        <v>235774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549</v>
      </c>
      <c r="B9" s="64" t="s">
        <v>553</v>
      </c>
      <c r="C9" s="51" t="s">
        <v>554</v>
      </c>
      <c r="D9" s="72">
        <f t="shared" si="0"/>
        <v>91733</v>
      </c>
      <c r="E9" s="72">
        <f t="shared" si="0"/>
        <v>9791</v>
      </c>
      <c r="F9" s="66" t="s">
        <v>700</v>
      </c>
      <c r="G9" s="52" t="s">
        <v>701</v>
      </c>
      <c r="H9" s="72">
        <v>81777</v>
      </c>
      <c r="I9" s="72">
        <v>7208</v>
      </c>
      <c r="J9" s="66" t="s">
        <v>702</v>
      </c>
      <c r="K9" s="52" t="s">
        <v>703</v>
      </c>
      <c r="L9" s="72">
        <v>9956</v>
      </c>
      <c r="M9" s="72">
        <v>2583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549</v>
      </c>
      <c r="B10" s="64" t="s">
        <v>555</v>
      </c>
      <c r="C10" s="51" t="s">
        <v>556</v>
      </c>
      <c r="D10" s="72">
        <f t="shared" si="0"/>
        <v>168657</v>
      </c>
      <c r="E10" s="72">
        <f t="shared" si="0"/>
        <v>248899</v>
      </c>
      <c r="F10" s="66" t="s">
        <v>704</v>
      </c>
      <c r="G10" s="52" t="s">
        <v>705</v>
      </c>
      <c r="H10" s="72">
        <v>107444</v>
      </c>
      <c r="I10" s="72">
        <v>189661</v>
      </c>
      <c r="J10" s="66" t="s">
        <v>706</v>
      </c>
      <c r="K10" s="52" t="s">
        <v>707</v>
      </c>
      <c r="L10" s="72">
        <v>25823</v>
      </c>
      <c r="M10" s="72">
        <v>59238</v>
      </c>
      <c r="N10" s="66" t="s">
        <v>708</v>
      </c>
      <c r="O10" s="52" t="s">
        <v>709</v>
      </c>
      <c r="P10" s="72">
        <v>35390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549</v>
      </c>
      <c r="B11" s="64" t="s">
        <v>557</v>
      </c>
      <c r="C11" s="51" t="s">
        <v>558</v>
      </c>
      <c r="D11" s="72">
        <f t="shared" si="0"/>
        <v>0</v>
      </c>
      <c r="E11" s="72">
        <f t="shared" si="0"/>
        <v>80289</v>
      </c>
      <c r="F11" s="66" t="s">
        <v>710</v>
      </c>
      <c r="G11" s="52" t="s">
        <v>711</v>
      </c>
      <c r="H11" s="72">
        <v>0</v>
      </c>
      <c r="I11" s="72">
        <v>48994</v>
      </c>
      <c r="J11" s="66" t="s">
        <v>712</v>
      </c>
      <c r="K11" s="52" t="s">
        <v>713</v>
      </c>
      <c r="L11" s="72">
        <v>0</v>
      </c>
      <c r="M11" s="72">
        <v>24960</v>
      </c>
      <c r="N11" s="66" t="s">
        <v>714</v>
      </c>
      <c r="O11" s="52" t="s">
        <v>715</v>
      </c>
      <c r="P11" s="72">
        <v>0</v>
      </c>
      <c r="Q11" s="72">
        <v>6335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549</v>
      </c>
      <c r="B12" s="54" t="s">
        <v>559</v>
      </c>
      <c r="C12" s="53" t="s">
        <v>560</v>
      </c>
      <c r="D12" s="74">
        <f t="shared" si="0"/>
        <v>205922</v>
      </c>
      <c r="E12" s="74">
        <f t="shared" si="0"/>
        <v>97080</v>
      </c>
      <c r="F12" s="54" t="s">
        <v>716</v>
      </c>
      <c r="G12" s="53" t="s">
        <v>717</v>
      </c>
      <c r="H12" s="74">
        <v>110720</v>
      </c>
      <c r="I12" s="74">
        <v>38106</v>
      </c>
      <c r="J12" s="54" t="s">
        <v>718</v>
      </c>
      <c r="K12" s="53" t="s">
        <v>719</v>
      </c>
      <c r="L12" s="74">
        <v>42426</v>
      </c>
      <c r="M12" s="74">
        <v>30090</v>
      </c>
      <c r="N12" s="54" t="s">
        <v>720</v>
      </c>
      <c r="O12" s="53" t="s">
        <v>721</v>
      </c>
      <c r="P12" s="74">
        <v>52776</v>
      </c>
      <c r="Q12" s="74">
        <v>28884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549</v>
      </c>
      <c r="B13" s="54" t="s">
        <v>561</v>
      </c>
      <c r="C13" s="53" t="s">
        <v>562</v>
      </c>
      <c r="D13" s="74">
        <f t="shared" si="0"/>
        <v>253435</v>
      </c>
      <c r="E13" s="74">
        <f t="shared" si="0"/>
        <v>0</v>
      </c>
      <c r="F13" s="54" t="s">
        <v>706</v>
      </c>
      <c r="G13" s="53" t="s">
        <v>707</v>
      </c>
      <c r="H13" s="74">
        <v>218192</v>
      </c>
      <c r="I13" s="74">
        <v>0</v>
      </c>
      <c r="J13" s="54" t="s">
        <v>704</v>
      </c>
      <c r="K13" s="53" t="s">
        <v>705</v>
      </c>
      <c r="L13" s="74">
        <v>35243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549</v>
      </c>
      <c r="B14" s="54" t="s">
        <v>563</v>
      </c>
      <c r="C14" s="53" t="s">
        <v>564</v>
      </c>
      <c r="D14" s="74">
        <f t="shared" si="0"/>
        <v>364610</v>
      </c>
      <c r="E14" s="74">
        <f t="shared" si="0"/>
        <v>0</v>
      </c>
      <c r="F14" s="54" t="s">
        <v>722</v>
      </c>
      <c r="G14" s="53" t="s">
        <v>723</v>
      </c>
      <c r="H14" s="74">
        <v>233472</v>
      </c>
      <c r="I14" s="74">
        <v>0</v>
      </c>
      <c r="J14" s="54" t="s">
        <v>702</v>
      </c>
      <c r="K14" s="53" t="s">
        <v>703</v>
      </c>
      <c r="L14" s="74">
        <v>131138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549</v>
      </c>
      <c r="B15" s="54" t="s">
        <v>565</v>
      </c>
      <c r="C15" s="53" t="s">
        <v>566</v>
      </c>
      <c r="D15" s="74">
        <f t="shared" si="0"/>
        <v>789329</v>
      </c>
      <c r="E15" s="74">
        <f t="shared" si="0"/>
        <v>137011</v>
      </c>
      <c r="F15" s="54" t="s">
        <v>718</v>
      </c>
      <c r="G15" s="53" t="s">
        <v>719</v>
      </c>
      <c r="H15" s="74">
        <v>636809</v>
      </c>
      <c r="I15" s="74">
        <v>82416</v>
      </c>
      <c r="J15" s="54" t="s">
        <v>716</v>
      </c>
      <c r="K15" s="53" t="s">
        <v>717</v>
      </c>
      <c r="L15" s="74">
        <v>108717</v>
      </c>
      <c r="M15" s="74">
        <v>26980</v>
      </c>
      <c r="N15" s="54" t="s">
        <v>720</v>
      </c>
      <c r="O15" s="53" t="s">
        <v>721</v>
      </c>
      <c r="P15" s="74">
        <v>43803</v>
      </c>
      <c r="Q15" s="74">
        <v>27615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567</v>
      </c>
      <c r="D2" s="25" t="s">
        <v>108</v>
      </c>
      <c r="E2" s="145" t="s">
        <v>568</v>
      </c>
      <c r="F2" s="3"/>
      <c r="G2" s="3"/>
      <c r="H2" s="3"/>
      <c r="I2" s="3"/>
      <c r="J2" s="3"/>
      <c r="K2" s="3"/>
      <c r="L2" s="3" t="str">
        <f>LEFT(D2,2)</f>
        <v>34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569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570</v>
      </c>
      <c r="C6" s="193"/>
      <c r="D6" s="194"/>
      <c r="E6" s="13" t="s">
        <v>42</v>
      </c>
      <c r="F6" s="14" t="s">
        <v>44</v>
      </c>
      <c r="H6" s="170" t="s">
        <v>571</v>
      </c>
      <c r="I6" s="195"/>
      <c r="J6" s="195"/>
      <c r="K6" s="183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572</v>
      </c>
      <c r="AL6" s="28" t="s">
        <v>7</v>
      </c>
    </row>
    <row r="7" spans="2:38" ht="19.5" customHeight="1">
      <c r="B7" s="188" t="s">
        <v>78</v>
      </c>
      <c r="C7" s="190"/>
      <c r="D7" s="190"/>
      <c r="E7" s="17">
        <f aca="true" t="shared" si="0" ref="E7:E12">AF7</f>
        <v>502234</v>
      </c>
      <c r="F7" s="17">
        <f aca="true" t="shared" si="1" ref="F7:F12">AF14</f>
        <v>524411</v>
      </c>
      <c r="H7" s="176" t="s">
        <v>452</v>
      </c>
      <c r="I7" s="176" t="s">
        <v>573</v>
      </c>
      <c r="J7" s="170" t="s">
        <v>86</v>
      </c>
      <c r="K7" s="172"/>
      <c r="L7" s="17">
        <f aca="true" t="shared" si="2" ref="L7:L12">AF21</f>
        <v>35816</v>
      </c>
      <c r="M7" s="17">
        <f aca="true" t="shared" si="3" ref="M7:M12">AF42</f>
        <v>1281</v>
      </c>
      <c r="AC7" s="15" t="s">
        <v>78</v>
      </c>
      <c r="AD7" s="41" t="s">
        <v>574</v>
      </c>
      <c r="AE7" s="40" t="s">
        <v>575</v>
      </c>
      <c r="AF7" s="36">
        <f aca="true" ca="1" t="shared" si="4" ref="AF7:AF38">IF(AF$2=0,INDIRECT("'"&amp;AD7&amp;"'!"&amp;AE7&amp;$AI$2),0)</f>
        <v>502234</v>
      </c>
      <c r="AG7" s="40"/>
      <c r="AH7" s="122" t="str">
        <f>+'廃棄物事業経費（歳入）'!B7</f>
        <v>34000</v>
      </c>
      <c r="AI7" s="2">
        <v>7</v>
      </c>
      <c r="AK7" s="26" t="s">
        <v>576</v>
      </c>
      <c r="AL7" s="28" t="s">
        <v>8</v>
      </c>
    </row>
    <row r="8" spans="2:38" ht="19.5" customHeight="1">
      <c r="B8" s="188" t="s">
        <v>577</v>
      </c>
      <c r="C8" s="190"/>
      <c r="D8" s="190"/>
      <c r="E8" s="17">
        <f t="shared" si="0"/>
        <v>54794</v>
      </c>
      <c r="F8" s="17">
        <f t="shared" si="1"/>
        <v>114792</v>
      </c>
      <c r="H8" s="179"/>
      <c r="I8" s="179"/>
      <c r="J8" s="170" t="s">
        <v>88</v>
      </c>
      <c r="K8" s="183"/>
      <c r="L8" s="17">
        <f t="shared" si="2"/>
        <v>298311</v>
      </c>
      <c r="M8" s="17">
        <f t="shared" si="3"/>
        <v>2237534</v>
      </c>
      <c r="AC8" s="15" t="s">
        <v>577</v>
      </c>
      <c r="AD8" s="41" t="s">
        <v>574</v>
      </c>
      <c r="AE8" s="40" t="s">
        <v>578</v>
      </c>
      <c r="AF8" s="36">
        <f ca="1" t="shared" si="4"/>
        <v>54794</v>
      </c>
      <c r="AG8" s="40"/>
      <c r="AH8" s="122" t="str">
        <f>+'廃棄物事業経費（歳入）'!B8</f>
        <v>34100</v>
      </c>
      <c r="AI8" s="2">
        <v>8</v>
      </c>
      <c r="AK8" s="26" t="s">
        <v>579</v>
      </c>
      <c r="AL8" s="28" t="s">
        <v>9</v>
      </c>
    </row>
    <row r="9" spans="2:38" ht="19.5" customHeight="1">
      <c r="B9" s="188" t="s">
        <v>81</v>
      </c>
      <c r="C9" s="190"/>
      <c r="D9" s="190"/>
      <c r="E9" s="17">
        <f t="shared" si="0"/>
        <v>1049900</v>
      </c>
      <c r="F9" s="17">
        <f t="shared" si="1"/>
        <v>670850</v>
      </c>
      <c r="H9" s="179"/>
      <c r="I9" s="179"/>
      <c r="J9" s="170" t="s">
        <v>90</v>
      </c>
      <c r="K9" s="172"/>
      <c r="L9" s="17">
        <f t="shared" si="2"/>
        <v>583253</v>
      </c>
      <c r="M9" s="17">
        <f t="shared" si="3"/>
        <v>0</v>
      </c>
      <c r="AC9" s="15" t="s">
        <v>81</v>
      </c>
      <c r="AD9" s="41" t="s">
        <v>574</v>
      </c>
      <c r="AE9" s="40" t="s">
        <v>580</v>
      </c>
      <c r="AF9" s="36">
        <f ca="1" t="shared" si="4"/>
        <v>1049900</v>
      </c>
      <c r="AG9" s="40"/>
      <c r="AH9" s="122" t="str">
        <f>+'廃棄物事業経費（歳入）'!B9</f>
        <v>34202</v>
      </c>
      <c r="AI9" s="2">
        <v>9</v>
      </c>
      <c r="AK9" s="26" t="s">
        <v>581</v>
      </c>
      <c r="AL9" s="28" t="s">
        <v>10</v>
      </c>
    </row>
    <row r="10" spans="2:38" ht="19.5" customHeight="1">
      <c r="B10" s="188" t="s">
        <v>582</v>
      </c>
      <c r="C10" s="190"/>
      <c r="D10" s="190"/>
      <c r="E10" s="17">
        <f t="shared" si="0"/>
        <v>4908110</v>
      </c>
      <c r="F10" s="17">
        <f t="shared" si="1"/>
        <v>878528</v>
      </c>
      <c r="H10" s="179"/>
      <c r="I10" s="180"/>
      <c r="J10" s="170" t="s">
        <v>1</v>
      </c>
      <c r="K10" s="172"/>
      <c r="L10" s="17">
        <f t="shared" si="2"/>
        <v>271119</v>
      </c>
      <c r="M10" s="17">
        <f t="shared" si="3"/>
        <v>0</v>
      </c>
      <c r="AC10" s="15" t="s">
        <v>582</v>
      </c>
      <c r="AD10" s="41" t="s">
        <v>574</v>
      </c>
      <c r="AE10" s="40" t="s">
        <v>583</v>
      </c>
      <c r="AF10" s="36">
        <f ca="1" t="shared" si="4"/>
        <v>4908110</v>
      </c>
      <c r="AG10" s="40"/>
      <c r="AH10" s="122" t="str">
        <f>+'廃棄物事業経費（歳入）'!B10</f>
        <v>34203</v>
      </c>
      <c r="AI10" s="2">
        <v>10</v>
      </c>
      <c r="AK10" s="26" t="s">
        <v>584</v>
      </c>
      <c r="AL10" s="28" t="s">
        <v>11</v>
      </c>
    </row>
    <row r="11" spans="2:38" ht="19.5" customHeight="1">
      <c r="B11" s="188" t="s">
        <v>585</v>
      </c>
      <c r="C11" s="190"/>
      <c r="D11" s="190"/>
      <c r="E11" s="17">
        <f t="shared" si="0"/>
        <v>2622767</v>
      </c>
      <c r="F11" s="17">
        <f t="shared" si="1"/>
        <v>1010880</v>
      </c>
      <c r="H11" s="179"/>
      <c r="I11" s="191" t="s">
        <v>58</v>
      </c>
      <c r="J11" s="191"/>
      <c r="K11" s="191"/>
      <c r="L11" s="17">
        <f t="shared" si="2"/>
        <v>197580</v>
      </c>
      <c r="M11" s="17">
        <f t="shared" si="3"/>
        <v>50071</v>
      </c>
      <c r="AC11" s="15" t="s">
        <v>585</v>
      </c>
      <c r="AD11" s="41" t="s">
        <v>574</v>
      </c>
      <c r="AE11" s="40" t="s">
        <v>586</v>
      </c>
      <c r="AF11" s="36">
        <f ca="1" t="shared" si="4"/>
        <v>2622767</v>
      </c>
      <c r="AG11" s="40"/>
      <c r="AH11" s="122" t="str">
        <f>+'廃棄物事業経費（歳入）'!B11</f>
        <v>34204</v>
      </c>
      <c r="AI11" s="2">
        <v>11</v>
      </c>
      <c r="AK11" s="26" t="s">
        <v>587</v>
      </c>
      <c r="AL11" s="28" t="s">
        <v>12</v>
      </c>
    </row>
    <row r="12" spans="2:38" ht="19.5" customHeight="1">
      <c r="B12" s="188" t="s">
        <v>1</v>
      </c>
      <c r="C12" s="190"/>
      <c r="D12" s="190"/>
      <c r="E12" s="17">
        <f t="shared" si="0"/>
        <v>1788052</v>
      </c>
      <c r="F12" s="17">
        <f t="shared" si="1"/>
        <v>41768</v>
      </c>
      <c r="H12" s="179"/>
      <c r="I12" s="191" t="s">
        <v>588</v>
      </c>
      <c r="J12" s="191"/>
      <c r="K12" s="191"/>
      <c r="L12" s="17">
        <f t="shared" si="2"/>
        <v>88277</v>
      </c>
      <c r="M12" s="17">
        <f t="shared" si="3"/>
        <v>184800</v>
      </c>
      <c r="AC12" s="15" t="s">
        <v>1</v>
      </c>
      <c r="AD12" s="41" t="s">
        <v>574</v>
      </c>
      <c r="AE12" s="40" t="s">
        <v>589</v>
      </c>
      <c r="AF12" s="36">
        <f ca="1" t="shared" si="4"/>
        <v>1788052</v>
      </c>
      <c r="AG12" s="40"/>
      <c r="AH12" s="122" t="str">
        <f>+'廃棄物事業経費（歳入）'!B12</f>
        <v>34205</v>
      </c>
      <c r="AI12" s="2">
        <v>12</v>
      </c>
      <c r="AK12" s="26" t="s">
        <v>590</v>
      </c>
      <c r="AL12" s="28" t="s">
        <v>13</v>
      </c>
    </row>
    <row r="13" spans="2:38" ht="19.5" customHeight="1">
      <c r="B13" s="184" t="s">
        <v>591</v>
      </c>
      <c r="C13" s="192"/>
      <c r="D13" s="192"/>
      <c r="E13" s="18">
        <f>SUM(E7:E12)</f>
        <v>10925857</v>
      </c>
      <c r="F13" s="18">
        <f>SUM(F7:F12)</f>
        <v>3241229</v>
      </c>
      <c r="H13" s="179"/>
      <c r="I13" s="173" t="s">
        <v>456</v>
      </c>
      <c r="J13" s="174"/>
      <c r="K13" s="175"/>
      <c r="L13" s="19">
        <f>SUM(L7:L12)</f>
        <v>1474356</v>
      </c>
      <c r="M13" s="19">
        <f>SUM(M7:M12)</f>
        <v>2473686</v>
      </c>
      <c r="AC13" s="15" t="s">
        <v>55</v>
      </c>
      <c r="AD13" s="41" t="s">
        <v>574</v>
      </c>
      <c r="AE13" s="40" t="s">
        <v>592</v>
      </c>
      <c r="AF13" s="36">
        <f ca="1" t="shared" si="4"/>
        <v>28783131</v>
      </c>
      <c r="AG13" s="40"/>
      <c r="AH13" s="122" t="str">
        <f>+'廃棄物事業経費（歳入）'!B13</f>
        <v>34207</v>
      </c>
      <c r="AI13" s="2">
        <v>13</v>
      </c>
      <c r="AK13" s="26" t="s">
        <v>593</v>
      </c>
      <c r="AL13" s="28" t="s">
        <v>14</v>
      </c>
    </row>
    <row r="14" spans="2:38" ht="19.5" customHeight="1">
      <c r="B14" s="20"/>
      <c r="C14" s="186" t="s">
        <v>594</v>
      </c>
      <c r="D14" s="187"/>
      <c r="E14" s="22">
        <f>E13-E11</f>
        <v>8303090</v>
      </c>
      <c r="F14" s="22">
        <f>F13-F11</f>
        <v>2230349</v>
      </c>
      <c r="H14" s="180"/>
      <c r="I14" s="20"/>
      <c r="J14" s="24"/>
      <c r="K14" s="21" t="s">
        <v>594</v>
      </c>
      <c r="L14" s="23">
        <f>L13-L12</f>
        <v>1386079</v>
      </c>
      <c r="M14" s="23">
        <f>M13-M12</f>
        <v>2288886</v>
      </c>
      <c r="AC14" s="15" t="s">
        <v>78</v>
      </c>
      <c r="AD14" s="41" t="s">
        <v>574</v>
      </c>
      <c r="AE14" s="40" t="s">
        <v>595</v>
      </c>
      <c r="AF14" s="36">
        <f ca="1" t="shared" si="4"/>
        <v>524411</v>
      </c>
      <c r="AG14" s="40"/>
      <c r="AH14" s="122" t="str">
        <f>+'廃棄物事業経費（歳入）'!B14</f>
        <v>34208</v>
      </c>
      <c r="AI14" s="2">
        <v>14</v>
      </c>
      <c r="AK14" s="26" t="s">
        <v>596</v>
      </c>
      <c r="AL14" s="28" t="s">
        <v>15</v>
      </c>
    </row>
    <row r="15" spans="2:38" ht="19.5" customHeight="1">
      <c r="B15" s="188" t="s">
        <v>55</v>
      </c>
      <c r="C15" s="190"/>
      <c r="D15" s="190"/>
      <c r="E15" s="17">
        <f>AF13</f>
        <v>28783131</v>
      </c>
      <c r="F15" s="17">
        <f>AF20</f>
        <v>6104382</v>
      </c>
      <c r="H15" s="176" t="s">
        <v>597</v>
      </c>
      <c r="I15" s="176" t="s">
        <v>598</v>
      </c>
      <c r="J15" s="16" t="s">
        <v>92</v>
      </c>
      <c r="K15" s="27"/>
      <c r="L15" s="17">
        <f aca="true" t="shared" si="5" ref="L15:L28">AF27</f>
        <v>2251508</v>
      </c>
      <c r="M15" s="17">
        <f aca="true" t="shared" si="6" ref="M15:M28">AF48</f>
        <v>671352</v>
      </c>
      <c r="AC15" s="15" t="s">
        <v>577</v>
      </c>
      <c r="AD15" s="41" t="s">
        <v>574</v>
      </c>
      <c r="AE15" s="40" t="s">
        <v>599</v>
      </c>
      <c r="AF15" s="36">
        <f ca="1" t="shared" si="4"/>
        <v>114792</v>
      </c>
      <c r="AG15" s="40"/>
      <c r="AH15" s="122" t="str">
        <f>+'廃棄物事業経費（歳入）'!B15</f>
        <v>34209</v>
      </c>
      <c r="AI15" s="2">
        <v>15</v>
      </c>
      <c r="AK15" s="26" t="s">
        <v>600</v>
      </c>
      <c r="AL15" s="28" t="s">
        <v>16</v>
      </c>
    </row>
    <row r="16" spans="2:38" ht="19.5" customHeight="1">
      <c r="B16" s="184" t="s">
        <v>2</v>
      </c>
      <c r="C16" s="185"/>
      <c r="D16" s="185"/>
      <c r="E16" s="18">
        <f>SUM(E13,E15)</f>
        <v>39708988</v>
      </c>
      <c r="F16" s="18">
        <f>SUM(F13,F15)</f>
        <v>9345611</v>
      </c>
      <c r="H16" s="177"/>
      <c r="I16" s="179"/>
      <c r="J16" s="179" t="s">
        <v>601</v>
      </c>
      <c r="K16" s="13" t="s">
        <v>94</v>
      </c>
      <c r="L16" s="17">
        <f t="shared" si="5"/>
        <v>5371140</v>
      </c>
      <c r="M16" s="17">
        <f t="shared" si="6"/>
        <v>236292</v>
      </c>
      <c r="AC16" s="15" t="s">
        <v>81</v>
      </c>
      <c r="AD16" s="41" t="s">
        <v>574</v>
      </c>
      <c r="AE16" s="40" t="s">
        <v>602</v>
      </c>
      <c r="AF16" s="36">
        <f ca="1" t="shared" si="4"/>
        <v>670850</v>
      </c>
      <c r="AG16" s="40"/>
      <c r="AH16" s="122" t="str">
        <f>+'廃棄物事業経費（歳入）'!B16</f>
        <v>34210</v>
      </c>
      <c r="AI16" s="2">
        <v>16</v>
      </c>
      <c r="AK16" s="26" t="s">
        <v>603</v>
      </c>
      <c r="AL16" s="28" t="s">
        <v>17</v>
      </c>
    </row>
    <row r="17" spans="2:38" ht="19.5" customHeight="1">
      <c r="B17" s="20"/>
      <c r="C17" s="186" t="s">
        <v>594</v>
      </c>
      <c r="D17" s="187"/>
      <c r="E17" s="22">
        <f>SUM(E14:E15)</f>
        <v>37086221</v>
      </c>
      <c r="F17" s="22">
        <f>SUM(F14:F15)</f>
        <v>8334731</v>
      </c>
      <c r="H17" s="177"/>
      <c r="I17" s="179"/>
      <c r="J17" s="179"/>
      <c r="K17" s="13" t="s">
        <v>96</v>
      </c>
      <c r="L17" s="17">
        <f t="shared" si="5"/>
        <v>961689</v>
      </c>
      <c r="M17" s="17">
        <f t="shared" si="6"/>
        <v>330846</v>
      </c>
      <c r="AC17" s="15" t="s">
        <v>582</v>
      </c>
      <c r="AD17" s="41" t="s">
        <v>574</v>
      </c>
      <c r="AE17" s="40" t="s">
        <v>604</v>
      </c>
      <c r="AF17" s="36">
        <f ca="1" t="shared" si="4"/>
        <v>878528</v>
      </c>
      <c r="AG17" s="40"/>
      <c r="AH17" s="122" t="str">
        <f>+'廃棄物事業経費（歳入）'!B17</f>
        <v>34211</v>
      </c>
      <c r="AI17" s="2">
        <v>17</v>
      </c>
      <c r="AK17" s="26" t="s">
        <v>605</v>
      </c>
      <c r="AL17" s="28" t="s">
        <v>18</v>
      </c>
    </row>
    <row r="18" spans="8:38" ht="19.5" customHeight="1">
      <c r="H18" s="177"/>
      <c r="I18" s="180"/>
      <c r="J18" s="180"/>
      <c r="K18" s="13" t="s">
        <v>98</v>
      </c>
      <c r="L18" s="17">
        <f t="shared" si="5"/>
        <v>214008</v>
      </c>
      <c r="M18" s="17">
        <f t="shared" si="6"/>
        <v>4387</v>
      </c>
      <c r="AC18" s="15" t="s">
        <v>585</v>
      </c>
      <c r="AD18" s="41" t="s">
        <v>574</v>
      </c>
      <c r="AE18" s="40" t="s">
        <v>606</v>
      </c>
      <c r="AF18" s="36">
        <f ca="1" t="shared" si="4"/>
        <v>1010880</v>
      </c>
      <c r="AG18" s="40"/>
      <c r="AH18" s="122" t="str">
        <f>+'廃棄物事業経費（歳入）'!B18</f>
        <v>34212</v>
      </c>
      <c r="AI18" s="2">
        <v>18</v>
      </c>
      <c r="AK18" s="26" t="s">
        <v>607</v>
      </c>
      <c r="AL18" s="28" t="s">
        <v>19</v>
      </c>
    </row>
    <row r="19" spans="8:38" ht="19.5" customHeight="1">
      <c r="H19" s="177"/>
      <c r="I19" s="176" t="s">
        <v>608</v>
      </c>
      <c r="J19" s="170" t="s">
        <v>100</v>
      </c>
      <c r="K19" s="172"/>
      <c r="L19" s="17">
        <f t="shared" si="5"/>
        <v>504265</v>
      </c>
      <c r="M19" s="17">
        <f t="shared" si="6"/>
        <v>113117</v>
      </c>
      <c r="AC19" s="15" t="s">
        <v>1</v>
      </c>
      <c r="AD19" s="41" t="s">
        <v>574</v>
      </c>
      <c r="AE19" s="40" t="s">
        <v>609</v>
      </c>
      <c r="AF19" s="36">
        <f ca="1" t="shared" si="4"/>
        <v>41768</v>
      </c>
      <c r="AG19" s="40"/>
      <c r="AH19" s="122" t="str">
        <f>+'廃棄物事業経費（歳入）'!B19</f>
        <v>34213</v>
      </c>
      <c r="AI19" s="2">
        <v>19</v>
      </c>
      <c r="AK19" s="26" t="s">
        <v>610</v>
      </c>
      <c r="AL19" s="28" t="s">
        <v>20</v>
      </c>
    </row>
    <row r="20" spans="2:38" ht="19.5" customHeight="1">
      <c r="B20" s="188" t="s">
        <v>611</v>
      </c>
      <c r="C20" s="189"/>
      <c r="D20" s="189"/>
      <c r="E20" s="29">
        <f>E11</f>
        <v>2622767</v>
      </c>
      <c r="F20" s="29">
        <f>F11</f>
        <v>1010880</v>
      </c>
      <c r="H20" s="177"/>
      <c r="I20" s="179"/>
      <c r="J20" s="170" t="s">
        <v>102</v>
      </c>
      <c r="K20" s="172"/>
      <c r="L20" s="17">
        <f t="shared" si="5"/>
        <v>6514191</v>
      </c>
      <c r="M20" s="17">
        <f t="shared" si="6"/>
        <v>1789542</v>
      </c>
      <c r="AC20" s="15" t="s">
        <v>55</v>
      </c>
      <c r="AD20" s="41" t="s">
        <v>574</v>
      </c>
      <c r="AE20" s="40" t="s">
        <v>612</v>
      </c>
      <c r="AF20" s="36">
        <f ca="1" t="shared" si="4"/>
        <v>6104382</v>
      </c>
      <c r="AG20" s="40"/>
      <c r="AH20" s="122" t="str">
        <f>+'廃棄物事業経費（歳入）'!B20</f>
        <v>34214</v>
      </c>
      <c r="AI20" s="2">
        <v>20</v>
      </c>
      <c r="AK20" s="26" t="s">
        <v>613</v>
      </c>
      <c r="AL20" s="28" t="s">
        <v>21</v>
      </c>
    </row>
    <row r="21" spans="2:38" ht="19.5" customHeight="1">
      <c r="B21" s="188" t="s">
        <v>614</v>
      </c>
      <c r="C21" s="188"/>
      <c r="D21" s="188"/>
      <c r="E21" s="29">
        <f>L12+L27</f>
        <v>2622767</v>
      </c>
      <c r="F21" s="29">
        <f>M12+M27</f>
        <v>1010880</v>
      </c>
      <c r="H21" s="177"/>
      <c r="I21" s="180"/>
      <c r="J21" s="170" t="s">
        <v>104</v>
      </c>
      <c r="K21" s="172"/>
      <c r="L21" s="17">
        <f t="shared" si="5"/>
        <v>501788</v>
      </c>
      <c r="M21" s="17">
        <f t="shared" si="6"/>
        <v>0</v>
      </c>
      <c r="AB21" s="28" t="s">
        <v>42</v>
      </c>
      <c r="AC21" s="15" t="s">
        <v>615</v>
      </c>
      <c r="AD21" s="41" t="s">
        <v>616</v>
      </c>
      <c r="AE21" s="40" t="s">
        <v>575</v>
      </c>
      <c r="AF21" s="36">
        <f ca="1" t="shared" si="4"/>
        <v>35816</v>
      </c>
      <c r="AG21" s="40"/>
      <c r="AH21" s="122" t="str">
        <f>+'廃棄物事業経費（歳入）'!B21</f>
        <v>34215</v>
      </c>
      <c r="AI21" s="2">
        <v>21</v>
      </c>
      <c r="AK21" s="26" t="s">
        <v>617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63</v>
      </c>
      <c r="J22" s="171"/>
      <c r="K22" s="172"/>
      <c r="L22" s="17">
        <f t="shared" si="5"/>
        <v>207247</v>
      </c>
      <c r="M22" s="17">
        <f t="shared" si="6"/>
        <v>10985</v>
      </c>
      <c r="AB22" s="28" t="s">
        <v>42</v>
      </c>
      <c r="AC22" s="15" t="s">
        <v>618</v>
      </c>
      <c r="AD22" s="41" t="s">
        <v>616</v>
      </c>
      <c r="AE22" s="40" t="s">
        <v>578</v>
      </c>
      <c r="AF22" s="36">
        <f ca="1" t="shared" si="4"/>
        <v>298311</v>
      </c>
      <c r="AH22" s="122" t="str">
        <f>+'廃棄物事業経費（歳入）'!B22</f>
        <v>34302</v>
      </c>
      <c r="AI22" s="2">
        <v>22</v>
      </c>
      <c r="AK22" s="26" t="s">
        <v>619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7"/>
      <c r="I23" s="176" t="s">
        <v>620</v>
      </c>
      <c r="J23" s="173" t="s">
        <v>100</v>
      </c>
      <c r="K23" s="175"/>
      <c r="L23" s="17">
        <f t="shared" si="5"/>
        <v>6604777</v>
      </c>
      <c r="M23" s="17">
        <f t="shared" si="6"/>
        <v>207513</v>
      </c>
      <c r="AB23" s="28" t="s">
        <v>42</v>
      </c>
      <c r="AC23" s="1" t="s">
        <v>621</v>
      </c>
      <c r="AD23" s="41" t="s">
        <v>616</v>
      </c>
      <c r="AE23" s="35" t="s">
        <v>580</v>
      </c>
      <c r="AF23" s="36">
        <f ca="1" t="shared" si="4"/>
        <v>583253</v>
      </c>
      <c r="AH23" s="122" t="str">
        <f>+'廃棄物事業経費（歳入）'!B23</f>
        <v>34304</v>
      </c>
      <c r="AI23" s="2">
        <v>23</v>
      </c>
      <c r="AK23" s="26" t="s">
        <v>622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7"/>
      <c r="I24" s="179"/>
      <c r="J24" s="170" t="s">
        <v>102</v>
      </c>
      <c r="K24" s="172"/>
      <c r="L24" s="17">
        <f t="shared" si="5"/>
        <v>10284412</v>
      </c>
      <c r="M24" s="17">
        <f t="shared" si="6"/>
        <v>2177148</v>
      </c>
      <c r="AB24" s="28" t="s">
        <v>42</v>
      </c>
      <c r="AC24" s="15" t="s">
        <v>1</v>
      </c>
      <c r="AD24" s="41" t="s">
        <v>616</v>
      </c>
      <c r="AE24" s="40" t="s">
        <v>583</v>
      </c>
      <c r="AF24" s="36">
        <f ca="1" t="shared" si="4"/>
        <v>271119</v>
      </c>
      <c r="AH24" s="122" t="str">
        <f>+'廃棄物事業経費（歳入）'!B24</f>
        <v>34307</v>
      </c>
      <c r="AI24" s="2">
        <v>24</v>
      </c>
      <c r="AK24" s="26" t="s">
        <v>623</v>
      </c>
      <c r="AL24" s="28" t="s">
        <v>25</v>
      </c>
    </row>
    <row r="25" spans="8:38" ht="19.5" customHeight="1">
      <c r="H25" s="177"/>
      <c r="I25" s="179"/>
      <c r="J25" s="170" t="s">
        <v>104</v>
      </c>
      <c r="K25" s="172"/>
      <c r="L25" s="17">
        <f t="shared" si="5"/>
        <v>596885</v>
      </c>
      <c r="M25" s="17">
        <f t="shared" si="6"/>
        <v>26931</v>
      </c>
      <c r="AB25" s="28" t="s">
        <v>42</v>
      </c>
      <c r="AC25" s="15" t="s">
        <v>58</v>
      </c>
      <c r="AD25" s="41" t="s">
        <v>616</v>
      </c>
      <c r="AE25" s="40" t="s">
        <v>586</v>
      </c>
      <c r="AF25" s="36">
        <f ca="1" t="shared" si="4"/>
        <v>197580</v>
      </c>
      <c r="AH25" s="122" t="str">
        <f>+'廃棄物事業経費（歳入）'!B25</f>
        <v>34309</v>
      </c>
      <c r="AI25" s="2">
        <v>25</v>
      </c>
      <c r="AK25" s="26" t="s">
        <v>624</v>
      </c>
      <c r="AL25" s="28" t="s">
        <v>26</v>
      </c>
    </row>
    <row r="26" spans="8:38" ht="19.5" customHeight="1">
      <c r="H26" s="177"/>
      <c r="I26" s="180"/>
      <c r="J26" s="181" t="s">
        <v>1</v>
      </c>
      <c r="K26" s="182"/>
      <c r="L26" s="17">
        <f t="shared" si="5"/>
        <v>394047</v>
      </c>
      <c r="M26" s="17">
        <f t="shared" si="6"/>
        <v>17807</v>
      </c>
      <c r="AB26" s="28" t="s">
        <v>42</v>
      </c>
      <c r="AC26" s="1" t="s">
        <v>588</v>
      </c>
      <c r="AD26" s="41" t="s">
        <v>616</v>
      </c>
      <c r="AE26" s="35" t="s">
        <v>589</v>
      </c>
      <c r="AF26" s="36">
        <f ca="1" t="shared" si="4"/>
        <v>88277</v>
      </c>
      <c r="AH26" s="122" t="str">
        <f>+'廃棄物事業経費（歳入）'!B26</f>
        <v>34368</v>
      </c>
      <c r="AI26" s="2">
        <v>26</v>
      </c>
      <c r="AK26" s="26" t="s">
        <v>625</v>
      </c>
      <c r="AL26" s="28" t="s">
        <v>27</v>
      </c>
    </row>
    <row r="27" spans="8:38" ht="19.5" customHeight="1">
      <c r="H27" s="177"/>
      <c r="I27" s="170" t="s">
        <v>588</v>
      </c>
      <c r="J27" s="171"/>
      <c r="K27" s="172"/>
      <c r="L27" s="17">
        <f t="shared" si="5"/>
        <v>2534490</v>
      </c>
      <c r="M27" s="17">
        <f t="shared" si="6"/>
        <v>826080</v>
      </c>
      <c r="AB27" s="28" t="s">
        <v>42</v>
      </c>
      <c r="AC27" s="1" t="s">
        <v>626</v>
      </c>
      <c r="AD27" s="41" t="s">
        <v>616</v>
      </c>
      <c r="AE27" s="35" t="s">
        <v>627</v>
      </c>
      <c r="AF27" s="36">
        <f ca="1" t="shared" si="4"/>
        <v>2251508</v>
      </c>
      <c r="AH27" s="122" t="str">
        <f>+'廃棄物事業経費（歳入）'!B27</f>
        <v>34369</v>
      </c>
      <c r="AI27" s="2">
        <v>27</v>
      </c>
      <c r="AK27" s="26" t="s">
        <v>628</v>
      </c>
      <c r="AL27" s="28" t="s">
        <v>28</v>
      </c>
    </row>
    <row r="28" spans="8:38" ht="19.5" customHeight="1">
      <c r="H28" s="177"/>
      <c r="I28" s="170" t="s">
        <v>37</v>
      </c>
      <c r="J28" s="171"/>
      <c r="K28" s="172"/>
      <c r="L28" s="17">
        <f t="shared" si="5"/>
        <v>9168</v>
      </c>
      <c r="M28" s="17">
        <f t="shared" si="6"/>
        <v>3528</v>
      </c>
      <c r="AB28" s="28" t="s">
        <v>42</v>
      </c>
      <c r="AC28" s="1" t="s">
        <v>629</v>
      </c>
      <c r="AD28" s="41" t="s">
        <v>616</v>
      </c>
      <c r="AE28" s="35" t="s">
        <v>595</v>
      </c>
      <c r="AF28" s="36">
        <f ca="1" t="shared" si="4"/>
        <v>5371140</v>
      </c>
      <c r="AH28" s="122" t="str">
        <f>+'廃棄物事業経費（歳入）'!B28</f>
        <v>34431</v>
      </c>
      <c r="AI28" s="2">
        <v>28</v>
      </c>
      <c r="AK28" s="26" t="s">
        <v>630</v>
      </c>
      <c r="AL28" s="28" t="s">
        <v>29</v>
      </c>
    </row>
    <row r="29" spans="8:38" ht="19.5" customHeight="1">
      <c r="H29" s="177"/>
      <c r="I29" s="173" t="s">
        <v>456</v>
      </c>
      <c r="J29" s="174"/>
      <c r="K29" s="175"/>
      <c r="L29" s="19">
        <f>SUM(L15:L28)</f>
        <v>36949615</v>
      </c>
      <c r="M29" s="19">
        <f>SUM(M15:M28)</f>
        <v>6415528</v>
      </c>
      <c r="AB29" s="28" t="s">
        <v>42</v>
      </c>
      <c r="AC29" s="1" t="s">
        <v>631</v>
      </c>
      <c r="AD29" s="41" t="s">
        <v>616</v>
      </c>
      <c r="AE29" s="35" t="s">
        <v>599</v>
      </c>
      <c r="AF29" s="36">
        <f ca="1" t="shared" si="4"/>
        <v>961689</v>
      </c>
      <c r="AH29" s="122" t="str">
        <f>+'廃棄物事業経費（歳入）'!B29</f>
        <v>34462</v>
      </c>
      <c r="AI29" s="2">
        <v>29</v>
      </c>
      <c r="AK29" s="26" t="s">
        <v>632</v>
      </c>
      <c r="AL29" s="28" t="s">
        <v>30</v>
      </c>
    </row>
    <row r="30" spans="8:38" ht="19.5" customHeight="1">
      <c r="H30" s="178"/>
      <c r="I30" s="20"/>
      <c r="J30" s="24"/>
      <c r="K30" s="21" t="s">
        <v>594</v>
      </c>
      <c r="L30" s="23">
        <f>L29-L27</f>
        <v>34415125</v>
      </c>
      <c r="M30" s="23">
        <f>M29-M27</f>
        <v>5589448</v>
      </c>
      <c r="AB30" s="28" t="s">
        <v>42</v>
      </c>
      <c r="AC30" s="1" t="s">
        <v>633</v>
      </c>
      <c r="AD30" s="41" t="s">
        <v>616</v>
      </c>
      <c r="AE30" s="35" t="s">
        <v>602</v>
      </c>
      <c r="AF30" s="36">
        <f ca="1" t="shared" si="4"/>
        <v>214008</v>
      </c>
      <c r="AH30" s="122" t="str">
        <f>+'廃棄物事業経費（歳入）'!B30</f>
        <v>34545</v>
      </c>
      <c r="AI30" s="2">
        <v>30</v>
      </c>
      <c r="AK30" s="26" t="s">
        <v>634</v>
      </c>
      <c r="AL30" s="28" t="s">
        <v>31</v>
      </c>
    </row>
    <row r="31" spans="8:38" ht="19.5" customHeight="1">
      <c r="H31" s="170" t="s">
        <v>1</v>
      </c>
      <c r="I31" s="171"/>
      <c r="J31" s="171"/>
      <c r="K31" s="172"/>
      <c r="L31" s="17">
        <f>AF41</f>
        <v>1285017</v>
      </c>
      <c r="M31" s="17">
        <f>AF62</f>
        <v>456397</v>
      </c>
      <c r="AB31" s="28" t="s">
        <v>42</v>
      </c>
      <c r="AC31" s="1" t="s">
        <v>635</v>
      </c>
      <c r="AD31" s="41" t="s">
        <v>616</v>
      </c>
      <c r="AE31" s="35" t="s">
        <v>606</v>
      </c>
      <c r="AF31" s="36">
        <f ca="1" t="shared" si="4"/>
        <v>504265</v>
      </c>
      <c r="AH31" s="122" t="str">
        <f>+'廃棄物事業経費（歳入）'!B31</f>
        <v>34839</v>
      </c>
      <c r="AI31" s="2">
        <v>31</v>
      </c>
      <c r="AK31" s="26" t="s">
        <v>636</v>
      </c>
      <c r="AL31" s="28" t="s">
        <v>32</v>
      </c>
    </row>
    <row r="32" spans="8:38" ht="19.5" customHeight="1">
      <c r="H32" s="173" t="s">
        <v>2</v>
      </c>
      <c r="I32" s="174"/>
      <c r="J32" s="174"/>
      <c r="K32" s="175"/>
      <c r="L32" s="19">
        <f>SUM(L13,L29,L31)</f>
        <v>39708988</v>
      </c>
      <c r="M32" s="19">
        <f>SUM(M13,M29,M31)</f>
        <v>9345611</v>
      </c>
      <c r="AB32" s="28" t="s">
        <v>42</v>
      </c>
      <c r="AC32" s="1" t="s">
        <v>637</v>
      </c>
      <c r="AD32" s="41" t="s">
        <v>616</v>
      </c>
      <c r="AE32" s="35" t="s">
        <v>609</v>
      </c>
      <c r="AF32" s="36">
        <f ca="1" t="shared" si="4"/>
        <v>6514191</v>
      </c>
      <c r="AH32" s="122" t="str">
        <f>+'廃棄物事業経費（歳入）'!B32</f>
        <v>34842</v>
      </c>
      <c r="AI32" s="2">
        <v>32</v>
      </c>
      <c r="AK32" s="26" t="s">
        <v>638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594</v>
      </c>
      <c r="L33" s="23">
        <f>SUM(L14,L30,L31)</f>
        <v>37086221</v>
      </c>
      <c r="M33" s="23">
        <f>SUM(M14,M30,M31)</f>
        <v>8334731</v>
      </c>
      <c r="AB33" s="28" t="s">
        <v>42</v>
      </c>
      <c r="AC33" s="1" t="s">
        <v>639</v>
      </c>
      <c r="AD33" s="41" t="s">
        <v>616</v>
      </c>
      <c r="AE33" s="35" t="s">
        <v>612</v>
      </c>
      <c r="AF33" s="36">
        <f ca="1" t="shared" si="4"/>
        <v>501788</v>
      </c>
      <c r="AH33" s="122" t="str">
        <f>+'廃棄物事業経費（歳入）'!B33</f>
        <v>34845</v>
      </c>
      <c r="AI33" s="2">
        <v>33</v>
      </c>
      <c r="AK33" s="26" t="s">
        <v>640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616</v>
      </c>
      <c r="AE34" s="35" t="s">
        <v>641</v>
      </c>
      <c r="AF34" s="36">
        <f ca="1" t="shared" si="4"/>
        <v>207247</v>
      </c>
      <c r="AH34" s="122" t="str">
        <f>+'廃棄物事業経費（歳入）'!B34</f>
        <v>34848</v>
      </c>
      <c r="AI34" s="2">
        <v>34</v>
      </c>
      <c r="AK34" s="26" t="s">
        <v>642</v>
      </c>
      <c r="AL34" s="28" t="s">
        <v>35</v>
      </c>
    </row>
    <row r="35" spans="28:35" ht="14.25" hidden="1">
      <c r="AB35" s="28" t="s">
        <v>42</v>
      </c>
      <c r="AC35" s="1" t="s">
        <v>643</v>
      </c>
      <c r="AD35" s="41" t="s">
        <v>616</v>
      </c>
      <c r="AE35" s="35" t="s">
        <v>644</v>
      </c>
      <c r="AF35" s="36">
        <f ca="1" t="shared" si="4"/>
        <v>6604777</v>
      </c>
      <c r="AH35" s="122" t="str">
        <f>+'廃棄物事業経費（歳入）'!B35</f>
        <v>34871</v>
      </c>
      <c r="AI35" s="2">
        <v>35</v>
      </c>
    </row>
    <row r="36" spans="28:35" ht="14.25" hidden="1">
      <c r="AB36" s="28" t="s">
        <v>42</v>
      </c>
      <c r="AC36" s="1" t="s">
        <v>645</v>
      </c>
      <c r="AD36" s="41" t="s">
        <v>616</v>
      </c>
      <c r="AE36" s="35" t="s">
        <v>646</v>
      </c>
      <c r="AF36" s="36">
        <f ca="1" t="shared" si="4"/>
        <v>10284412</v>
      </c>
      <c r="AH36" s="122" t="str">
        <f>+'廃棄物事業経費（歳入）'!B36</f>
        <v>34876</v>
      </c>
      <c r="AI36" s="2">
        <v>36</v>
      </c>
    </row>
    <row r="37" spans="28:35" ht="14.25" hidden="1">
      <c r="AB37" s="28" t="s">
        <v>42</v>
      </c>
      <c r="AC37" s="1" t="s">
        <v>647</v>
      </c>
      <c r="AD37" s="41" t="s">
        <v>616</v>
      </c>
      <c r="AE37" s="35" t="s">
        <v>648</v>
      </c>
      <c r="AF37" s="36">
        <f ca="1" t="shared" si="4"/>
        <v>596885</v>
      </c>
      <c r="AH37" s="122" t="str">
        <f>+'廃棄物事業経費（歳入）'!B37</f>
        <v>34908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616</v>
      </c>
      <c r="AE38" s="35" t="s">
        <v>649</v>
      </c>
      <c r="AF38" s="35">
        <f ca="1" t="shared" si="4"/>
        <v>394047</v>
      </c>
      <c r="AH38" s="122" t="str">
        <f>+'廃棄物事業経費（歳入）'!B38</f>
        <v>34918</v>
      </c>
      <c r="AI38" s="2">
        <v>38</v>
      </c>
    </row>
    <row r="39" spans="28:35" ht="14.25" hidden="1">
      <c r="AB39" s="28" t="s">
        <v>42</v>
      </c>
      <c r="AC39" s="1" t="s">
        <v>588</v>
      </c>
      <c r="AD39" s="41" t="s">
        <v>616</v>
      </c>
      <c r="AE39" s="35" t="s">
        <v>650</v>
      </c>
      <c r="AF39" s="35">
        <f aca="true" ca="1" t="shared" si="7" ref="AF39:AF70">IF(AF$2=0,INDIRECT("'"&amp;AD39&amp;"'!"&amp;AE39&amp;$AI$2),0)</f>
        <v>2534490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616</v>
      </c>
      <c r="AE40" s="35" t="s">
        <v>651</v>
      </c>
      <c r="AF40" s="35">
        <f ca="1" t="shared" si="7"/>
        <v>9168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616</v>
      </c>
      <c r="AE41" s="35" t="s">
        <v>652</v>
      </c>
      <c r="AF41" s="35">
        <f ca="1" t="shared" si="7"/>
        <v>1285017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44</v>
      </c>
      <c r="AC42" s="15" t="s">
        <v>615</v>
      </c>
      <c r="AD42" s="41" t="s">
        <v>616</v>
      </c>
      <c r="AE42" s="35" t="s">
        <v>653</v>
      </c>
      <c r="AF42" s="35">
        <f ca="1" t="shared" si="7"/>
        <v>1281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44</v>
      </c>
      <c r="AC43" s="15" t="s">
        <v>618</v>
      </c>
      <c r="AD43" s="41" t="s">
        <v>616</v>
      </c>
      <c r="AE43" s="35" t="s">
        <v>654</v>
      </c>
      <c r="AF43" s="35">
        <f ca="1" t="shared" si="7"/>
        <v>2237534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44</v>
      </c>
      <c r="AC44" s="1" t="s">
        <v>621</v>
      </c>
      <c r="AD44" s="41" t="s">
        <v>616</v>
      </c>
      <c r="AE44" s="35" t="s">
        <v>655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616</v>
      </c>
      <c r="AE45" s="35" t="s">
        <v>656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616</v>
      </c>
      <c r="AE46" s="35" t="s">
        <v>657</v>
      </c>
      <c r="AF46" s="35">
        <f ca="1" t="shared" si="7"/>
        <v>50071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44</v>
      </c>
      <c r="AC47" s="1" t="s">
        <v>588</v>
      </c>
      <c r="AD47" s="41" t="s">
        <v>616</v>
      </c>
      <c r="AE47" s="35" t="s">
        <v>658</v>
      </c>
      <c r="AF47" s="35">
        <f ca="1" t="shared" si="7"/>
        <v>184800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44</v>
      </c>
      <c r="AC48" s="1" t="s">
        <v>626</v>
      </c>
      <c r="AD48" s="41" t="s">
        <v>616</v>
      </c>
      <c r="AE48" s="35" t="s">
        <v>659</v>
      </c>
      <c r="AF48" s="35">
        <f ca="1" t="shared" si="7"/>
        <v>671352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629</v>
      </c>
      <c r="AD49" s="41" t="s">
        <v>616</v>
      </c>
      <c r="AE49" s="35" t="s">
        <v>660</v>
      </c>
      <c r="AF49" s="35">
        <f ca="1" t="shared" si="7"/>
        <v>236292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631</v>
      </c>
      <c r="AD50" s="41" t="s">
        <v>616</v>
      </c>
      <c r="AE50" s="35" t="s">
        <v>661</v>
      </c>
      <c r="AF50" s="35">
        <f ca="1" t="shared" si="7"/>
        <v>330846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633</v>
      </c>
      <c r="AD51" s="41" t="s">
        <v>616</v>
      </c>
      <c r="AE51" s="35" t="s">
        <v>662</v>
      </c>
      <c r="AF51" s="35">
        <f ca="1" t="shared" si="7"/>
        <v>4387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635</v>
      </c>
      <c r="AD52" s="41" t="s">
        <v>616</v>
      </c>
      <c r="AE52" s="35" t="s">
        <v>663</v>
      </c>
      <c r="AF52" s="35">
        <f ca="1" t="shared" si="7"/>
        <v>113117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637</v>
      </c>
      <c r="AD53" s="41" t="s">
        <v>616</v>
      </c>
      <c r="AE53" s="35" t="s">
        <v>664</v>
      </c>
      <c r="AF53" s="35">
        <f ca="1" t="shared" si="7"/>
        <v>1789542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639</v>
      </c>
      <c r="AD54" s="41" t="s">
        <v>616</v>
      </c>
      <c r="AE54" s="35" t="s">
        <v>665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616</v>
      </c>
      <c r="AE55" s="35" t="s">
        <v>666</v>
      </c>
      <c r="AF55" s="35">
        <f ca="1" t="shared" si="7"/>
        <v>10985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643</v>
      </c>
      <c r="AD56" s="41" t="s">
        <v>616</v>
      </c>
      <c r="AE56" s="35" t="s">
        <v>667</v>
      </c>
      <c r="AF56" s="35">
        <f ca="1" t="shared" si="7"/>
        <v>207513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645</v>
      </c>
      <c r="AD57" s="41" t="s">
        <v>616</v>
      </c>
      <c r="AE57" s="35" t="s">
        <v>668</v>
      </c>
      <c r="AF57" s="35">
        <f ca="1" t="shared" si="7"/>
        <v>2177148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647</v>
      </c>
      <c r="AD58" s="41" t="s">
        <v>616</v>
      </c>
      <c r="AE58" s="35" t="s">
        <v>669</v>
      </c>
      <c r="AF58" s="35">
        <f ca="1" t="shared" si="7"/>
        <v>26931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616</v>
      </c>
      <c r="AE59" s="35" t="s">
        <v>670</v>
      </c>
      <c r="AF59" s="35">
        <f ca="1" t="shared" si="7"/>
        <v>17807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588</v>
      </c>
      <c r="AD60" s="41" t="s">
        <v>616</v>
      </c>
      <c r="AE60" s="35" t="s">
        <v>671</v>
      </c>
      <c r="AF60" s="35">
        <f ca="1" t="shared" si="7"/>
        <v>826080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616</v>
      </c>
      <c r="AE61" s="35" t="s">
        <v>672</v>
      </c>
      <c r="AF61" s="35">
        <f ca="1" t="shared" si="7"/>
        <v>3528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616</v>
      </c>
      <c r="AE62" s="35" t="s">
        <v>673</v>
      </c>
      <c r="AF62" s="35">
        <f ca="1" t="shared" si="7"/>
        <v>456397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2011-03-29T14:25:29Z</dcterms:modified>
  <cp:category/>
  <cp:version/>
  <cp:contentType/>
  <cp:contentStatus/>
</cp:coreProperties>
</file>